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43\"/>
    </mc:Choice>
  </mc:AlternateContent>
  <bookViews>
    <workbookView xWindow="0" yWindow="0" windowWidth="19125" windowHeight="11520"/>
  </bookViews>
  <sheets>
    <sheet name="Table 1" sheetId="25" r:id="rId1"/>
    <sheet name="Table 2" sheetId="66" r:id="rId2"/>
    <sheet name="Table 4" sheetId="28" r:id="rId3"/>
    <sheet name="Table3ACsummary" sheetId="77" state="hidden" r:id="rId4"/>
    <sheet name="Table 5" sheetId="31" r:id="rId5"/>
    <sheet name="Table 3 UT CP Wind_2023" sheetId="81" state="hidden" r:id="rId6"/>
    <sheet name="Table 3 WYAE Wind_2024" sheetId="43" state="hidden" r:id="rId7"/>
    <sheet name="Table 3 ID Wind_2030" sheetId="75" state="hidden" r:id="rId8"/>
    <sheet name="Table 3 PV wS UTS_2024" sheetId="67" state="hidden" r:id="rId9"/>
    <sheet name="Table 3 PV wS UTS_2030" sheetId="80" state="hidden" r:id="rId10"/>
    <sheet name="Table 3 PV wS JB_2024" sheetId="71" state="hidden" r:id="rId11"/>
    <sheet name="Table 3 PV wS JB_2029" sheetId="78" state="hidden" r:id="rId12"/>
    <sheet name="Table 3 PV wS SO_2024" sheetId="72" state="hidden" r:id="rId13"/>
    <sheet name="Table 3 PV wS YK_2024" sheetId="73" state="hidden" r:id="rId14"/>
    <sheet name="Table 3 PV wS UTN_2024" sheetId="70" state="hidden" r:id="rId15"/>
    <sheet name="Table 3 185 MW (NTN) 2026)" sheetId="68" state="hidden" r:id="rId16"/>
    <sheet name="Table 3 YK Wind wS_2029" sheetId="76" state="hidden" r:id="rId17"/>
    <sheet name="Table 3 ID Wind wS_2032" sheetId="79" state="hidden" r:id="rId18"/>
    <sheet name="Table 3 TransCost" sheetId="47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00_SCCT_UtahN" localSheetId="1">'[1]Table 1'!$I$19</definedName>
    <definedName name="_200_SCCT_UtahN">'Table 1'!$I$19</definedName>
    <definedName name="_200_SCCT_WYNE">'Table 1'!$I$21</definedName>
    <definedName name="_30_Geo_West" localSheetId="1">'[1]Table 1'!$I$17</definedName>
    <definedName name="_30_Geo_West" localSheetId="15">'Table 1'!$I$17</definedName>
    <definedName name="_30_Geo_West" localSheetId="18">'Table 1'!$I$17</definedName>
    <definedName name="_30_Geo_West" localSheetId="5">'[2]Table 1'!$I$17</definedName>
    <definedName name="_30_Geo_West">'Table 1'!$I$17</definedName>
    <definedName name="_436_CCCT_WestMain" localSheetId="1">'[1]Table 1'!$I$18</definedName>
    <definedName name="_436_CCCT_WestMain" localSheetId="15">'Table 1'!$I$18</definedName>
    <definedName name="_436_CCCT_WestMain" localSheetId="18">'Table 1'!$I$18</definedName>
    <definedName name="_436_CCCT_WestMain" localSheetId="5">'[2]Table 1'!$I$18</definedName>
    <definedName name="_436_CCCT_WestMain">'Table 1'!$I$18</definedName>
    <definedName name="_477_CCCT_WestMain" localSheetId="1">'Table 1'!$I$18</definedName>
    <definedName name="_477_CCCT_WestMain">'[3]Table 1'!$I$18</definedName>
    <definedName name="_477_CCCT_WYNE">'Table 1'!$I$20</definedName>
    <definedName name="_635_CCCT_UtahS" localSheetId="1">'Table 1'!$I$19</definedName>
    <definedName name="_635_CCCT_UtahS">'[3]Table 1'!$I$19</definedName>
    <definedName name="_635_CCCT_WyoNE" localSheetId="1">'Table 1'!$I$17</definedName>
    <definedName name="_635_CCCT_WyoNE">'[3]Table 1'!$I$17</definedName>
    <definedName name="_774_Wind_IDGoshen">'Table 1'!$I$23</definedName>
    <definedName name="_85_Wind_DJ_2031">'Table 1'!$I$22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1">'[1]Table 1'!#REF!</definedName>
    <definedName name="_Percent_Last_CCCT" localSheetId="17">'[4]Table 1'!#REF!</definedName>
    <definedName name="_Percent_Last_CCCT" localSheetId="7">'[4]Table 1'!#REF!</definedName>
    <definedName name="_Percent_Last_CCCT" localSheetId="10">'[4]Table 1'!#REF!</definedName>
    <definedName name="_Percent_Last_CCCT" localSheetId="11">'[4]Table 1'!#REF!</definedName>
    <definedName name="_Percent_Last_CCCT" localSheetId="12">'[4]Table 1'!#REF!</definedName>
    <definedName name="_Percent_Last_CCCT" localSheetId="14">'[4]Table 1'!#REF!</definedName>
    <definedName name="_Percent_Last_CCCT" localSheetId="8">'[4]Table 1'!#REF!</definedName>
    <definedName name="_Percent_Last_CCCT" localSheetId="9">'[4]Table 1'!#REF!</definedName>
    <definedName name="_Percent_Last_CCCT" localSheetId="13">'[4]Table 1'!#REF!</definedName>
    <definedName name="_Percent_Last_CCCT" localSheetId="5">'[4]Table 1'!#REF!</definedName>
    <definedName name="_Percent_Last_CCCT" localSheetId="16">'[4]Table 1'!#REF!</definedName>
    <definedName name="_Percent_Last_CCCT">'[4]Table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1'!$I$39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 localSheetId="15">'[5]on off peak hours'!$C$15:$ED$15</definedName>
    <definedName name="dateTable">'[5]on off peak hours'!$C$15:$ED$15</definedName>
    <definedName name="Discount_Rate">'Table 1'!$I$43</definedName>
    <definedName name="Discount_Rate_2015_IRP" localSheetId="15">'[6]Table 7 to 8'!$AE$43</definedName>
    <definedName name="Discount_Rate_2015_IRP" localSheetId="17">'[7]Table 7 to 8'!$AE$43</definedName>
    <definedName name="Discount_Rate_2015_IRP" localSheetId="7">'[7]Table 7 to 8'!$AE$43</definedName>
    <definedName name="Discount_Rate_2015_IRP" localSheetId="10">'[7]Table 7 to 8'!$AE$43</definedName>
    <definedName name="Discount_Rate_2015_IRP" localSheetId="11">'[7]Table 7 to 8'!$AE$43</definedName>
    <definedName name="Discount_Rate_2015_IRP" localSheetId="12">'[7]Table 7 to 8'!$AE$43</definedName>
    <definedName name="Discount_Rate_2015_IRP" localSheetId="14">'[7]Table 7 to 8'!$AE$43</definedName>
    <definedName name="Discount_Rate_2015_IRP" localSheetId="8">'[7]Table 7 to 8'!$AE$43</definedName>
    <definedName name="Discount_Rate_2015_IRP" localSheetId="9">'[7]Table 7 to 8'!$AE$43</definedName>
    <definedName name="Discount_Rate_2015_IRP" localSheetId="13">'[7]Table 7 to 8'!$AE$43</definedName>
    <definedName name="Discount_Rate_2015_IRP" localSheetId="18">'[7]Table 7 to 8'!$AE$43</definedName>
    <definedName name="Discount_Rate_2015_IRP" localSheetId="5">'[7]Table 7 to 8'!$AE$43</definedName>
    <definedName name="Discount_Rate_2015_IRP" localSheetId="6">'[7]Table 7 to 8'!$AE$43</definedName>
    <definedName name="Discount_Rate_2015_IRP" localSheetId="16">'[7]Table 7 to 8'!$AE$43</definedName>
    <definedName name="Discount_Rate_2015_IRP">'[6]Table 7 to 8'!$AE$43</definedName>
    <definedName name="DispatchSum">"GRID Thermal Generation!R2C1:R4C2"</definedName>
    <definedName name="FixedSolar_Capacity_Contr" localSheetId="15">'[6]Exhibit 3- Std FixedSolar QF'!$G$53</definedName>
    <definedName name="FixedSolar_Capacity_Contr">'[6]Exhibit 3- Std FixedSolar QF'!$G$53</definedName>
    <definedName name="HoursHoliday" localSheetId="15">'[5]on off peak hours'!$C$16:$ED$20</definedName>
    <definedName name="HoursHoliday">'[5]on off peak hours'!$C$16:$ED$20</definedName>
    <definedName name="Market" localSheetId="15">'[6]OFPC Source'!$J$8:$M$295</definedName>
    <definedName name="Market" localSheetId="17">'[8]OFPC Source'!$J$8:$M$295</definedName>
    <definedName name="Market" localSheetId="7">'[8]OFPC Source'!$J$8:$M$295</definedName>
    <definedName name="Market" localSheetId="10">'[8]OFPC Source'!$J$8:$M$295</definedName>
    <definedName name="Market" localSheetId="11">'[8]OFPC Source'!$J$8:$M$295</definedName>
    <definedName name="Market" localSheetId="12">'[8]OFPC Source'!$J$8:$M$295</definedName>
    <definedName name="Market" localSheetId="14">'[8]OFPC Source'!$J$8:$M$295</definedName>
    <definedName name="Market" localSheetId="8">'[8]OFPC Source'!$J$8:$M$295</definedName>
    <definedName name="Market" localSheetId="9">'[8]OFPC Source'!$J$8:$M$295</definedName>
    <definedName name="Market" localSheetId="13">'[8]OFPC Source'!$J$8:$M$295</definedName>
    <definedName name="Market" localSheetId="18">'[8]OFPC Source'!$J$8:$M$295</definedName>
    <definedName name="Market" localSheetId="5">'[8]OFPC Source'!$J$8:$M$295</definedName>
    <definedName name="Market" localSheetId="6">'[8]OFPC Source'!$J$8:$M$295</definedName>
    <definedName name="Market" localSheetId="16">'[8]OFPC Source'!$J$8:$M$295</definedName>
    <definedName name="Market">'[6]OFPC Source'!$J$8:$M$295</definedName>
    <definedName name="MidC_Flat" localSheetId="1">[9]Market_Price!#REF!</definedName>
    <definedName name="MidC_Flat" localSheetId="17">[9]Market_Price!#REF!</definedName>
    <definedName name="MidC_Flat" localSheetId="7">[9]Market_Price!#REF!</definedName>
    <definedName name="MidC_Flat" localSheetId="10">[9]Market_Price!#REF!</definedName>
    <definedName name="MidC_Flat" localSheetId="11">[9]Market_Price!#REF!</definedName>
    <definedName name="MidC_Flat" localSheetId="12">[9]Market_Price!#REF!</definedName>
    <definedName name="MidC_Flat" localSheetId="14">[9]Market_Price!#REF!</definedName>
    <definedName name="MidC_Flat" localSheetId="8">[9]Market_Price!#REF!</definedName>
    <definedName name="MidC_Flat" localSheetId="9">[9]Market_Price!#REF!</definedName>
    <definedName name="MidC_Flat" localSheetId="13">[9]Market_Price!#REF!</definedName>
    <definedName name="MidC_Flat" localSheetId="5">[9]Market_Price!#REF!</definedName>
    <definedName name="MidC_Flat" localSheetId="16">[9]Market_Price!#REF!</definedName>
    <definedName name="MidC_Flat">[9]Market_Price!#REF!</definedName>
    <definedName name="OR_AC_price" localSheetId="1">#REF!</definedName>
    <definedName name="OR_AC_price" localSheetId="17">#REF!</definedName>
    <definedName name="OR_AC_price" localSheetId="7">#REF!</definedName>
    <definedName name="OR_AC_price" localSheetId="10">#REF!</definedName>
    <definedName name="OR_AC_price" localSheetId="11">#REF!</definedName>
    <definedName name="OR_AC_price" localSheetId="12">#REF!</definedName>
    <definedName name="OR_AC_price" localSheetId="14">#REF!</definedName>
    <definedName name="OR_AC_price" localSheetId="8">#REF!</definedName>
    <definedName name="OR_AC_price" localSheetId="9">#REF!</definedName>
    <definedName name="OR_AC_price" localSheetId="13">#REF!</definedName>
    <definedName name="OR_AC_price" localSheetId="5">#REF!</definedName>
    <definedName name="OR_AC_price" localSheetId="16">#REF!</definedName>
    <definedName name="OR_AC_price">#REF!</definedName>
    <definedName name="_xlnm.Print_Area" localSheetId="0">'Table 1'!$A$1:$H$50</definedName>
    <definedName name="_xlnm.Print_Area" localSheetId="1">'Table 2'!$B$1:$P$36</definedName>
    <definedName name="_xlnm.Print_Area" localSheetId="15">'Table 3 185 MW (NTN) 2026)'!$A$1:$K$87</definedName>
    <definedName name="_xlnm.Print_Area" localSheetId="17">'Table 3 ID Wind wS_2032'!$A$1:$P$74</definedName>
    <definedName name="_xlnm.Print_Area" localSheetId="7">'Table 3 ID Wind_2030'!$A$1:$P$74</definedName>
    <definedName name="_xlnm.Print_Area" localSheetId="10">'Table 3 PV wS JB_2024'!$A$1:$P$74</definedName>
    <definedName name="_xlnm.Print_Area" localSheetId="11">'Table 3 PV wS JB_2029'!$A$1:$P$74</definedName>
    <definedName name="_xlnm.Print_Area" localSheetId="12">'Table 3 PV wS SO_2024'!$A$1:$P$74</definedName>
    <definedName name="_xlnm.Print_Area" localSheetId="14">'Table 3 PV wS UTN_2024'!$A$1:$P$77</definedName>
    <definedName name="_xlnm.Print_Area" localSheetId="8">'Table 3 PV wS UTS_2024'!$A$1:$P$74</definedName>
    <definedName name="_xlnm.Print_Area" localSheetId="9">'Table 3 PV wS UTS_2030'!$A$1:$P$74</definedName>
    <definedName name="_xlnm.Print_Area" localSheetId="13">'Table 3 PV wS YK_2024'!$A$1:$P$74</definedName>
    <definedName name="_xlnm.Print_Area" localSheetId="18">'Table 3 TransCost'!$A$1:$BD$50</definedName>
    <definedName name="_xlnm.Print_Area" localSheetId="5">'Table 3 UT CP Wind_2023'!$A$1:$N$74</definedName>
    <definedName name="_xlnm.Print_Area" localSheetId="6">'Table 3 WYAE Wind_2024'!$A$1:$Q$74</definedName>
    <definedName name="_xlnm.Print_Area" localSheetId="16">'Table 3 YK Wind wS_2029'!$A$1:$P$74</definedName>
    <definedName name="_xlnm.Print_Area" localSheetId="2">'Table 4'!$A$1:$F$44</definedName>
    <definedName name="_xlnm.Print_Area" localSheetId="4">'Table 5'!$A$1:$H$266</definedName>
    <definedName name="_xlnm.Print_Area" localSheetId="3">Table3ACsummary!$A$1:$M$50</definedName>
    <definedName name="_xlnm.Print_Titles" localSheetId="1">'Table 2'!$1:$9</definedName>
    <definedName name="_xlnm.Print_Titles" localSheetId="15">'Table 3 185 MW (NTN) 2026)'!$1:$6</definedName>
    <definedName name="RenewableMarketShape" localSheetId="15">'[6]OFPC Source'!$P$5:$U$33</definedName>
    <definedName name="RenewableMarketShape" localSheetId="17">'[8]OFPC Source'!$P$5:$U$28</definedName>
    <definedName name="RenewableMarketShape" localSheetId="7">'[8]OFPC Source'!$P$5:$U$28</definedName>
    <definedName name="RenewableMarketShape" localSheetId="10">'[8]OFPC Source'!$P$5:$U$28</definedName>
    <definedName name="RenewableMarketShape" localSheetId="11">'[8]OFPC Source'!$P$5:$U$28</definedName>
    <definedName name="RenewableMarketShape" localSheetId="12">'[8]OFPC Source'!$P$5:$U$28</definedName>
    <definedName name="RenewableMarketShape" localSheetId="14">'[8]OFPC Source'!$P$5:$U$28</definedName>
    <definedName name="RenewableMarketShape" localSheetId="8">'[8]OFPC Source'!$P$5:$U$28</definedName>
    <definedName name="RenewableMarketShape" localSheetId="9">'[8]OFPC Source'!$P$5:$U$28</definedName>
    <definedName name="RenewableMarketShape" localSheetId="13">'[8]OFPC Source'!$P$5:$U$28</definedName>
    <definedName name="RenewableMarketShape" localSheetId="18">'[8]OFPC Source'!$P$5:$U$28</definedName>
    <definedName name="RenewableMarketShape" localSheetId="5">'[8]OFPC Source'!$P$5:$U$28</definedName>
    <definedName name="RenewableMarketShape" localSheetId="6">'[8]OFPC Source'!$P$5:$U$28</definedName>
    <definedName name="RenewableMarketShape" localSheetId="16">'[8]OFPC Source'!$P$5:$U$28</definedName>
    <definedName name="RenewableMarketShape">'[6]OFPC Source'!$P$5:$U$33</definedName>
    <definedName name="RevenueSum">"GRID Thermal Revenue!R2C1:R4C2"</definedName>
    <definedName name="Solar_Fixed_integr_cost" localSheetId="15">'[10]Table 10'!$B$46</definedName>
    <definedName name="Solar_Fixed_integr_cost">'[10]Table 10'!$B$46</definedName>
    <definedName name="Solar_HLH" localSheetId="15">'[6]OFPC Source'!$U$48</definedName>
    <definedName name="Solar_HLH" localSheetId="17">'[8]OFPC Source'!$U$47</definedName>
    <definedName name="Solar_HLH" localSheetId="7">'[8]OFPC Source'!$U$47</definedName>
    <definedName name="Solar_HLH" localSheetId="10">'[8]OFPC Source'!$U$47</definedName>
    <definedName name="Solar_HLH" localSheetId="11">'[8]OFPC Source'!$U$47</definedName>
    <definedName name="Solar_HLH" localSheetId="12">'[8]OFPC Source'!$U$47</definedName>
    <definedName name="Solar_HLH" localSheetId="14">'[8]OFPC Source'!$U$47</definedName>
    <definedName name="Solar_HLH" localSheetId="8">'[8]OFPC Source'!$U$47</definedName>
    <definedName name="Solar_HLH" localSheetId="9">'[8]OFPC Source'!$U$47</definedName>
    <definedName name="Solar_HLH" localSheetId="13">'[8]OFPC Source'!$U$47</definedName>
    <definedName name="Solar_HLH" localSheetId="18">'[8]OFPC Source'!$U$47</definedName>
    <definedName name="Solar_HLH" localSheetId="5">'[8]OFPC Source'!$U$47</definedName>
    <definedName name="Solar_HLH" localSheetId="6">'[8]OFPC Source'!$U$47</definedName>
    <definedName name="Solar_HLH" localSheetId="16">'[8]OFPC Source'!$U$47</definedName>
    <definedName name="Solar_HLH">'[6]OFPC Source'!$U$48</definedName>
    <definedName name="Solar_LLH" localSheetId="15">'[6]OFPC Source'!$V$48</definedName>
    <definedName name="Solar_LLH" localSheetId="17">'[8]OFPC Source'!$V$47</definedName>
    <definedName name="Solar_LLH" localSheetId="7">'[8]OFPC Source'!$V$47</definedName>
    <definedName name="Solar_LLH" localSheetId="10">'[8]OFPC Source'!$V$47</definedName>
    <definedName name="Solar_LLH" localSheetId="11">'[8]OFPC Source'!$V$47</definedName>
    <definedName name="Solar_LLH" localSheetId="12">'[8]OFPC Source'!$V$47</definedName>
    <definedName name="Solar_LLH" localSheetId="14">'[8]OFPC Source'!$V$47</definedName>
    <definedName name="Solar_LLH" localSheetId="8">'[8]OFPC Source'!$V$47</definedName>
    <definedName name="Solar_LLH" localSheetId="9">'[8]OFPC Source'!$V$47</definedName>
    <definedName name="Solar_LLH" localSheetId="13">'[8]OFPC Source'!$V$47</definedName>
    <definedName name="Solar_LLH" localSheetId="18">'[8]OFPC Source'!$V$47</definedName>
    <definedName name="Solar_LLH" localSheetId="5">'[8]OFPC Source'!$V$47</definedName>
    <definedName name="Solar_LLH" localSheetId="6">'[8]OFPC Source'!$V$47</definedName>
    <definedName name="Solar_LLH" localSheetId="16">'[8]OFPC Source'!$V$47</definedName>
    <definedName name="Solar_LLH">'[6]OFPC Source'!$V$48</definedName>
    <definedName name="Solar_Tracking_integr_cost" localSheetId="15">'[10]Table 10'!$B$45</definedName>
    <definedName name="Solar_Tracking_integr_cost">'[10]Table 10'!$B$45</definedName>
    <definedName name="Study_Cap_Adj" localSheetId="1">'Table 1'!$I$8</definedName>
    <definedName name="Study_Cap_Adj" localSheetId="15">'Table 1'!$I$8</definedName>
    <definedName name="Study_Cap_Adj" localSheetId="18">'Table 1'!$I$8</definedName>
    <definedName name="Study_Cap_Adj" localSheetId="5">'[2]Table 1'!$I$8</definedName>
    <definedName name="Study_Cap_Adj">'Table 1'!$I$8</definedName>
    <definedName name="Study_CF">'Table 5'!$M$7</definedName>
    <definedName name="Study_MW">'Table 5'!$M$6</definedName>
    <definedName name="Study_Name" localSheetId="17">[5]ImportData!$D$7</definedName>
    <definedName name="Study_Name" localSheetId="7">[5]ImportData!$D$7</definedName>
    <definedName name="Study_Name" localSheetId="10">[5]ImportData!$D$7</definedName>
    <definedName name="Study_Name" localSheetId="11">[5]ImportData!$D$7</definedName>
    <definedName name="Study_Name" localSheetId="12">[5]ImportData!$D$7</definedName>
    <definedName name="Study_Name" localSheetId="14">[5]ImportData!$D$7</definedName>
    <definedName name="Study_Name" localSheetId="8">[5]ImportData!$D$7</definedName>
    <definedName name="Study_Name" localSheetId="9">[5]ImportData!$D$7</definedName>
    <definedName name="Study_Name" localSheetId="13">[5]ImportData!$D$7</definedName>
    <definedName name="Study_Name" localSheetId="18">[5]ImportData!$D$7</definedName>
    <definedName name="Study_Name" localSheetId="5">[5]ImportData!$D$7</definedName>
    <definedName name="Study_Name" localSheetId="6">[5]ImportData!$D$7</definedName>
    <definedName name="Study_Name" localSheetId="16">[5]ImportData!$D$7</definedName>
    <definedName name="ValuationDate" localSheetId="1">#REF!</definedName>
    <definedName name="ValuationDate" localSheetId="17">#REF!</definedName>
    <definedName name="ValuationDate" localSheetId="7">#REF!</definedName>
    <definedName name="ValuationDate" localSheetId="10">#REF!</definedName>
    <definedName name="ValuationDate" localSheetId="11">#REF!</definedName>
    <definedName name="ValuationDate" localSheetId="12">#REF!</definedName>
    <definedName name="ValuationDate" localSheetId="14">#REF!</definedName>
    <definedName name="ValuationDate" localSheetId="8">#REF!</definedName>
    <definedName name="ValuationDate" localSheetId="9">#REF!</definedName>
    <definedName name="ValuationDate" localSheetId="13">#REF!</definedName>
    <definedName name="ValuationDate" localSheetId="5">#REF!</definedName>
    <definedName name="ValuationDate" localSheetId="16">#REF!</definedName>
    <definedName name="ValuationDate">#REF!</definedName>
    <definedName name="Wind_Capacity_Contr" localSheetId="15">'[6]Exhibit 2- Std Wind QF '!$E$57</definedName>
    <definedName name="Wind_Capacity_Contr">'[6]Exhibit 2- Std Wind QF '!$E$57</definedName>
    <definedName name="Wind_Integration_Charge" localSheetId="15">'[6]Exhibit 2- Std Wind QF '!$E$45</definedName>
    <definedName name="Wind_Integration_Charge">'[6]Exhibit 2- Std Wind QF '!$E$45</definedName>
  </definedNames>
  <calcPr calcId="152511"/>
</workbook>
</file>

<file path=xl/calcChain.xml><?xml version="1.0" encoding="utf-8"?>
<calcChain xmlns="http://schemas.openxmlformats.org/spreadsheetml/2006/main">
  <c r="S6" i="31" l="1"/>
  <c r="I18" i="43" l="1"/>
  <c r="L13" i="31"/>
  <c r="M14" i="31"/>
  <c r="B13" i="31"/>
  <c r="B22" i="66"/>
  <c r="B21" i="66"/>
  <c r="B20" i="66"/>
  <c r="B19" i="66"/>
  <c r="B18" i="66"/>
  <c r="B17" i="66"/>
  <c r="B16" i="66"/>
  <c r="B15" i="66"/>
  <c r="B14" i="66"/>
  <c r="B13" i="66"/>
  <c r="O9" i="66"/>
  <c r="N9" i="66"/>
  <c r="M9" i="66"/>
  <c r="L9" i="66"/>
  <c r="K9" i="66"/>
  <c r="J9" i="66"/>
  <c r="I9" i="66"/>
  <c r="H9" i="66"/>
  <c r="G9" i="66"/>
  <c r="F9" i="66"/>
  <c r="E9" i="66"/>
  <c r="D9" i="66"/>
  <c r="C9" i="66"/>
  <c r="B9" i="66"/>
  <c r="L14" i="31" l="1"/>
  <c r="A9" i="31" l="1"/>
  <c r="R6" i="31"/>
  <c r="Q6" i="31"/>
  <c r="Q5" i="31"/>
  <c r="P5" i="31"/>
  <c r="P6" i="31" s="1"/>
  <c r="CX38" i="25" l="1"/>
  <c r="CW38" i="25"/>
  <c r="CV38" i="25"/>
  <c r="CX37" i="25"/>
  <c r="CW37" i="25"/>
  <c r="CV37" i="25"/>
  <c r="CX36" i="25"/>
  <c r="CW36" i="25"/>
  <c r="CV36" i="25"/>
  <c r="CX35" i="25"/>
  <c r="CW35" i="25"/>
  <c r="CV35" i="25"/>
  <c r="CX34" i="25"/>
  <c r="CW34" i="25"/>
  <c r="CV34" i="25"/>
  <c r="CX33" i="25"/>
  <c r="CW33" i="25"/>
  <c r="CV33" i="25"/>
  <c r="BC38" i="25"/>
  <c r="BB38" i="25"/>
  <c r="BA38" i="25"/>
  <c r="AZ38" i="25"/>
  <c r="AY38" i="25"/>
  <c r="AX38" i="25"/>
  <c r="AW38" i="25"/>
  <c r="AV38" i="25"/>
  <c r="AU38" i="25"/>
  <c r="AT38" i="25"/>
  <c r="AS38" i="25"/>
  <c r="AR38" i="25"/>
  <c r="AQ38" i="25"/>
  <c r="AP38" i="25"/>
  <c r="AO38" i="25"/>
  <c r="AN38" i="25"/>
  <c r="AM38" i="25"/>
  <c r="AL38" i="25"/>
  <c r="BC37" i="25"/>
  <c r="BB37" i="25"/>
  <c r="BA37" i="25"/>
  <c r="AZ37" i="25"/>
  <c r="AY37" i="25"/>
  <c r="AX37" i="25"/>
  <c r="AW37" i="25"/>
  <c r="AV37" i="25"/>
  <c r="AU37" i="25"/>
  <c r="AT37" i="25"/>
  <c r="AS37" i="25"/>
  <c r="AR37" i="25"/>
  <c r="AQ37" i="25"/>
  <c r="AP37" i="25"/>
  <c r="AO37" i="25"/>
  <c r="AN37" i="25"/>
  <c r="AM37" i="25"/>
  <c r="AL37" i="25"/>
  <c r="BC36" i="25"/>
  <c r="BB36" i="25"/>
  <c r="BA36" i="25"/>
  <c r="AZ36" i="25"/>
  <c r="AY36" i="25"/>
  <c r="AX36" i="25"/>
  <c r="AW36" i="25"/>
  <c r="AV36" i="25"/>
  <c r="AU36" i="25"/>
  <c r="AT36" i="25"/>
  <c r="AS36" i="25"/>
  <c r="AR36" i="25"/>
  <c r="AQ36" i="25"/>
  <c r="AP36" i="25"/>
  <c r="AO36" i="25"/>
  <c r="AN36" i="25"/>
  <c r="AM36" i="25"/>
  <c r="AL36" i="25"/>
  <c r="BC35" i="25"/>
  <c r="BB35" i="25"/>
  <c r="BA35" i="25"/>
  <c r="AZ35" i="25"/>
  <c r="AY35" i="25"/>
  <c r="AX35" i="25"/>
  <c r="AW35" i="25"/>
  <c r="AV35" i="25"/>
  <c r="AU35" i="25"/>
  <c r="AT35" i="25"/>
  <c r="AS35" i="25"/>
  <c r="AR35" i="25"/>
  <c r="AQ35" i="25"/>
  <c r="AP35" i="25"/>
  <c r="AO35" i="25"/>
  <c r="AN35" i="25"/>
  <c r="AM35" i="25"/>
  <c r="AL35" i="25"/>
  <c r="BC34" i="25"/>
  <c r="BB34" i="25"/>
  <c r="BA34" i="25"/>
  <c r="AZ34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BC33" i="25"/>
  <c r="BB33" i="25"/>
  <c r="BA33" i="25"/>
  <c r="AZ33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BB32" i="25"/>
  <c r="AX32" i="25"/>
  <c r="AT32" i="25"/>
  <c r="AP32" i="25"/>
  <c r="AL32" i="25"/>
  <c r="BC32" i="25"/>
  <c r="BA32" i="25"/>
  <c r="AZ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B41" i="70"/>
  <c r="BI9" i="25" l="1"/>
  <c r="CE9" i="25" s="1"/>
  <c r="AM9" i="25"/>
  <c r="C67" i="81"/>
  <c r="C68" i="81" s="1"/>
  <c r="D46" i="81"/>
  <c r="Q59" i="81"/>
  <c r="T56" i="81"/>
  <c r="T55" i="81"/>
  <c r="D49" i="81"/>
  <c r="C49" i="81"/>
  <c r="D48" i="81"/>
  <c r="C48" i="81"/>
  <c r="D47" i="81"/>
  <c r="C47" i="81"/>
  <c r="C46" i="81"/>
  <c r="C45" i="81"/>
  <c r="K16" i="81"/>
  <c r="K15" i="81"/>
  <c r="K14" i="81"/>
  <c r="K13" i="81"/>
  <c r="K12" i="81"/>
  <c r="H12" i="81"/>
  <c r="B12" i="81"/>
  <c r="B13" i="81" s="1"/>
  <c r="B11" i="81"/>
  <c r="B3" i="81"/>
  <c r="C52" i="81" s="1"/>
  <c r="B9" i="81" s="1"/>
  <c r="B14" i="81" l="1"/>
  <c r="B15" i="81" s="1"/>
  <c r="B16" i="81" s="1"/>
  <c r="B17" i="81" s="1"/>
  <c r="C69" i="81"/>
  <c r="C70" i="81" l="1"/>
  <c r="D17" i="81"/>
  <c r="B18" i="81"/>
  <c r="B19" i="81" l="1"/>
  <c r="C71" i="81"/>
  <c r="C72" i="81" l="1"/>
  <c r="B20" i="81"/>
  <c r="B21" i="81" l="1"/>
  <c r="C73" i="81"/>
  <c r="C74" i="81" l="1"/>
  <c r="B22" i="81"/>
  <c r="B23" i="81" l="1"/>
  <c r="F66" i="81"/>
  <c r="F67" i="81" l="1"/>
  <c r="B24" i="81"/>
  <c r="B25" i="81" l="1"/>
  <c r="F68" i="81"/>
  <c r="F69" i="81" l="1"/>
  <c r="B26" i="81"/>
  <c r="B27" i="81" l="1"/>
  <c r="F70" i="81"/>
  <c r="F71" i="81" l="1"/>
  <c r="B28" i="81"/>
  <c r="B29" i="81" l="1"/>
  <c r="F72" i="81"/>
  <c r="F73" i="81" l="1"/>
  <c r="B30" i="81"/>
  <c r="B31" i="81" l="1"/>
  <c r="F74" i="81"/>
  <c r="I66" i="81" l="1"/>
  <c r="B32" i="81"/>
  <c r="B33" i="81" l="1"/>
  <c r="B34" i="81" s="1"/>
  <c r="B35" i="81" s="1"/>
  <c r="B36" i="81" s="1"/>
  <c r="B37" i="81" s="1"/>
  <c r="I67" i="81"/>
  <c r="I68" i="81" l="1"/>
  <c r="I69" i="81" l="1"/>
  <c r="I70" i="81" l="1"/>
  <c r="E33" i="81" l="1"/>
  <c r="I71" i="81"/>
  <c r="I72" i="81" l="1"/>
  <c r="E34" i="81"/>
  <c r="E35" i="81" l="1"/>
  <c r="I73" i="81"/>
  <c r="I74" i="81" l="1"/>
  <c r="E36" i="81"/>
  <c r="E37" i="81" s="1"/>
  <c r="D18" i="81"/>
  <c r="H13" i="81"/>
  <c r="H14" i="81" s="1"/>
  <c r="H15" i="81" s="1"/>
  <c r="H16" i="81" s="1"/>
  <c r="D19" i="81" l="1"/>
  <c r="D20" i="81" l="1"/>
  <c r="D21" i="81" l="1"/>
  <c r="D22" i="81" l="1"/>
  <c r="D23" i="81" l="1"/>
  <c r="D24" i="81" l="1"/>
  <c r="D25" i="81" l="1"/>
  <c r="D26" i="81" l="1"/>
  <c r="F17" i="81" l="1"/>
  <c r="D27" i="81"/>
  <c r="K17" i="81" l="1"/>
  <c r="G17" i="81"/>
  <c r="I17" i="81" s="1"/>
  <c r="J17" i="81" s="1"/>
  <c r="F18" i="81"/>
  <c r="D28" i="81"/>
  <c r="F19" i="81" l="1"/>
  <c r="K18" i="81"/>
  <c r="G18" i="81"/>
  <c r="I18" i="81" s="1"/>
  <c r="J18" i="81" s="1"/>
  <c r="D29" i="81"/>
  <c r="F20" i="81" l="1"/>
  <c r="K19" i="81"/>
  <c r="G19" i="81"/>
  <c r="I19" i="81" s="1"/>
  <c r="J19" i="81" s="1"/>
  <c r="D30" i="81"/>
  <c r="F21" i="81" l="1"/>
  <c r="K20" i="81"/>
  <c r="G20" i="81"/>
  <c r="I20" i="81" s="1"/>
  <c r="J20" i="81" s="1"/>
  <c r="D31" i="81"/>
  <c r="F22" i="81" l="1"/>
  <c r="K21" i="81"/>
  <c r="G21" i="81"/>
  <c r="I21" i="81" s="1"/>
  <c r="J21" i="81" s="1"/>
  <c r="D32" i="81"/>
  <c r="F23" i="81" l="1"/>
  <c r="G22" i="81"/>
  <c r="I22" i="81" s="1"/>
  <c r="J22" i="81" s="1"/>
  <c r="K22" i="81"/>
  <c r="D33" i="81"/>
  <c r="F24" i="81" l="1"/>
  <c r="K23" i="81"/>
  <c r="G23" i="81"/>
  <c r="I23" i="81" s="1"/>
  <c r="J23" i="81" s="1"/>
  <c r="D34" i="81"/>
  <c r="F25" i="81" l="1"/>
  <c r="K24" i="81"/>
  <c r="G24" i="81"/>
  <c r="I24" i="81" s="1"/>
  <c r="J24" i="81" s="1"/>
  <c r="D35" i="81"/>
  <c r="F26" i="81" l="1"/>
  <c r="K25" i="81"/>
  <c r="G25" i="81"/>
  <c r="I25" i="81" s="1"/>
  <c r="J25" i="81" s="1"/>
  <c r="D36" i="81"/>
  <c r="F27" i="81" l="1"/>
  <c r="G26" i="81"/>
  <c r="I26" i="81" s="1"/>
  <c r="J26" i="81" s="1"/>
  <c r="K26" i="81"/>
  <c r="D37" i="81"/>
  <c r="F28" i="81" l="1"/>
  <c r="K27" i="81"/>
  <c r="G27" i="81"/>
  <c r="I27" i="81" s="1"/>
  <c r="J27" i="81" s="1"/>
  <c r="F29" i="81" l="1"/>
  <c r="K28" i="81"/>
  <c r="G28" i="81"/>
  <c r="I28" i="81" s="1"/>
  <c r="J28" i="81" s="1"/>
  <c r="F30" i="81" l="1"/>
  <c r="K29" i="81"/>
  <c r="G29" i="81"/>
  <c r="I29" i="81" s="1"/>
  <c r="J29" i="81" s="1"/>
  <c r="F31" i="81" l="1"/>
  <c r="K30" i="81"/>
  <c r="G30" i="81"/>
  <c r="I30" i="81" s="1"/>
  <c r="J30" i="81" s="1"/>
  <c r="F32" i="81" l="1"/>
  <c r="K31" i="81"/>
  <c r="G31" i="81"/>
  <c r="I31" i="81" s="1"/>
  <c r="J31" i="81" s="1"/>
  <c r="F33" i="81" l="1"/>
  <c r="K32" i="81"/>
  <c r="G32" i="81"/>
  <c r="I32" i="81" s="1"/>
  <c r="J32" i="81" s="1"/>
  <c r="F34" i="81" l="1"/>
  <c r="K33" i="81"/>
  <c r="G33" i="81"/>
  <c r="I33" i="81" s="1"/>
  <c r="J33" i="81" s="1"/>
  <c r="F35" i="81" l="1"/>
  <c r="K34" i="81"/>
  <c r="G34" i="81"/>
  <c r="I34" i="81" s="1"/>
  <c r="J34" i="81" s="1"/>
  <c r="F36" i="81" l="1"/>
  <c r="K35" i="81"/>
  <c r="G35" i="81"/>
  <c r="I35" i="81" s="1"/>
  <c r="J35" i="81" s="1"/>
  <c r="F37" i="81" l="1"/>
  <c r="K36" i="81"/>
  <c r="G36" i="81"/>
  <c r="I36" i="81" s="1"/>
  <c r="J36" i="81" s="1"/>
  <c r="K37" i="81" l="1"/>
  <c r="G37" i="81"/>
  <c r="I37" i="81" s="1"/>
  <c r="J37" i="81" s="1"/>
  <c r="A47" i="25" l="1"/>
  <c r="B48" i="25" l="1"/>
  <c r="K25" i="79" l="1"/>
  <c r="K24" i="79"/>
  <c r="K23" i="79"/>
  <c r="K22" i="79"/>
  <c r="K21" i="79"/>
  <c r="K20" i="79"/>
  <c r="K19" i="79"/>
  <c r="K18" i="79"/>
  <c r="K17" i="79"/>
  <c r="K16" i="79"/>
  <c r="K15" i="79"/>
  <c r="K14" i="79"/>
  <c r="K13" i="79"/>
  <c r="K12" i="79"/>
  <c r="K23" i="75"/>
  <c r="K22" i="75"/>
  <c r="K21" i="75"/>
  <c r="K20" i="75"/>
  <c r="K19" i="75"/>
  <c r="K18" i="75"/>
  <c r="K17" i="75"/>
  <c r="K16" i="75"/>
  <c r="K15" i="75"/>
  <c r="K14" i="75"/>
  <c r="K13" i="75"/>
  <c r="K12" i="75"/>
  <c r="K22" i="76"/>
  <c r="K21" i="76"/>
  <c r="K20" i="76"/>
  <c r="K19" i="76"/>
  <c r="K18" i="76"/>
  <c r="K17" i="76"/>
  <c r="K16" i="76"/>
  <c r="K15" i="76"/>
  <c r="K14" i="76"/>
  <c r="K13" i="76"/>
  <c r="K12" i="76"/>
  <c r="L15" i="68"/>
  <c r="L17" i="43"/>
  <c r="L16" i="43"/>
  <c r="L15" i="43"/>
  <c r="L14" i="43"/>
  <c r="L13" i="43"/>
  <c r="L12" i="43"/>
  <c r="D48" i="43" l="1"/>
  <c r="C48" i="67"/>
  <c r="D48" i="67"/>
  <c r="D48" i="80"/>
  <c r="D51" i="70"/>
  <c r="D48" i="71"/>
  <c r="D48" i="78"/>
  <c r="D48" i="72"/>
  <c r="D48" i="73"/>
  <c r="D48" i="76"/>
  <c r="D48" i="75"/>
  <c r="D48" i="79"/>
  <c r="AA31" i="47"/>
  <c r="AF31" i="47"/>
  <c r="AF32" i="47" s="1"/>
  <c r="AK31" i="47"/>
  <c r="AP31" i="47"/>
  <c r="AU31" i="47"/>
  <c r="AZ31" i="47"/>
  <c r="AZ32" i="47" s="1"/>
  <c r="BE31" i="47"/>
  <c r="AA32" i="47"/>
  <c r="AK32" i="47"/>
  <c r="AP32" i="47"/>
  <c r="AU32" i="47"/>
  <c r="BE32" i="47"/>
  <c r="B60" i="72" l="1"/>
  <c r="C60" i="72"/>
  <c r="F18" i="72" s="1"/>
  <c r="BF10" i="47" l="1"/>
  <c r="B60" i="79" l="1"/>
  <c r="B60" i="75"/>
  <c r="B60" i="76"/>
  <c r="B60" i="73"/>
  <c r="B60" i="78"/>
  <c r="B60" i="71"/>
  <c r="B63" i="70"/>
  <c r="B60" i="80"/>
  <c r="B60" i="67"/>
  <c r="B60" i="43"/>
  <c r="BY9" i="25" l="1"/>
  <c r="BY8" i="25"/>
  <c r="BC9" i="25"/>
  <c r="BC8" i="25"/>
  <c r="B38" i="28" l="1"/>
  <c r="B37" i="68"/>
  <c r="B38" i="68" l="1"/>
  <c r="BX9" i="25"/>
  <c r="BW9" i="25"/>
  <c r="BV9" i="25"/>
  <c r="BU9" i="25"/>
  <c r="BT9" i="25"/>
  <c r="BS9" i="25"/>
  <c r="BR9" i="25"/>
  <c r="BQ9" i="25"/>
  <c r="BP9" i="25"/>
  <c r="BO9" i="25"/>
  <c r="BN9" i="25"/>
  <c r="BM9" i="25"/>
  <c r="BL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L8" i="25"/>
  <c r="BK8" i="25"/>
  <c r="BK9" i="25"/>
  <c r="BJ9" i="25"/>
  <c r="BH9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B39" i="68" l="1"/>
  <c r="B40" i="68" l="1"/>
  <c r="AZ9" i="47" l="1"/>
  <c r="BE9" i="47"/>
  <c r="BH10" i="47"/>
  <c r="BB39" i="47"/>
  <c r="BG39" i="47"/>
  <c r="BF11" i="47" s="1"/>
  <c r="C45" i="47"/>
  <c r="C46" i="47" s="1"/>
  <c r="C47" i="47" s="1"/>
  <c r="C48" i="47" s="1"/>
  <c r="C49" i="47" s="1"/>
  <c r="C50" i="47" s="1"/>
  <c r="C51" i="47" s="1"/>
  <c r="C52" i="47" s="1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4" i="47" s="1"/>
  <c r="AU25" i="47" s="1"/>
  <c r="AU26" i="47" s="1"/>
  <c r="AU27" i="47" s="1"/>
  <c r="AU28" i="47" s="1"/>
  <c r="AU29" i="47" s="1"/>
  <c r="AU30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4" i="47" s="1"/>
  <c r="AP25" i="47" s="1"/>
  <c r="AP26" i="47" s="1"/>
  <c r="AP27" i="47" s="1"/>
  <c r="AP28" i="47" s="1"/>
  <c r="AP29" i="47" s="1"/>
  <c r="AP30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23" i="47" s="1"/>
  <c r="L24" i="47" s="1"/>
  <c r="L25" i="47" s="1"/>
  <c r="L26" i="47" s="1"/>
  <c r="L27" i="47" s="1"/>
  <c r="L28" i="47" s="1"/>
  <c r="L29" i="47" s="1"/>
  <c r="L30" i="47" s="1"/>
  <c r="L31" i="47" s="1"/>
  <c r="L3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0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L17" i="47" l="1"/>
  <c r="AL13" i="47"/>
  <c r="AL16" i="47"/>
  <c r="AL12" i="47"/>
  <c r="AL19" i="47"/>
  <c r="AL15" i="47"/>
  <c r="AL11" i="47"/>
  <c r="AL18" i="47"/>
  <c r="AL14" i="47"/>
  <c r="AL10" i="47"/>
  <c r="AQ21" i="47"/>
  <c r="AQ17" i="47"/>
  <c r="AQ13" i="47"/>
  <c r="AQ20" i="47"/>
  <c r="AQ16" i="47"/>
  <c r="AQ12" i="47"/>
  <c r="AQ23" i="47"/>
  <c r="AQ19" i="47"/>
  <c r="AQ15" i="47"/>
  <c r="AQ11" i="47"/>
  <c r="AQ22" i="47"/>
  <c r="AQ18" i="47"/>
  <c r="AQ14" i="47"/>
  <c r="AQ10" i="47"/>
  <c r="AS10" i="47" s="1"/>
  <c r="BA13" i="47"/>
  <c r="BA16" i="47"/>
  <c r="BA12" i="47"/>
  <c r="BA15" i="47"/>
  <c r="BA11" i="47"/>
  <c r="BA14" i="47"/>
  <c r="BA10" i="47"/>
  <c r="BC10" i="47" s="1"/>
  <c r="M20" i="47"/>
  <c r="M16" i="47"/>
  <c r="M12" i="47"/>
  <c r="M19" i="47"/>
  <c r="M15" i="47"/>
  <c r="M11" i="47"/>
  <c r="M22" i="47"/>
  <c r="M18" i="47"/>
  <c r="M14" i="47"/>
  <c r="M10" i="47"/>
  <c r="O10" i="47" s="1"/>
  <c r="M21" i="47"/>
  <c r="M17" i="47"/>
  <c r="M13" i="47"/>
  <c r="AV21" i="47"/>
  <c r="AV17" i="47"/>
  <c r="AV13" i="47"/>
  <c r="AV20" i="47"/>
  <c r="AV16" i="47"/>
  <c r="AV12" i="47"/>
  <c r="AV23" i="47"/>
  <c r="AV19" i="47"/>
  <c r="AV15" i="47"/>
  <c r="AV11" i="47"/>
  <c r="AV22" i="47"/>
  <c r="AV18" i="47"/>
  <c r="AV14" i="47"/>
  <c r="AV10" i="47"/>
  <c r="AX10" i="47" s="1"/>
  <c r="AW39" i="47"/>
  <c r="AV24" i="47" s="1"/>
  <c r="AR39" i="47"/>
  <c r="AQ24" i="47" s="1"/>
  <c r="N39" i="47"/>
  <c r="M23" i="47" s="1"/>
  <c r="AM39" i="47"/>
  <c r="AN10" i="47" l="1"/>
  <c r="AL20" i="47"/>
  <c r="V10" i="47"/>
  <c r="AZ10" i="47" s="1"/>
  <c r="AZ11" i="47" s="1"/>
  <c r="AZ12" i="47" s="1"/>
  <c r="AZ13" i="47" s="1"/>
  <c r="AZ14" i="47" s="1"/>
  <c r="AZ15" i="47" s="1"/>
  <c r="AZ16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Q10" i="47"/>
  <c r="AF10" i="47"/>
  <c r="AA10" i="47"/>
  <c r="BE10" i="47" s="1"/>
  <c r="BE11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G11" i="47"/>
  <c r="G12" i="47" s="1"/>
  <c r="G13" i="47" s="1"/>
  <c r="G14" i="47" s="1"/>
  <c r="G15" i="47" s="1"/>
  <c r="G16" i="47" s="1"/>
  <c r="G17" i="47" s="1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G9" i="47"/>
  <c r="V9" i="47"/>
  <c r="Q9" i="47"/>
  <c r="B9" i="47"/>
  <c r="C10" i="47" l="1"/>
  <c r="R10" i="47"/>
  <c r="W10" i="47"/>
  <c r="Y10" i="47" s="1"/>
  <c r="AG13" i="47"/>
  <c r="AG16" i="47"/>
  <c r="AG12" i="47"/>
  <c r="AG15" i="47"/>
  <c r="AG11" i="47"/>
  <c r="AG14" i="47"/>
  <c r="AG10" i="47"/>
  <c r="H16" i="47"/>
  <c r="H12" i="47"/>
  <c r="H15" i="47"/>
  <c r="H11" i="47"/>
  <c r="H14" i="47"/>
  <c r="H10" i="47"/>
  <c r="J10" i="47" s="1"/>
  <c r="H13" i="47"/>
  <c r="X39" i="47"/>
  <c r="W11" i="47" s="1"/>
  <c r="AH39" i="47"/>
  <c r="AG17" i="47" s="1"/>
  <c r="AF11" i="47"/>
  <c r="AF12" i="47" s="1"/>
  <c r="AF13" i="47" s="1"/>
  <c r="AF14" i="47" s="1"/>
  <c r="AF15" i="47" s="1"/>
  <c r="AF16" i="47" s="1"/>
  <c r="AF17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S39" i="47"/>
  <c r="R11" i="47" s="1"/>
  <c r="AC39" i="47"/>
  <c r="AB10" i="47" s="1"/>
  <c r="I39" i="47"/>
  <c r="H17" i="47" s="1"/>
  <c r="V11" i="47"/>
  <c r="V12" i="47" s="1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11" i="47" s="1"/>
  <c r="AI10" i="47" l="1"/>
  <c r="C60" i="75"/>
  <c r="F24" i="75" s="1"/>
  <c r="C63" i="70"/>
  <c r="F18" i="70" s="1"/>
  <c r="C60" i="71"/>
  <c r="F18" i="71" s="1"/>
  <c r="C60" i="80"/>
  <c r="F24" i="80" s="1"/>
  <c r="C60" i="78"/>
  <c r="F23" i="78" s="1"/>
  <c r="C60" i="79"/>
  <c r="C60" i="76"/>
  <c r="C60" i="43"/>
  <c r="F18" i="43" s="1"/>
  <c r="C60" i="73"/>
  <c r="F18" i="73" s="1"/>
  <c r="C60" i="6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D10" i="47"/>
  <c r="T10" i="47"/>
  <c r="C67" i="80"/>
  <c r="B3" i="80"/>
  <c r="C52" i="80" s="1"/>
  <c r="B9" i="80" s="1"/>
  <c r="H12" i="80"/>
  <c r="T57" i="80"/>
  <c r="Q57" i="80"/>
  <c r="T56" i="80"/>
  <c r="E12" i="80"/>
  <c r="K12" i="80" s="1"/>
  <c r="T55" i="80"/>
  <c r="D49" i="80"/>
  <c r="C49" i="80"/>
  <c r="C48" i="80"/>
  <c r="C47" i="80"/>
  <c r="C46" i="80"/>
  <c r="C45" i="80"/>
  <c r="D47" i="80" l="1"/>
  <c r="C68" i="80"/>
  <c r="Q11" i="47"/>
  <c r="Q12" i="47" s="1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B13" i="80"/>
  <c r="C67" i="79"/>
  <c r="T59" i="79"/>
  <c r="Q59" i="79"/>
  <c r="T58" i="79"/>
  <c r="H12" i="79"/>
  <c r="T56" i="79"/>
  <c r="T55" i="79"/>
  <c r="D49" i="79"/>
  <c r="C49" i="79"/>
  <c r="C48" i="79"/>
  <c r="D47" i="79"/>
  <c r="C47" i="79"/>
  <c r="C46" i="79"/>
  <c r="C45" i="79"/>
  <c r="B11" i="79"/>
  <c r="B12" i="79" s="1"/>
  <c r="B13" i="79" s="1"/>
  <c r="B14" i="79" s="1"/>
  <c r="B15" i="79" s="1"/>
  <c r="B16" i="79" s="1"/>
  <c r="B17" i="79" s="1"/>
  <c r="B18" i="79" s="1"/>
  <c r="B3" i="79"/>
  <c r="C52" i="79" s="1"/>
  <c r="B9" i="79" s="1"/>
  <c r="C69" i="80" l="1"/>
  <c r="B14" i="80"/>
  <c r="B15" i="80" s="1"/>
  <c r="B16" i="80" s="1"/>
  <c r="B17" i="80" s="1"/>
  <c r="B18" i="80" s="1"/>
  <c r="B19" i="79"/>
  <c r="C68" i="79"/>
  <c r="C70" i="80" l="1"/>
  <c r="B19" i="80"/>
  <c r="C69" i="79"/>
  <c r="B20" i="79"/>
  <c r="C71" i="80" l="1"/>
  <c r="B20" i="80"/>
  <c r="B21" i="79"/>
  <c r="C70" i="79"/>
  <c r="C72" i="80" l="1"/>
  <c r="B21" i="80"/>
  <c r="C71" i="79"/>
  <c r="B22" i="79"/>
  <c r="C73" i="80" l="1"/>
  <c r="B22" i="80"/>
  <c r="C72" i="79"/>
  <c r="B23" i="79"/>
  <c r="C74" i="80" l="1"/>
  <c r="B23" i="80"/>
  <c r="B24" i="79"/>
  <c r="C73" i="79"/>
  <c r="F66" i="80" l="1"/>
  <c r="B24" i="80"/>
  <c r="C74" i="79"/>
  <c r="B25" i="79"/>
  <c r="F67" i="80" l="1"/>
  <c r="B25" i="80"/>
  <c r="F66" i="79"/>
  <c r="B26" i="79"/>
  <c r="F68" i="80" l="1"/>
  <c r="B26" i="80"/>
  <c r="F67" i="79"/>
  <c r="B27" i="79"/>
  <c r="F69" i="80" l="1"/>
  <c r="B27" i="80"/>
  <c r="B28" i="79"/>
  <c r="F68" i="79"/>
  <c r="F70" i="80" l="1"/>
  <c r="B28" i="80"/>
  <c r="B29" i="79"/>
  <c r="F69" i="79"/>
  <c r="F71" i="80" l="1"/>
  <c r="B29" i="80"/>
  <c r="B30" i="79"/>
  <c r="F70" i="79"/>
  <c r="F72" i="80" l="1"/>
  <c r="B30" i="80"/>
  <c r="F71" i="79"/>
  <c r="B31" i="79"/>
  <c r="F73" i="80" l="1"/>
  <c r="B31" i="80"/>
  <c r="B32" i="79"/>
  <c r="F72" i="79"/>
  <c r="B33" i="79" l="1"/>
  <c r="F74" i="80"/>
  <c r="B32" i="80"/>
  <c r="F73" i="79"/>
  <c r="B34" i="79" l="1"/>
  <c r="B33" i="80"/>
  <c r="B34" i="80" s="1"/>
  <c r="B35" i="80" s="1"/>
  <c r="B36" i="80" s="1"/>
  <c r="B37" i="80" s="1"/>
  <c r="I66" i="80"/>
  <c r="F74" i="79"/>
  <c r="B35" i="79" l="1"/>
  <c r="I67" i="80"/>
  <c r="I66" i="79"/>
  <c r="B36" i="79" l="1"/>
  <c r="I68" i="80"/>
  <c r="I67" i="79"/>
  <c r="B37" i="79" l="1"/>
  <c r="I69" i="80"/>
  <c r="I68" i="79"/>
  <c r="I70" i="80" l="1"/>
  <c r="I69" i="79"/>
  <c r="I71" i="80" l="1"/>
  <c r="I70" i="79"/>
  <c r="I72" i="80" l="1"/>
  <c r="E33" i="79"/>
  <c r="I71" i="79"/>
  <c r="I73" i="80" l="1"/>
  <c r="I72" i="79"/>
  <c r="E34" i="79"/>
  <c r="I74" i="80" l="1"/>
  <c r="E35" i="79"/>
  <c r="I73" i="79"/>
  <c r="F25" i="80" l="1"/>
  <c r="F26" i="80" s="1"/>
  <c r="F27" i="80" s="1"/>
  <c r="F28" i="80" s="1"/>
  <c r="F29" i="80" s="1"/>
  <c r="F30" i="80" s="1"/>
  <c r="F31" i="80" s="1"/>
  <c r="F32" i="80" s="1"/>
  <c r="F33" i="80" s="1"/>
  <c r="F34" i="80" s="1"/>
  <c r="F35" i="80" s="1"/>
  <c r="F36" i="80" s="1"/>
  <c r="F37" i="80" s="1"/>
  <c r="E13" i="80"/>
  <c r="H13" i="80"/>
  <c r="H14" i="80" s="1"/>
  <c r="H15" i="80" s="1"/>
  <c r="H16" i="80" s="1"/>
  <c r="H17" i="80" s="1"/>
  <c r="H18" i="80" s="1"/>
  <c r="H19" i="80" s="1"/>
  <c r="H20" i="80" s="1"/>
  <c r="H21" i="80" s="1"/>
  <c r="H22" i="80" s="1"/>
  <c r="H23" i="80" s="1"/>
  <c r="H24" i="80" s="1"/>
  <c r="H25" i="80" s="1"/>
  <c r="H26" i="80" s="1"/>
  <c r="H27" i="80" s="1"/>
  <c r="H28" i="80" s="1"/>
  <c r="H29" i="80" s="1"/>
  <c r="H30" i="80" s="1"/>
  <c r="H31" i="80" s="1"/>
  <c r="H32" i="80" s="1"/>
  <c r="H33" i="80" s="1"/>
  <c r="H34" i="80" s="1"/>
  <c r="H35" i="80" s="1"/>
  <c r="H36" i="80" s="1"/>
  <c r="I74" i="79"/>
  <c r="E36" i="79"/>
  <c r="H13" i="79" l="1"/>
  <c r="H14" i="79" s="1"/>
  <c r="H15" i="79" s="1"/>
  <c r="H16" i="79" s="1"/>
  <c r="H17" i="79" s="1"/>
  <c r="H18" i="79" s="1"/>
  <c r="H19" i="79" s="1"/>
  <c r="H20" i="79" s="1"/>
  <c r="H21" i="79" s="1"/>
  <c r="H22" i="79" s="1"/>
  <c r="H23" i="79" s="1"/>
  <c r="H24" i="79" s="1"/>
  <c r="H25" i="79" s="1"/>
  <c r="H26" i="79" s="1"/>
  <c r="H27" i="79" s="1"/>
  <c r="H28" i="79" s="1"/>
  <c r="H29" i="79" s="1"/>
  <c r="H30" i="79" s="1"/>
  <c r="H31" i="79" s="1"/>
  <c r="H32" i="79" s="1"/>
  <c r="H33" i="79" s="1"/>
  <c r="H34" i="79" s="1"/>
  <c r="H35" i="79" s="1"/>
  <c r="H36" i="79" s="1"/>
  <c r="H37" i="79" s="1"/>
  <c r="E37" i="79"/>
  <c r="E14" i="80"/>
  <c r="K13" i="80"/>
  <c r="H37" i="80"/>
  <c r="E15" i="80" l="1"/>
  <c r="K14" i="80"/>
  <c r="E16" i="80" l="1"/>
  <c r="K15" i="80"/>
  <c r="D26" i="79"/>
  <c r="D24" i="80"/>
  <c r="E17" i="80" l="1"/>
  <c r="K16" i="80"/>
  <c r="D46" i="80"/>
  <c r="D46" i="79"/>
  <c r="E18" i="80" l="1"/>
  <c r="K17" i="80"/>
  <c r="E19" i="80" l="1"/>
  <c r="K18" i="80"/>
  <c r="E20" i="80" l="1"/>
  <c r="K19" i="80"/>
  <c r="D27" i="79"/>
  <c r="E21" i="80" l="1"/>
  <c r="K20" i="80"/>
  <c r="D28" i="79"/>
  <c r="E22" i="80" l="1"/>
  <c r="K21" i="80"/>
  <c r="D29" i="79"/>
  <c r="E23" i="80" l="1"/>
  <c r="K22" i="80"/>
  <c r="D25" i="80"/>
  <c r="D30" i="79"/>
  <c r="E24" i="80" l="1"/>
  <c r="K23" i="80"/>
  <c r="D26" i="80"/>
  <c r="D31" i="79"/>
  <c r="E25" i="80" l="1"/>
  <c r="K24" i="80"/>
  <c r="G24" i="80"/>
  <c r="I24" i="80" s="1"/>
  <c r="D27" i="80"/>
  <c r="D32" i="79"/>
  <c r="J17" i="77" l="1"/>
  <c r="J24" i="80"/>
  <c r="E26" i="80"/>
  <c r="K25" i="80"/>
  <c r="G25" i="80"/>
  <c r="I25" i="80" s="1"/>
  <c r="D33" i="79"/>
  <c r="D28" i="80"/>
  <c r="E27" i="80" l="1"/>
  <c r="K26" i="80"/>
  <c r="G26" i="80"/>
  <c r="I26" i="80" s="1"/>
  <c r="J18" i="77"/>
  <c r="J25" i="80"/>
  <c r="D34" i="79"/>
  <c r="D29" i="80"/>
  <c r="J19" i="77" l="1"/>
  <c r="J26" i="80"/>
  <c r="E28" i="80"/>
  <c r="K27" i="80"/>
  <c r="G27" i="80"/>
  <c r="I27" i="80" s="1"/>
  <c r="D35" i="79"/>
  <c r="D30" i="80"/>
  <c r="E29" i="80" l="1"/>
  <c r="G28" i="80"/>
  <c r="I28" i="80" s="1"/>
  <c r="K28" i="80"/>
  <c r="J20" i="77"/>
  <c r="J27" i="80"/>
  <c r="D36" i="79"/>
  <c r="D31" i="80"/>
  <c r="J21" i="77" l="1"/>
  <c r="J28" i="80"/>
  <c r="E30" i="80"/>
  <c r="G29" i="80"/>
  <c r="I29" i="80" s="1"/>
  <c r="K29" i="80"/>
  <c r="D37" i="79"/>
  <c r="D32" i="80"/>
  <c r="E31" i="80" l="1"/>
  <c r="G30" i="80"/>
  <c r="I30" i="80" s="1"/>
  <c r="K30" i="80"/>
  <c r="J22" i="77"/>
  <c r="J29" i="80"/>
  <c r="D33" i="80"/>
  <c r="J23" i="77" l="1"/>
  <c r="J30" i="80"/>
  <c r="E32" i="80"/>
  <c r="K31" i="80"/>
  <c r="G31" i="80"/>
  <c r="I31" i="80" s="1"/>
  <c r="D34" i="80"/>
  <c r="J24" i="77" l="1"/>
  <c r="J31" i="80"/>
  <c r="E33" i="80"/>
  <c r="K32" i="80"/>
  <c r="G32" i="80"/>
  <c r="I32" i="80" s="1"/>
  <c r="D35" i="80"/>
  <c r="E34" i="80" l="1"/>
  <c r="G33" i="80"/>
  <c r="I33" i="80" s="1"/>
  <c r="J33" i="80" s="1"/>
  <c r="K33" i="80"/>
  <c r="J25" i="77"/>
  <c r="J32" i="80"/>
  <c r="D36" i="80"/>
  <c r="E35" i="80" l="1"/>
  <c r="K34" i="80"/>
  <c r="G34" i="80"/>
  <c r="I34" i="80" s="1"/>
  <c r="J34" i="80" s="1"/>
  <c r="D37" i="80"/>
  <c r="E36" i="80" l="1"/>
  <c r="K35" i="80"/>
  <c r="G35" i="80"/>
  <c r="I35" i="80" s="1"/>
  <c r="J35" i="80" s="1"/>
  <c r="E37" i="80" l="1"/>
  <c r="G36" i="80"/>
  <c r="I36" i="80" s="1"/>
  <c r="J36" i="80" s="1"/>
  <c r="K36" i="80"/>
  <c r="K37" i="80" l="1"/>
  <c r="G37" i="80"/>
  <c r="I37" i="80" s="1"/>
  <c r="J37" i="80" s="1"/>
  <c r="C67" i="78" l="1"/>
  <c r="D47" i="78"/>
  <c r="T57" i="78"/>
  <c r="Q57" i="78"/>
  <c r="T56" i="78"/>
  <c r="T55" i="78"/>
  <c r="D49" i="78"/>
  <c r="C49" i="78"/>
  <c r="C48" i="78"/>
  <c r="C47" i="78"/>
  <c r="C46" i="78"/>
  <c r="C45" i="78"/>
  <c r="H12" i="78"/>
  <c r="E12" i="78"/>
  <c r="K12" i="78" s="1"/>
  <c r="B11" i="78"/>
  <c r="B12" i="78" s="1"/>
  <c r="B3" i="78" l="1"/>
  <c r="C52" i="78" s="1"/>
  <c r="B9" i="78" s="1"/>
  <c r="D46" i="78"/>
  <c r="C68" i="78"/>
  <c r="B13" i="78"/>
  <c r="C69" i="78" l="1"/>
  <c r="B14" i="78"/>
  <c r="B15" i="78" l="1"/>
  <c r="C70" i="78"/>
  <c r="C71" i="78" l="1"/>
  <c r="B16" i="78"/>
  <c r="B17" i="78" l="1"/>
  <c r="C72" i="78"/>
  <c r="B18" i="78" l="1"/>
  <c r="C73" i="78"/>
  <c r="B19" i="78" l="1"/>
  <c r="C74" i="78"/>
  <c r="F66" i="78" l="1"/>
  <c r="B20" i="78"/>
  <c r="F67" i="78" l="1"/>
  <c r="B21" i="78"/>
  <c r="F68" i="78" l="1"/>
  <c r="B22" i="78"/>
  <c r="F69" i="78" l="1"/>
  <c r="B23" i="78"/>
  <c r="D23" i="78" l="1"/>
  <c r="B24" i="78"/>
  <c r="F70" i="78"/>
  <c r="F71" i="78" l="1"/>
  <c r="B25" i="78"/>
  <c r="B26" i="78" l="1"/>
  <c r="F72" i="78"/>
  <c r="F73" i="78" l="1"/>
  <c r="B27" i="78"/>
  <c r="B28" i="78" l="1"/>
  <c r="F74" i="78"/>
  <c r="B29" i="78" l="1"/>
  <c r="I66" i="78"/>
  <c r="B30" i="78" l="1"/>
  <c r="I67" i="78"/>
  <c r="B31" i="78" l="1"/>
  <c r="I68" i="78"/>
  <c r="I69" i="78" l="1"/>
  <c r="B32" i="78"/>
  <c r="B33" i="78" s="1"/>
  <c r="B34" i="78" l="1"/>
  <c r="I70" i="78"/>
  <c r="B35" i="78" l="1"/>
  <c r="I71" i="78"/>
  <c r="B36" i="78" l="1"/>
  <c r="I72" i="78"/>
  <c r="B37" i="78" l="1"/>
  <c r="I73" i="78"/>
  <c r="I74" i="78" l="1"/>
  <c r="F24" i="78" l="1"/>
  <c r="F25" i="78" s="1"/>
  <c r="F26" i="78" s="1"/>
  <c r="F27" i="78" s="1"/>
  <c r="F28" i="78" s="1"/>
  <c r="F29" i="78" s="1"/>
  <c r="F30" i="78" s="1"/>
  <c r="F31" i="78" s="1"/>
  <c r="F32" i="78" s="1"/>
  <c r="F33" i="78" s="1"/>
  <c r="F34" i="78" s="1"/>
  <c r="F35" i="78" s="1"/>
  <c r="F36" i="78" s="1"/>
  <c r="D24" i="78"/>
  <c r="E13" i="78"/>
  <c r="H13" i="78"/>
  <c r="H14" i="78" s="1"/>
  <c r="H15" i="78" s="1"/>
  <c r="H16" i="78" s="1"/>
  <c r="H17" i="78" s="1"/>
  <c r="H18" i="78" s="1"/>
  <c r="H19" i="78" s="1"/>
  <c r="H20" i="78" s="1"/>
  <c r="H21" i="78" s="1"/>
  <c r="H22" i="78" s="1"/>
  <c r="H23" i="78" s="1"/>
  <c r="H24" i="78" s="1"/>
  <c r="H25" i="78" s="1"/>
  <c r="H26" i="78" s="1"/>
  <c r="H27" i="78" s="1"/>
  <c r="H28" i="78" s="1"/>
  <c r="H29" i="78" s="1"/>
  <c r="H30" i="78" s="1"/>
  <c r="H31" i="78" s="1"/>
  <c r="H32" i="78" s="1"/>
  <c r="H33" i="78" s="1"/>
  <c r="H34" i="78" s="1"/>
  <c r="H35" i="78" s="1"/>
  <c r="H36" i="78" s="1"/>
  <c r="H37" i="78" s="1"/>
  <c r="F37" i="78" l="1"/>
  <c r="E14" i="78"/>
  <c r="K13" i="78"/>
  <c r="E15" i="78" l="1"/>
  <c r="K14" i="78"/>
  <c r="E16" i="78" l="1"/>
  <c r="K15" i="78"/>
  <c r="E17" i="78" l="1"/>
  <c r="K16" i="78"/>
  <c r="E18" i="78" l="1"/>
  <c r="K17" i="78"/>
  <c r="K18" i="78" l="1"/>
  <c r="E19" i="78"/>
  <c r="D25" i="78"/>
  <c r="E20" i="78" l="1"/>
  <c r="K19" i="78"/>
  <c r="D26" i="78"/>
  <c r="E21" i="78" l="1"/>
  <c r="K20" i="78"/>
  <c r="D27" i="78"/>
  <c r="E22" i="78" l="1"/>
  <c r="K21" i="78"/>
  <c r="D28" i="78"/>
  <c r="E23" i="78" l="1"/>
  <c r="K22" i="78"/>
  <c r="D29" i="78"/>
  <c r="G23" i="78" l="1"/>
  <c r="I23" i="78" s="1"/>
  <c r="K23" i="78"/>
  <c r="E24" i="78"/>
  <c r="D30" i="78"/>
  <c r="K24" i="78" l="1"/>
  <c r="G24" i="78"/>
  <c r="I24" i="78" s="1"/>
  <c r="E25" i="78"/>
  <c r="J23" i="78"/>
  <c r="D31" i="78"/>
  <c r="E26" i="78" l="1"/>
  <c r="K25" i="78"/>
  <c r="G25" i="78"/>
  <c r="I25" i="78" s="1"/>
  <c r="J24" i="78"/>
  <c r="D32" i="78"/>
  <c r="J25" i="78" l="1"/>
  <c r="E27" i="78"/>
  <c r="K26" i="78"/>
  <c r="G26" i="78"/>
  <c r="I26" i="78" s="1"/>
  <c r="D33" i="78"/>
  <c r="J26" i="78" l="1"/>
  <c r="E28" i="78"/>
  <c r="K27" i="78"/>
  <c r="G27" i="78"/>
  <c r="I27" i="78" s="1"/>
  <c r="D34" i="78"/>
  <c r="A6" i="77"/>
  <c r="A7" i="77" s="1"/>
  <c r="A8" i="77" s="1"/>
  <c r="A9" i="77" s="1"/>
  <c r="A10" i="77" s="1"/>
  <c r="A11" i="77" s="1"/>
  <c r="A12" i="77" s="1"/>
  <c r="A13" i="77" s="1"/>
  <c r="H12" i="75"/>
  <c r="J27" i="78" l="1"/>
  <c r="E29" i="78"/>
  <c r="G28" i="78"/>
  <c r="I28" i="78" s="1"/>
  <c r="K28" i="78"/>
  <c r="D35" i="78"/>
  <c r="A14" i="77"/>
  <c r="J28" i="78" l="1"/>
  <c r="E30" i="78"/>
  <c r="G29" i="78"/>
  <c r="I29" i="78" s="1"/>
  <c r="K29" i="78"/>
  <c r="D36" i="78"/>
  <c r="A15" i="77"/>
  <c r="J29" i="78" l="1"/>
  <c r="E31" i="78"/>
  <c r="K30" i="78"/>
  <c r="G30" i="78"/>
  <c r="I30" i="78" s="1"/>
  <c r="D37" i="78"/>
  <c r="A16" i="77"/>
  <c r="H16" i="77" s="1"/>
  <c r="J30" i="78" l="1"/>
  <c r="E32" i="78"/>
  <c r="G31" i="78"/>
  <c r="I31" i="78" s="1"/>
  <c r="K31" i="78"/>
  <c r="A17" i="77"/>
  <c r="H17" i="77" s="1"/>
  <c r="J31" i="78" l="1"/>
  <c r="E33" i="78"/>
  <c r="G32" i="78"/>
  <c r="I32" i="78" s="1"/>
  <c r="K32" i="78"/>
  <c r="A18" i="77"/>
  <c r="H18" i="77" s="1"/>
  <c r="J32" i="78" l="1"/>
  <c r="E34" i="78"/>
  <c r="G33" i="78"/>
  <c r="I33" i="78" s="1"/>
  <c r="K33" i="78"/>
  <c r="A19" i="77"/>
  <c r="E35" i="78" l="1"/>
  <c r="G34" i="78"/>
  <c r="I34" i="78" s="1"/>
  <c r="K34" i="78"/>
  <c r="J33" i="78"/>
  <c r="H19" i="77"/>
  <c r="A20" i="77"/>
  <c r="J34" i="78" l="1"/>
  <c r="E36" i="78"/>
  <c r="G35" i="78"/>
  <c r="I35" i="78" s="1"/>
  <c r="K35" i="78"/>
  <c r="H20" i="77"/>
  <c r="A21" i="77"/>
  <c r="E37" i="78" l="1"/>
  <c r="G36" i="78"/>
  <c r="I36" i="78" s="1"/>
  <c r="K36" i="78"/>
  <c r="J35" i="78"/>
  <c r="H21" i="77"/>
  <c r="A22" i="77"/>
  <c r="J36" i="78" l="1"/>
  <c r="G37" i="78"/>
  <c r="I37" i="78" s="1"/>
  <c r="K37" i="78"/>
  <c r="H22" i="77"/>
  <c r="A23" i="77"/>
  <c r="J37" i="78" l="1"/>
  <c r="H23" i="77"/>
  <c r="A24" i="77"/>
  <c r="H24" i="77" l="1"/>
  <c r="A25" i="77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D47" i="76" l="1"/>
  <c r="C67" i="76"/>
  <c r="T59" i="76"/>
  <c r="Q59" i="76"/>
  <c r="T58" i="76"/>
  <c r="T56" i="76"/>
  <c r="T55" i="76"/>
  <c r="D49" i="76"/>
  <c r="C49" i="76"/>
  <c r="C48" i="76"/>
  <c r="C47" i="76"/>
  <c r="C46" i="76"/>
  <c r="C45" i="76"/>
  <c r="B11" i="76"/>
  <c r="B12" i="76" s="1"/>
  <c r="B13" i="76" s="1"/>
  <c r="B14" i="76" s="1"/>
  <c r="T59" i="75"/>
  <c r="T57" i="75"/>
  <c r="T56" i="75"/>
  <c r="T58" i="75"/>
  <c r="B3" i="75"/>
  <c r="C52" i="75" s="1"/>
  <c r="B9" i="75" s="1"/>
  <c r="C67" i="75"/>
  <c r="Q59" i="75"/>
  <c r="T55" i="75"/>
  <c r="D49" i="75"/>
  <c r="C49" i="75"/>
  <c r="C48" i="75"/>
  <c r="C47" i="75"/>
  <c r="C46" i="75"/>
  <c r="C45" i="75"/>
  <c r="B11" i="75"/>
  <c r="B12" i="75" s="1"/>
  <c r="B13" i="75" s="1"/>
  <c r="B14" i="75" s="1"/>
  <c r="B15" i="75" s="1"/>
  <c r="B16" i="75" s="1"/>
  <c r="U59" i="68"/>
  <c r="R59" i="68"/>
  <c r="U58" i="68"/>
  <c r="U57" i="68"/>
  <c r="B3" i="73"/>
  <c r="C52" i="73" s="1"/>
  <c r="B9" i="73" s="1"/>
  <c r="H12" i="73"/>
  <c r="E12" i="73"/>
  <c r="K12" i="73" s="1"/>
  <c r="C67" i="73"/>
  <c r="T57" i="73"/>
  <c r="Q57" i="73"/>
  <c r="T56" i="73"/>
  <c r="T55" i="73"/>
  <c r="D49" i="73"/>
  <c r="C49" i="73"/>
  <c r="C48" i="73"/>
  <c r="C47" i="73"/>
  <c r="C46" i="73"/>
  <c r="C45" i="73"/>
  <c r="B11" i="73"/>
  <c r="B12" i="73" s="1"/>
  <c r="B3" i="72"/>
  <c r="C52" i="72" s="1"/>
  <c r="B9" i="72" s="1"/>
  <c r="H12" i="72"/>
  <c r="E12" i="72"/>
  <c r="K12" i="72" s="1"/>
  <c r="C67" i="72"/>
  <c r="C68" i="72" s="1"/>
  <c r="C69" i="72" s="1"/>
  <c r="T57" i="72"/>
  <c r="Q57" i="72"/>
  <c r="T56" i="72"/>
  <c r="T55" i="72"/>
  <c r="D49" i="72"/>
  <c r="C49" i="72"/>
  <c r="C48" i="72"/>
  <c r="C47" i="72"/>
  <c r="C46" i="72"/>
  <c r="C45" i="72"/>
  <c r="B11" i="72"/>
  <c r="B12" i="72" s="1"/>
  <c r="C67" i="71"/>
  <c r="D47" i="71"/>
  <c r="H12" i="71"/>
  <c r="T57" i="71"/>
  <c r="Q57" i="71"/>
  <c r="T56" i="71"/>
  <c r="E12" i="71"/>
  <c r="K12" i="71" s="1"/>
  <c r="T55" i="71"/>
  <c r="D49" i="71"/>
  <c r="C49" i="71"/>
  <c r="C48" i="71"/>
  <c r="C47" i="71"/>
  <c r="C46" i="71"/>
  <c r="C45" i="71"/>
  <c r="B11" i="71"/>
  <c r="B12" i="71" s="1"/>
  <c r="B3" i="71" l="1"/>
  <c r="C52" i="71" s="1"/>
  <c r="B9" i="71" s="1"/>
  <c r="D47" i="75"/>
  <c r="D47" i="73"/>
  <c r="C70" i="72"/>
  <c r="C71" i="72" s="1"/>
  <c r="D47" i="72"/>
  <c r="H12" i="76"/>
  <c r="B3" i="76"/>
  <c r="C52" i="76" s="1"/>
  <c r="B9" i="76" s="1"/>
  <c r="B15" i="76"/>
  <c r="C68" i="76"/>
  <c r="B17" i="75"/>
  <c r="C68" i="75"/>
  <c r="B13" i="73"/>
  <c r="C68" i="73"/>
  <c r="C72" i="72"/>
  <c r="B13" i="72"/>
  <c r="B13" i="71"/>
  <c r="C68" i="71"/>
  <c r="C69" i="76" l="1"/>
  <c r="B16" i="76"/>
  <c r="C69" i="75"/>
  <c r="B18" i="75"/>
  <c r="C69" i="73"/>
  <c r="B14" i="73"/>
  <c r="B15" i="73" s="1"/>
  <c r="B16" i="73" s="1"/>
  <c r="B17" i="73" s="1"/>
  <c r="B18" i="73" s="1"/>
  <c r="C73" i="72"/>
  <c r="B14" i="72"/>
  <c r="C69" i="71"/>
  <c r="B14" i="71"/>
  <c r="B15" i="71" l="1"/>
  <c r="C70" i="76"/>
  <c r="B17" i="76"/>
  <c r="B19" i="75"/>
  <c r="C70" i="75"/>
  <c r="B19" i="73"/>
  <c r="C70" i="73"/>
  <c r="B15" i="72"/>
  <c r="C74" i="72"/>
  <c r="C70" i="71"/>
  <c r="B16" i="71" l="1"/>
  <c r="B18" i="76"/>
  <c r="C71" i="76"/>
  <c r="C71" i="75"/>
  <c r="B20" i="75"/>
  <c r="C71" i="73"/>
  <c r="B20" i="73"/>
  <c r="F66" i="72"/>
  <c r="B16" i="72"/>
  <c r="C71" i="71"/>
  <c r="B17" i="71" l="1"/>
  <c r="C72" i="76"/>
  <c r="B19" i="76"/>
  <c r="C72" i="75"/>
  <c r="B21" i="75"/>
  <c r="C72" i="73"/>
  <c r="B21" i="73"/>
  <c r="B17" i="72"/>
  <c r="F67" i="72"/>
  <c r="C72" i="71"/>
  <c r="B18" i="71" l="1"/>
  <c r="B20" i="76"/>
  <c r="C73" i="76"/>
  <c r="B22" i="75"/>
  <c r="C73" i="75"/>
  <c r="C73" i="73"/>
  <c r="B22" i="73"/>
  <c r="B18" i="72"/>
  <c r="F68" i="72"/>
  <c r="C73" i="71"/>
  <c r="B19" i="71" l="1"/>
  <c r="C74" i="76"/>
  <c r="B21" i="76"/>
  <c r="B23" i="75"/>
  <c r="C74" i="75"/>
  <c r="C74" i="73"/>
  <c r="B23" i="73"/>
  <c r="F69" i="72"/>
  <c r="B19" i="72"/>
  <c r="C74" i="71"/>
  <c r="B20" i="71" l="1"/>
  <c r="B22" i="76"/>
  <c r="F66" i="76"/>
  <c r="F66" i="75"/>
  <c r="B24" i="75"/>
  <c r="B24" i="73"/>
  <c r="F66" i="73"/>
  <c r="B20" i="72"/>
  <c r="F70" i="72"/>
  <c r="F66" i="71"/>
  <c r="B21" i="71" l="1"/>
  <c r="B23" i="76"/>
  <c r="F67" i="76"/>
  <c r="F67" i="75"/>
  <c r="B25" i="75"/>
  <c r="F67" i="73"/>
  <c r="B25" i="73"/>
  <c r="F71" i="72"/>
  <c r="B21" i="72"/>
  <c r="F67" i="71"/>
  <c r="B22" i="71" l="1"/>
  <c r="B24" i="76"/>
  <c r="F68" i="76"/>
  <c r="F68" i="75"/>
  <c r="B26" i="75"/>
  <c r="F68" i="73"/>
  <c r="B26" i="73"/>
  <c r="B22" i="72"/>
  <c r="F72" i="72"/>
  <c r="F68" i="71"/>
  <c r="B23" i="71" l="1"/>
  <c r="F69" i="76"/>
  <c r="B25" i="76"/>
  <c r="F69" i="75"/>
  <c r="B27" i="75"/>
  <c r="F69" i="73"/>
  <c r="B27" i="73"/>
  <c r="B23" i="72"/>
  <c r="F73" i="72"/>
  <c r="F69" i="71"/>
  <c r="B24" i="71" l="1"/>
  <c r="B26" i="76"/>
  <c r="F70" i="76"/>
  <c r="B28" i="75"/>
  <c r="F70" i="75"/>
  <c r="B28" i="73"/>
  <c r="F70" i="73"/>
  <c r="F74" i="72"/>
  <c r="B24" i="72"/>
  <c r="F70" i="71"/>
  <c r="B25" i="71" l="1"/>
  <c r="F71" i="76"/>
  <c r="B27" i="76"/>
  <c r="F71" i="75"/>
  <c r="B29" i="75"/>
  <c r="F71" i="73"/>
  <c r="B29" i="73"/>
  <c r="B25" i="72"/>
  <c r="I66" i="72"/>
  <c r="F71" i="71"/>
  <c r="B26" i="71" l="1"/>
  <c r="B28" i="76"/>
  <c r="F72" i="76"/>
  <c r="B30" i="75"/>
  <c r="F72" i="75"/>
  <c r="B30" i="73"/>
  <c r="F72" i="73"/>
  <c r="I67" i="72"/>
  <c r="B26" i="72"/>
  <c r="F72" i="71"/>
  <c r="B27" i="71" l="1"/>
  <c r="B29" i="76"/>
  <c r="F73" i="76"/>
  <c r="F73" i="75"/>
  <c r="B31" i="75"/>
  <c r="F73" i="73"/>
  <c r="B31" i="73"/>
  <c r="B27" i="72"/>
  <c r="I68" i="72"/>
  <c r="F73" i="71"/>
  <c r="B28" i="71" l="1"/>
  <c r="F74" i="76"/>
  <c r="B30" i="76"/>
  <c r="B32" i="75"/>
  <c r="B33" i="75" s="1"/>
  <c r="B34" i="75" s="1"/>
  <c r="B35" i="75" s="1"/>
  <c r="B36" i="75" s="1"/>
  <c r="B37" i="75" s="1"/>
  <c r="F74" i="75"/>
  <c r="B32" i="73"/>
  <c r="F74" i="73"/>
  <c r="I69" i="72"/>
  <c r="B28" i="72"/>
  <c r="F74" i="71"/>
  <c r="B33" i="73" l="1"/>
  <c r="B29" i="71"/>
  <c r="B31" i="76"/>
  <c r="I66" i="76"/>
  <c r="I66" i="75"/>
  <c r="I66" i="73"/>
  <c r="B29" i="72"/>
  <c r="I70" i="72"/>
  <c r="I66" i="71"/>
  <c r="B34" i="73" l="1"/>
  <c r="B30" i="71"/>
  <c r="B32" i="76"/>
  <c r="B33" i="76" s="1"/>
  <c r="B34" i="76" s="1"/>
  <c r="B35" i="76" s="1"/>
  <c r="B36" i="76" s="1"/>
  <c r="B37" i="76" s="1"/>
  <c r="I67" i="76"/>
  <c r="I67" i="75"/>
  <c r="I67" i="73"/>
  <c r="I71" i="72"/>
  <c r="B30" i="72"/>
  <c r="I67" i="71"/>
  <c r="B35" i="73" l="1"/>
  <c r="B31" i="71"/>
  <c r="I68" i="76"/>
  <c r="I68" i="75"/>
  <c r="I68" i="73"/>
  <c r="B31" i="72"/>
  <c r="I72" i="72"/>
  <c r="I68" i="71"/>
  <c r="B36" i="73" l="1"/>
  <c r="B32" i="71"/>
  <c r="B33" i="71" s="1"/>
  <c r="I69" i="76"/>
  <c r="I69" i="75"/>
  <c r="I69" i="73"/>
  <c r="I73" i="72"/>
  <c r="B32" i="72"/>
  <c r="B33" i="72" s="1"/>
  <c r="I69" i="71"/>
  <c r="B37" i="73" l="1"/>
  <c r="B34" i="72"/>
  <c r="B34" i="71"/>
  <c r="I70" i="76"/>
  <c r="I70" i="75"/>
  <c r="I70" i="73"/>
  <c r="I74" i="72"/>
  <c r="I70" i="71"/>
  <c r="F19" i="72" l="1"/>
  <c r="F20" i="72" s="1"/>
  <c r="F21" i="72" s="1"/>
  <c r="F22" i="72" s="1"/>
  <c r="F23" i="72" s="1"/>
  <c r="F24" i="72" s="1"/>
  <c r="F25" i="72" s="1"/>
  <c r="F26" i="72" s="1"/>
  <c r="F27" i="72" s="1"/>
  <c r="F28" i="72" s="1"/>
  <c r="F29" i="72" s="1"/>
  <c r="F30" i="72" s="1"/>
  <c r="F31" i="72" s="1"/>
  <c r="F32" i="72" s="1"/>
  <c r="F33" i="72" s="1"/>
  <c r="F34" i="72" s="1"/>
  <c r="B35" i="72"/>
  <c r="B35" i="71"/>
  <c r="E13" i="72"/>
  <c r="I71" i="76"/>
  <c r="I71" i="75"/>
  <c r="I71" i="73"/>
  <c r="H13" i="72"/>
  <c r="H14" i="72" s="1"/>
  <c r="H15" i="72" s="1"/>
  <c r="H16" i="72" s="1"/>
  <c r="H17" i="72" s="1"/>
  <c r="H18" i="72" s="1"/>
  <c r="H19" i="72" s="1"/>
  <c r="H20" i="72" s="1"/>
  <c r="H21" i="72" s="1"/>
  <c r="H22" i="72" s="1"/>
  <c r="H23" i="72" s="1"/>
  <c r="H24" i="72" s="1"/>
  <c r="H25" i="72" s="1"/>
  <c r="H26" i="72" s="1"/>
  <c r="H27" i="72" s="1"/>
  <c r="H28" i="72" s="1"/>
  <c r="H29" i="72" s="1"/>
  <c r="H30" i="72" s="1"/>
  <c r="H31" i="72" s="1"/>
  <c r="H32" i="72" s="1"/>
  <c r="H33" i="72" s="1"/>
  <c r="H34" i="72" s="1"/>
  <c r="H35" i="72" s="1"/>
  <c r="I71" i="71"/>
  <c r="F35" i="72" l="1"/>
  <c r="E14" i="72"/>
  <c r="K13" i="72"/>
  <c r="B36" i="72"/>
  <c r="B36" i="71"/>
  <c r="I72" i="76"/>
  <c r="I72" i="75"/>
  <c r="I72" i="73"/>
  <c r="I72" i="71"/>
  <c r="F36" i="72" l="1"/>
  <c r="E15" i="72"/>
  <c r="K14" i="72"/>
  <c r="H36" i="72"/>
  <c r="B37" i="72"/>
  <c r="B37" i="71"/>
  <c r="I73" i="76"/>
  <c r="I73" i="75"/>
  <c r="I73" i="73"/>
  <c r="I73" i="71"/>
  <c r="E16" i="72" l="1"/>
  <c r="K15" i="72"/>
  <c r="F37" i="72"/>
  <c r="H37" i="72"/>
  <c r="I74" i="76"/>
  <c r="I74" i="75"/>
  <c r="I74" i="73"/>
  <c r="I74" i="71"/>
  <c r="E13" i="73" l="1"/>
  <c r="E14" i="73" s="1"/>
  <c r="F25" i="75"/>
  <c r="F26" i="75" s="1"/>
  <c r="F27" i="75" s="1"/>
  <c r="F19" i="71"/>
  <c r="F20" i="71" s="1"/>
  <c r="F21" i="71" s="1"/>
  <c r="F22" i="71" s="1"/>
  <c r="F23" i="71" s="1"/>
  <c r="F24" i="71" s="1"/>
  <c r="F25" i="71" s="1"/>
  <c r="F26" i="71" s="1"/>
  <c r="F27" i="71" s="1"/>
  <c r="F28" i="71" s="1"/>
  <c r="F29" i="71" s="1"/>
  <c r="F30" i="71" s="1"/>
  <c r="F31" i="71" s="1"/>
  <c r="F32" i="71" s="1"/>
  <c r="F33" i="71" s="1"/>
  <c r="F34" i="71" s="1"/>
  <c r="F35" i="71" s="1"/>
  <c r="F36" i="71" s="1"/>
  <c r="H13" i="73"/>
  <c r="H14" i="73" s="1"/>
  <c r="H15" i="73" s="1"/>
  <c r="H16" i="73" s="1"/>
  <c r="H17" i="73" s="1"/>
  <c r="H18" i="73" s="1"/>
  <c r="H19" i="73" s="1"/>
  <c r="H20" i="73" s="1"/>
  <c r="H21" i="73" s="1"/>
  <c r="H22" i="73" s="1"/>
  <c r="H23" i="73" s="1"/>
  <c r="H24" i="73" s="1"/>
  <c r="H25" i="73" s="1"/>
  <c r="H26" i="73" s="1"/>
  <c r="H27" i="73" s="1"/>
  <c r="H28" i="73" s="1"/>
  <c r="H29" i="73" s="1"/>
  <c r="H30" i="73" s="1"/>
  <c r="H31" i="73" s="1"/>
  <c r="H32" i="73" s="1"/>
  <c r="H33" i="73" s="1"/>
  <c r="H34" i="73" s="1"/>
  <c r="H35" i="73" s="1"/>
  <c r="H36" i="73" s="1"/>
  <c r="H37" i="73" s="1"/>
  <c r="E17" i="72"/>
  <c r="K16" i="72"/>
  <c r="F19" i="73"/>
  <c r="F20" i="73" s="1"/>
  <c r="F21" i="73" s="1"/>
  <c r="F22" i="73" s="1"/>
  <c r="F23" i="73" s="1"/>
  <c r="H13" i="76"/>
  <c r="H14" i="76" s="1"/>
  <c r="H15" i="76" s="1"/>
  <c r="H16" i="76" s="1"/>
  <c r="H17" i="76" s="1"/>
  <c r="H18" i="76" s="1"/>
  <c r="H19" i="76" s="1"/>
  <c r="H20" i="76" s="1"/>
  <c r="H21" i="76" s="1"/>
  <c r="H22" i="76" s="1"/>
  <c r="H23" i="76" s="1"/>
  <c r="H24" i="76" s="1"/>
  <c r="H25" i="76" s="1"/>
  <c r="H26" i="76" s="1"/>
  <c r="H27" i="76" s="1"/>
  <c r="H28" i="76" s="1"/>
  <c r="H29" i="76" s="1"/>
  <c r="H30" i="76" s="1"/>
  <c r="H31" i="76" s="1"/>
  <c r="H32" i="76" s="1"/>
  <c r="H33" i="76" s="1"/>
  <c r="H34" i="76" s="1"/>
  <c r="H35" i="76" s="1"/>
  <c r="H36" i="76" s="1"/>
  <c r="H37" i="76" s="1"/>
  <c r="H13" i="75"/>
  <c r="H14" i="75" s="1"/>
  <c r="H15" i="75" s="1"/>
  <c r="H16" i="75" s="1"/>
  <c r="H17" i="75" s="1"/>
  <c r="H18" i="75" s="1"/>
  <c r="H19" i="75" s="1"/>
  <c r="H20" i="75" s="1"/>
  <c r="H21" i="75" s="1"/>
  <c r="H22" i="75" s="1"/>
  <c r="H23" i="75" s="1"/>
  <c r="H24" i="75" s="1"/>
  <c r="H25" i="75" s="1"/>
  <c r="H26" i="75" s="1"/>
  <c r="H27" i="75" s="1"/>
  <c r="H28" i="75" s="1"/>
  <c r="H29" i="75" s="1"/>
  <c r="H30" i="75" s="1"/>
  <c r="H31" i="75" s="1"/>
  <c r="H32" i="75" s="1"/>
  <c r="H33" i="75" s="1"/>
  <c r="H34" i="75" s="1"/>
  <c r="H35" i="75" s="1"/>
  <c r="H36" i="75" s="1"/>
  <c r="E13" i="71"/>
  <c r="H13" i="71"/>
  <c r="H14" i="71" s="1"/>
  <c r="H15" i="71" s="1"/>
  <c r="H16" i="71" s="1"/>
  <c r="H17" i="71" s="1"/>
  <c r="H18" i="71" s="1"/>
  <c r="H19" i="71" s="1"/>
  <c r="H20" i="71" s="1"/>
  <c r="H21" i="71" s="1"/>
  <c r="H22" i="71" s="1"/>
  <c r="H23" i="71" s="1"/>
  <c r="H24" i="71" s="1"/>
  <c r="H25" i="71" s="1"/>
  <c r="H26" i="71" s="1"/>
  <c r="H27" i="71" s="1"/>
  <c r="H28" i="71" s="1"/>
  <c r="H29" i="71" s="1"/>
  <c r="H30" i="71" s="1"/>
  <c r="H31" i="71" s="1"/>
  <c r="H32" i="71" s="1"/>
  <c r="H33" i="71" s="1"/>
  <c r="H34" i="71" s="1"/>
  <c r="H35" i="71" s="1"/>
  <c r="H36" i="71" s="1"/>
  <c r="H37" i="71" s="1"/>
  <c r="K13" i="73" l="1"/>
  <c r="F26" i="79"/>
  <c r="G26" i="79" s="1"/>
  <c r="I26" i="79" s="1"/>
  <c r="E15" i="73"/>
  <c r="K14" i="73"/>
  <c r="E18" i="72"/>
  <c r="E19" i="72" s="1"/>
  <c r="E20" i="72" s="1"/>
  <c r="E21" i="72" s="1"/>
  <c r="E22" i="72" s="1"/>
  <c r="E23" i="72" s="1"/>
  <c r="E24" i="72" s="1"/>
  <c r="E25" i="72" s="1"/>
  <c r="E26" i="72" s="1"/>
  <c r="E27" i="72" s="1"/>
  <c r="E28" i="72" s="1"/>
  <c r="E29" i="72" s="1"/>
  <c r="E30" i="72" s="1"/>
  <c r="E31" i="72" s="1"/>
  <c r="E32" i="72" s="1"/>
  <c r="E33" i="72" s="1"/>
  <c r="E34" i="72" s="1"/>
  <c r="E35" i="72" s="1"/>
  <c r="E36" i="72" s="1"/>
  <c r="E37" i="72" s="1"/>
  <c r="K17" i="72"/>
  <c r="E14" i="71"/>
  <c r="K13" i="71"/>
  <c r="F24" i="73"/>
  <c r="F23" i="76"/>
  <c r="F28" i="75"/>
  <c r="F27" i="79"/>
  <c r="F37" i="71"/>
  <c r="H37" i="75"/>
  <c r="K26" i="79" l="1"/>
  <c r="F29" i="75"/>
  <c r="F28" i="79"/>
  <c r="E15" i="71"/>
  <c r="K14" i="71"/>
  <c r="F25" i="73"/>
  <c r="F24" i="76"/>
  <c r="G27" i="79"/>
  <c r="I27" i="79" s="1"/>
  <c r="K27" i="79"/>
  <c r="J26" i="79"/>
  <c r="M19" i="77"/>
  <c r="E16" i="73"/>
  <c r="K15" i="73"/>
  <c r="J27" i="79" l="1"/>
  <c r="M20" i="77"/>
  <c r="G28" i="79"/>
  <c r="I28" i="79" s="1"/>
  <c r="K28" i="79"/>
  <c r="E17" i="73"/>
  <c r="K16" i="73"/>
  <c r="E16" i="71"/>
  <c r="K15" i="71"/>
  <c r="F26" i="73"/>
  <c r="F25" i="76"/>
  <c r="F30" i="75"/>
  <c r="F29" i="79"/>
  <c r="K17" i="73" l="1"/>
  <c r="E18" i="73"/>
  <c r="E19" i="73" s="1"/>
  <c r="E20" i="73" s="1"/>
  <c r="E21" i="73" s="1"/>
  <c r="E22" i="73" s="1"/>
  <c r="E23" i="73" s="1"/>
  <c r="E24" i="73" s="1"/>
  <c r="E25" i="73" s="1"/>
  <c r="E26" i="73" s="1"/>
  <c r="E27" i="73" s="1"/>
  <c r="E28" i="73" s="1"/>
  <c r="E29" i="73" s="1"/>
  <c r="E30" i="73" s="1"/>
  <c r="E31" i="73" s="1"/>
  <c r="E32" i="73" s="1"/>
  <c r="E33" i="73" s="1"/>
  <c r="E34" i="73" s="1"/>
  <c r="E35" i="73" s="1"/>
  <c r="E36" i="73" s="1"/>
  <c r="E37" i="73" s="1"/>
  <c r="E17" i="71"/>
  <c r="K16" i="71"/>
  <c r="J28" i="79"/>
  <c r="M21" i="77"/>
  <c r="F27" i="73"/>
  <c r="F26" i="76"/>
  <c r="G29" i="79"/>
  <c r="I29" i="79" s="1"/>
  <c r="K29" i="79"/>
  <c r="F31" i="75"/>
  <c r="F30" i="79"/>
  <c r="F32" i="75" l="1"/>
  <c r="F31" i="79"/>
  <c r="F28" i="73"/>
  <c r="F27" i="76"/>
  <c r="E18" i="71"/>
  <c r="E19" i="71" s="1"/>
  <c r="E20" i="71" s="1"/>
  <c r="E21" i="71" s="1"/>
  <c r="E22" i="71" s="1"/>
  <c r="E23" i="71" s="1"/>
  <c r="E24" i="71" s="1"/>
  <c r="E25" i="71" s="1"/>
  <c r="E26" i="71" s="1"/>
  <c r="E27" i="71" s="1"/>
  <c r="E28" i="71" s="1"/>
  <c r="E29" i="71" s="1"/>
  <c r="E30" i="71" s="1"/>
  <c r="E31" i="71" s="1"/>
  <c r="E32" i="71" s="1"/>
  <c r="E33" i="71" s="1"/>
  <c r="E34" i="71" s="1"/>
  <c r="E35" i="71" s="1"/>
  <c r="E36" i="71" s="1"/>
  <c r="E37" i="71" s="1"/>
  <c r="K17" i="71"/>
  <c r="J29" i="79"/>
  <c r="M22" i="77"/>
  <c r="G30" i="79"/>
  <c r="I30" i="79" s="1"/>
  <c r="K30" i="79"/>
  <c r="J30" i="79" l="1"/>
  <c r="M23" i="77"/>
  <c r="F29" i="73"/>
  <c r="F28" i="76"/>
  <c r="G31" i="79"/>
  <c r="I31" i="79" s="1"/>
  <c r="K31" i="79"/>
  <c r="F33" i="75"/>
  <c r="F32" i="79"/>
  <c r="K32" i="79" l="1"/>
  <c r="G32" i="79"/>
  <c r="I32" i="79" s="1"/>
  <c r="F34" i="75"/>
  <c r="F33" i="79"/>
  <c r="F30" i="73"/>
  <c r="F29" i="76"/>
  <c r="J31" i="79"/>
  <c r="M24" i="77"/>
  <c r="G33" i="79" l="1"/>
  <c r="I33" i="79" s="1"/>
  <c r="J33" i="79" s="1"/>
  <c r="K33" i="79"/>
  <c r="F35" i="75"/>
  <c r="F34" i="79"/>
  <c r="AA56" i="79"/>
  <c r="J32" i="79"/>
  <c r="M25" i="77"/>
  <c r="F31" i="73"/>
  <c r="F30" i="76"/>
  <c r="F32" i="73" l="1"/>
  <c r="F31" i="76"/>
  <c r="G34" i="79"/>
  <c r="I34" i="79" s="1"/>
  <c r="J34" i="79" s="1"/>
  <c r="K34" i="79"/>
  <c r="F36" i="75"/>
  <c r="F35" i="79"/>
  <c r="G35" i="79" l="1"/>
  <c r="I35" i="79" s="1"/>
  <c r="J35" i="79" s="1"/>
  <c r="K35" i="79"/>
  <c r="F36" i="79"/>
  <c r="F37" i="75"/>
  <c r="F37" i="79" s="1"/>
  <c r="F33" i="73"/>
  <c r="F32" i="76"/>
  <c r="K37" i="79" l="1"/>
  <c r="G37" i="79"/>
  <c r="I37" i="79" s="1"/>
  <c r="J37" i="79" s="1"/>
  <c r="G36" i="79"/>
  <c r="I36" i="79" s="1"/>
  <c r="J36" i="79" s="1"/>
  <c r="K36" i="79"/>
  <c r="F34" i="73"/>
  <c r="F33" i="76"/>
  <c r="D24" i="75"/>
  <c r="D23" i="76"/>
  <c r="F35" i="73" l="1"/>
  <c r="F34" i="76"/>
  <c r="D24" i="76"/>
  <c r="D25" i="76" s="1"/>
  <c r="D46" i="76"/>
  <c r="D46" i="75"/>
  <c r="D46" i="73"/>
  <c r="D18" i="73"/>
  <c r="D46" i="71"/>
  <c r="F36" i="73" l="1"/>
  <c r="F35" i="76"/>
  <c r="K18" i="73"/>
  <c r="G18" i="73"/>
  <c r="I18" i="73" s="1"/>
  <c r="D11" i="77" s="1"/>
  <c r="D19" i="73"/>
  <c r="D18" i="71"/>
  <c r="K18" i="71" s="1"/>
  <c r="D46" i="72"/>
  <c r="D18" i="72"/>
  <c r="K19" i="73" l="1"/>
  <c r="G19" i="73"/>
  <c r="I19" i="73" s="1"/>
  <c r="K18" i="72"/>
  <c r="G18" i="72"/>
  <c r="I18" i="72" s="1"/>
  <c r="E11" i="77" s="1"/>
  <c r="F37" i="73"/>
  <c r="F37" i="76" s="1"/>
  <c r="F36" i="76"/>
  <c r="G18" i="71"/>
  <c r="I18" i="71" s="1"/>
  <c r="D26" i="76"/>
  <c r="D19" i="71"/>
  <c r="K19" i="71" s="1"/>
  <c r="D12" i="77"/>
  <c r="D20" i="73"/>
  <c r="J18" i="73"/>
  <c r="D19" i="72"/>
  <c r="K20" i="73" l="1"/>
  <c r="G20" i="73"/>
  <c r="I20" i="73" s="1"/>
  <c r="D13" i="77" s="1"/>
  <c r="K19" i="72"/>
  <c r="G19" i="72"/>
  <c r="I19" i="72" s="1"/>
  <c r="E12" i="77" s="1"/>
  <c r="J18" i="71"/>
  <c r="G11" i="77"/>
  <c r="D20" i="71"/>
  <c r="G19" i="71"/>
  <c r="I19" i="71" s="1"/>
  <c r="D27" i="76"/>
  <c r="D21" i="73"/>
  <c r="J19" i="73"/>
  <c r="J18" i="72"/>
  <c r="D20" i="72"/>
  <c r="K21" i="73" l="1"/>
  <c r="G21" i="73"/>
  <c r="I21" i="73" s="1"/>
  <c r="D14" i="77" s="1"/>
  <c r="K20" i="72"/>
  <c r="G20" i="72"/>
  <c r="I20" i="72" s="1"/>
  <c r="E13" i="77" s="1"/>
  <c r="G20" i="71"/>
  <c r="I20" i="71" s="1"/>
  <c r="G13" i="77" s="1"/>
  <c r="K20" i="71"/>
  <c r="D21" i="71"/>
  <c r="D28" i="76"/>
  <c r="J20" i="73"/>
  <c r="D22" i="73"/>
  <c r="J19" i="72"/>
  <c r="D21" i="72"/>
  <c r="J20" i="71" l="1"/>
  <c r="G21" i="71"/>
  <c r="I21" i="71" s="1"/>
  <c r="K21" i="71"/>
  <c r="D22" i="71"/>
  <c r="D23" i="71" s="1"/>
  <c r="K21" i="72"/>
  <c r="G21" i="72"/>
  <c r="I21" i="72" s="1"/>
  <c r="E14" i="77" s="1"/>
  <c r="K22" i="73"/>
  <c r="G22" i="73"/>
  <c r="I22" i="73" s="1"/>
  <c r="D15" i="77" s="1"/>
  <c r="J19" i="71"/>
  <c r="G12" i="77"/>
  <c r="D29" i="76"/>
  <c r="J21" i="73"/>
  <c r="D23" i="73"/>
  <c r="J20" i="72"/>
  <c r="D22" i="72"/>
  <c r="G14" i="77" l="1"/>
  <c r="J21" i="71"/>
  <c r="G23" i="71"/>
  <c r="I23" i="71" s="1"/>
  <c r="K23" i="71"/>
  <c r="G22" i="71"/>
  <c r="I22" i="71" s="1"/>
  <c r="G15" i="77" s="1"/>
  <c r="K22" i="71"/>
  <c r="K22" i="72"/>
  <c r="G22" i="72"/>
  <c r="I22" i="72" s="1"/>
  <c r="E15" i="77" s="1"/>
  <c r="K23" i="73"/>
  <c r="G23" i="73"/>
  <c r="I23" i="73" s="1"/>
  <c r="D16" i="77" s="1"/>
  <c r="D30" i="76"/>
  <c r="D24" i="73"/>
  <c r="J22" i="73"/>
  <c r="J21" i="72"/>
  <c r="D23" i="72"/>
  <c r="D24" i="71"/>
  <c r="J22" i="71" l="1"/>
  <c r="K23" i="72"/>
  <c r="G23" i="72"/>
  <c r="I23" i="72" s="1"/>
  <c r="E16" i="77" s="1"/>
  <c r="K24" i="73"/>
  <c r="G24" i="73"/>
  <c r="I24" i="73" s="1"/>
  <c r="G24" i="71"/>
  <c r="I24" i="71" s="1"/>
  <c r="K24" i="71"/>
  <c r="G16" i="77"/>
  <c r="D31" i="76"/>
  <c r="D25" i="75"/>
  <c r="J23" i="73"/>
  <c r="D25" i="73"/>
  <c r="D17" i="77"/>
  <c r="D24" i="72"/>
  <c r="J22" i="72"/>
  <c r="J23" i="71"/>
  <c r="D25" i="71"/>
  <c r="G25" i="71" l="1"/>
  <c r="I25" i="71" s="1"/>
  <c r="K25" i="71"/>
  <c r="K25" i="73"/>
  <c r="G25" i="73"/>
  <c r="I25" i="73" s="1"/>
  <c r="D18" i="77" s="1"/>
  <c r="K24" i="72"/>
  <c r="G24" i="72"/>
  <c r="I24" i="72" s="1"/>
  <c r="E17" i="77" s="1"/>
  <c r="G17" i="77"/>
  <c r="D32" i="76"/>
  <c r="D26" i="75"/>
  <c r="J24" i="73"/>
  <c r="D26" i="73"/>
  <c r="J23" i="72"/>
  <c r="D25" i="72"/>
  <c r="D26" i="71"/>
  <c r="J24" i="71"/>
  <c r="G26" i="71" l="1"/>
  <c r="I26" i="71" s="1"/>
  <c r="K26" i="71"/>
  <c r="K26" i="73"/>
  <c r="G26" i="73"/>
  <c r="I26" i="73" s="1"/>
  <c r="D19" i="77" s="1"/>
  <c r="K25" i="72"/>
  <c r="G25" i="72"/>
  <c r="I25" i="72" s="1"/>
  <c r="E18" i="77" s="1"/>
  <c r="D33" i="76"/>
  <c r="G18" i="77"/>
  <c r="D27" i="75"/>
  <c r="J25" i="73"/>
  <c r="D27" i="73"/>
  <c r="D26" i="72"/>
  <c r="J24" i="72"/>
  <c r="J25" i="71"/>
  <c r="D27" i="71"/>
  <c r="K26" i="72" l="1"/>
  <c r="G26" i="72"/>
  <c r="I26" i="72" s="1"/>
  <c r="E19" i="77" s="1"/>
  <c r="G27" i="71"/>
  <c r="I27" i="71" s="1"/>
  <c r="K27" i="71"/>
  <c r="K27" i="73"/>
  <c r="G27" i="73"/>
  <c r="I27" i="73" s="1"/>
  <c r="D20" i="77" s="1"/>
  <c r="D34" i="76"/>
  <c r="G19" i="77"/>
  <c r="D28" i="75"/>
  <c r="D28" i="73"/>
  <c r="J26" i="73"/>
  <c r="J25" i="72"/>
  <c r="D27" i="72"/>
  <c r="D28" i="71"/>
  <c r="J26" i="71"/>
  <c r="K28" i="73" l="1"/>
  <c r="G28" i="73"/>
  <c r="I28" i="73" s="1"/>
  <c r="D21" i="77" s="1"/>
  <c r="D35" i="76"/>
  <c r="G28" i="71"/>
  <c r="I28" i="71" s="1"/>
  <c r="K28" i="71"/>
  <c r="K27" i="72"/>
  <c r="G27" i="72"/>
  <c r="I27" i="72" s="1"/>
  <c r="E20" i="77" s="1"/>
  <c r="G20" i="77"/>
  <c r="D29" i="75"/>
  <c r="J27" i="73"/>
  <c r="D29" i="73"/>
  <c r="D28" i="72"/>
  <c r="J26" i="72"/>
  <c r="D29" i="71"/>
  <c r="J27" i="71"/>
  <c r="G29" i="71" l="1"/>
  <c r="I29" i="71" s="1"/>
  <c r="K29" i="71"/>
  <c r="K28" i="72"/>
  <c r="G28" i="72"/>
  <c r="I28" i="72" s="1"/>
  <c r="E21" i="77" s="1"/>
  <c r="K29" i="73"/>
  <c r="G29" i="73"/>
  <c r="I29" i="73" s="1"/>
  <c r="D36" i="76"/>
  <c r="D37" i="76" s="1"/>
  <c r="G21" i="77"/>
  <c r="D30" i="75"/>
  <c r="J28" i="73"/>
  <c r="D30" i="73"/>
  <c r="D22" i="77"/>
  <c r="J27" i="72"/>
  <c r="D29" i="72"/>
  <c r="D30" i="71"/>
  <c r="J28" i="71"/>
  <c r="G30" i="71" l="1"/>
  <c r="I30" i="71" s="1"/>
  <c r="K30" i="71"/>
  <c r="K30" i="73"/>
  <c r="G30" i="73"/>
  <c r="I30" i="73" s="1"/>
  <c r="D23" i="77" s="1"/>
  <c r="K29" i="72"/>
  <c r="G29" i="72"/>
  <c r="I29" i="72" s="1"/>
  <c r="E22" i="77" s="1"/>
  <c r="G22" i="77"/>
  <c r="D31" i="75"/>
  <c r="J29" i="73"/>
  <c r="D31" i="73"/>
  <c r="D30" i="72"/>
  <c r="J28" i="72"/>
  <c r="J29" i="71"/>
  <c r="D31" i="71"/>
  <c r="K30" i="72" l="1"/>
  <c r="G30" i="72"/>
  <c r="I30" i="72" s="1"/>
  <c r="E23" i="77" s="1"/>
  <c r="G31" i="71"/>
  <c r="I31" i="71" s="1"/>
  <c r="K31" i="71"/>
  <c r="K31" i="73"/>
  <c r="G31" i="73"/>
  <c r="I31" i="73" s="1"/>
  <c r="D24" i="77" s="1"/>
  <c r="G23" i="77"/>
  <c r="D32" i="75"/>
  <c r="D32" i="73"/>
  <c r="J30" i="73"/>
  <c r="D31" i="72"/>
  <c r="J29" i="72"/>
  <c r="J30" i="71"/>
  <c r="D32" i="71"/>
  <c r="G32" i="71" l="1"/>
  <c r="I32" i="71" s="1"/>
  <c r="K32" i="71"/>
  <c r="K32" i="73"/>
  <c r="G32" i="73"/>
  <c r="I32" i="73" s="1"/>
  <c r="D25" i="77" s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K31" i="72"/>
  <c r="G31" i="72"/>
  <c r="I31" i="72" s="1"/>
  <c r="D33" i="75"/>
  <c r="D33" i="73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D33" i="71"/>
  <c r="H26" i="77"/>
  <c r="G24" i="77"/>
  <c r="J31" i="73"/>
  <c r="D32" i="72"/>
  <c r="E24" i="77"/>
  <c r="J30" i="72"/>
  <c r="J31" i="71"/>
  <c r="K32" i="72" l="1"/>
  <c r="G32" i="72"/>
  <c r="I32" i="72" s="1"/>
  <c r="K33" i="73"/>
  <c r="G33" i="73"/>
  <c r="I33" i="73" s="1"/>
  <c r="G33" i="71"/>
  <c r="I33" i="71" s="1"/>
  <c r="K33" i="71"/>
  <c r="D34" i="75"/>
  <c r="D35" i="75" s="1"/>
  <c r="J32" i="73"/>
  <c r="J32" i="71"/>
  <c r="D50" i="77"/>
  <c r="D34" i="73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D33" i="72"/>
  <c r="D34" i="7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J31" i="72"/>
  <c r="K34" i="73" l="1"/>
  <c r="G34" i="73"/>
  <c r="I34" i="73" s="1"/>
  <c r="G34" i="71"/>
  <c r="I34" i="71" s="1"/>
  <c r="K34" i="71"/>
  <c r="K33" i="72"/>
  <c r="G33" i="72"/>
  <c r="I33" i="72" s="1"/>
  <c r="D36" i="75"/>
  <c r="J33" i="73"/>
  <c r="D35" i="73"/>
  <c r="E50" i="77"/>
  <c r="J32" i="72"/>
  <c r="D34" i="72"/>
  <c r="D35" i="71"/>
  <c r="J33" i="71"/>
  <c r="K34" i="72" l="1"/>
  <c r="G34" i="72"/>
  <c r="I34" i="72" s="1"/>
  <c r="G35" i="71"/>
  <c r="I35" i="71" s="1"/>
  <c r="K35" i="71"/>
  <c r="K35" i="73"/>
  <c r="G35" i="73"/>
  <c r="I35" i="73" s="1"/>
  <c r="D37" i="75"/>
  <c r="D36" i="73"/>
  <c r="J34" i="73"/>
  <c r="J33" i="72"/>
  <c r="D35" i="72"/>
  <c r="J34" i="71"/>
  <c r="D36" i="71"/>
  <c r="K35" i="72" l="1"/>
  <c r="G35" i="72"/>
  <c r="I35" i="72" s="1"/>
  <c r="G36" i="71"/>
  <c r="I36" i="71" s="1"/>
  <c r="K36" i="71"/>
  <c r="K36" i="73"/>
  <c r="G36" i="73"/>
  <c r="I36" i="73" s="1"/>
  <c r="D37" i="71"/>
  <c r="K37" i="71" s="1"/>
  <c r="D37" i="73"/>
  <c r="J35" i="73"/>
  <c r="J34" i="72"/>
  <c r="D36" i="72"/>
  <c r="J35" i="71"/>
  <c r="K36" i="72" l="1"/>
  <c r="G36" i="72"/>
  <c r="I36" i="72" s="1"/>
  <c r="K37" i="73"/>
  <c r="G37" i="73"/>
  <c r="I37" i="73" s="1"/>
  <c r="G37" i="71"/>
  <c r="I37" i="71" s="1"/>
  <c r="J36" i="71"/>
  <c r="J36" i="73"/>
  <c r="D37" i="72"/>
  <c r="J35" i="72"/>
  <c r="K37" i="72" l="1"/>
  <c r="G37" i="72"/>
  <c r="I37" i="72" s="1"/>
  <c r="J37" i="71"/>
  <c r="J37" i="73"/>
  <c r="J36" i="72"/>
  <c r="J37" i="72" l="1"/>
  <c r="K32" i="75" l="1"/>
  <c r="K32" i="76"/>
  <c r="G31" i="75" l="1"/>
  <c r="I31" i="75" s="1"/>
  <c r="C24" i="77" s="1"/>
  <c r="K31" i="75"/>
  <c r="G26" i="75"/>
  <c r="I26" i="75" s="1"/>
  <c r="C19" i="77" s="1"/>
  <c r="K26" i="75"/>
  <c r="G31" i="76"/>
  <c r="I31" i="76" s="1"/>
  <c r="K31" i="76"/>
  <c r="G29" i="76"/>
  <c r="I29" i="76" s="1"/>
  <c r="K29" i="76"/>
  <c r="G30" i="76"/>
  <c r="I30" i="76" s="1"/>
  <c r="K30" i="76"/>
  <c r="G30" i="75"/>
  <c r="I30" i="75" s="1"/>
  <c r="C23" i="77" s="1"/>
  <c r="K30" i="75"/>
  <c r="G28" i="75"/>
  <c r="I28" i="75" s="1"/>
  <c r="C21" i="77" s="1"/>
  <c r="K28" i="75"/>
  <c r="G25" i="75"/>
  <c r="I25" i="75" s="1"/>
  <c r="C18" i="77" s="1"/>
  <c r="K25" i="75"/>
  <c r="G24" i="76"/>
  <c r="I24" i="76" s="1"/>
  <c r="K24" i="76"/>
  <c r="G23" i="76"/>
  <c r="I23" i="76" s="1"/>
  <c r="K23" i="76"/>
  <c r="G29" i="75"/>
  <c r="I29" i="75" s="1"/>
  <c r="C22" i="77" s="1"/>
  <c r="K29" i="75"/>
  <c r="G24" i="75"/>
  <c r="I24" i="75" s="1"/>
  <c r="C17" i="77" s="1"/>
  <c r="K24" i="75"/>
  <c r="G28" i="76"/>
  <c r="I28" i="76" s="1"/>
  <c r="K28" i="76"/>
  <c r="G27" i="75"/>
  <c r="I27" i="75" s="1"/>
  <c r="C20" i="77" s="1"/>
  <c r="K27" i="75"/>
  <c r="G27" i="76"/>
  <c r="I27" i="76" s="1"/>
  <c r="K27" i="76"/>
  <c r="G25" i="76"/>
  <c r="I25" i="76" s="1"/>
  <c r="K25" i="76"/>
  <c r="G26" i="76"/>
  <c r="I26" i="76" s="1"/>
  <c r="K26" i="76"/>
  <c r="E33" i="75"/>
  <c r="G32" i="75"/>
  <c r="I32" i="75" s="1"/>
  <c r="C25" i="77" s="1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E33" i="76"/>
  <c r="E34" i="76" s="1"/>
  <c r="G32" i="76"/>
  <c r="I32" i="76" s="1"/>
  <c r="G34" i="76" l="1"/>
  <c r="I34" i="76" s="1"/>
  <c r="J34" i="76" s="1"/>
  <c r="K34" i="76"/>
  <c r="G33" i="75"/>
  <c r="K33" i="75"/>
  <c r="G33" i="76"/>
  <c r="I33" i="76" s="1"/>
  <c r="J33" i="76" s="1"/>
  <c r="K33" i="76"/>
  <c r="E34" i="75"/>
  <c r="E35" i="76"/>
  <c r="L23" i="77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J30" i="76"/>
  <c r="J31" i="76"/>
  <c r="J25" i="76"/>
  <c r="J32" i="76"/>
  <c r="J28" i="76"/>
  <c r="J29" i="76"/>
  <c r="J26" i="76"/>
  <c r="J27" i="76"/>
  <c r="J23" i="76"/>
  <c r="J24" i="76"/>
  <c r="J30" i="75"/>
  <c r="J31" i="75"/>
  <c r="J24" i="75"/>
  <c r="J32" i="75"/>
  <c r="J25" i="75"/>
  <c r="J26" i="75"/>
  <c r="J27" i="75"/>
  <c r="J28" i="75"/>
  <c r="J29" i="75"/>
  <c r="G35" i="76" l="1"/>
  <c r="I35" i="76" s="1"/>
  <c r="J35" i="76" s="1"/>
  <c r="K35" i="76"/>
  <c r="G34" i="75"/>
  <c r="I34" i="75" s="1"/>
  <c r="J34" i="75" s="1"/>
  <c r="K34" i="75"/>
  <c r="I33" i="75"/>
  <c r="J33" i="75" s="1"/>
  <c r="E35" i="75"/>
  <c r="E36" i="76"/>
  <c r="L50" i="77"/>
  <c r="AA56" i="76"/>
  <c r="AA56" i="75"/>
  <c r="G36" i="76" l="1"/>
  <c r="I36" i="76" s="1"/>
  <c r="J36" i="76" s="1"/>
  <c r="K36" i="76"/>
  <c r="G35" i="75"/>
  <c r="K35" i="75"/>
  <c r="E36" i="75"/>
  <c r="E37" i="76"/>
  <c r="E12" i="70"/>
  <c r="K12" i="70" s="1"/>
  <c r="D50" i="70"/>
  <c r="C70" i="70"/>
  <c r="C71" i="70" s="1"/>
  <c r="T60" i="70"/>
  <c r="Q60" i="70"/>
  <c r="T59" i="70"/>
  <c r="T58" i="70"/>
  <c r="D52" i="70"/>
  <c r="C52" i="70"/>
  <c r="C51" i="70"/>
  <c r="C50" i="70"/>
  <c r="C49" i="70"/>
  <c r="C48" i="70"/>
  <c r="H12" i="70"/>
  <c r="B11" i="70"/>
  <c r="B12" i="70" s="1"/>
  <c r="I35" i="75" l="1"/>
  <c r="J35" i="75" s="1"/>
  <c r="G37" i="76"/>
  <c r="I37" i="76" s="1"/>
  <c r="J37" i="76" s="1"/>
  <c r="K37" i="76"/>
  <c r="G36" i="75"/>
  <c r="K36" i="75"/>
  <c r="E37" i="75"/>
  <c r="B3" i="70"/>
  <c r="C55" i="70" s="1"/>
  <c r="B9" i="70" s="1"/>
  <c r="B13" i="70"/>
  <c r="C72" i="70"/>
  <c r="G37" i="75" l="1"/>
  <c r="I37" i="75" s="1"/>
  <c r="J37" i="75" s="1"/>
  <c r="K37" i="75"/>
  <c r="I36" i="75"/>
  <c r="J36" i="75" s="1"/>
  <c r="B14" i="70"/>
  <c r="B15" i="70" s="1"/>
  <c r="B16" i="70" s="1"/>
  <c r="B17" i="70" s="1"/>
  <c r="B18" i="70" s="1"/>
  <c r="C73" i="70"/>
  <c r="B19" i="70" l="1"/>
  <c r="C74" i="70"/>
  <c r="C75" i="70" l="1"/>
  <c r="B20" i="70"/>
  <c r="C76" i="70" l="1"/>
  <c r="B21" i="70"/>
  <c r="D48" i="68"/>
  <c r="D9" i="28"/>
  <c r="B22" i="70" l="1"/>
  <c r="C77" i="70"/>
  <c r="C82" i="68"/>
  <c r="C83" i="68" s="1"/>
  <c r="F69" i="70" l="1"/>
  <c r="B23" i="70"/>
  <c r="C84" i="68"/>
  <c r="F70" i="70" l="1"/>
  <c r="B24" i="70"/>
  <c r="C85" i="68"/>
  <c r="B25" i="70" l="1"/>
  <c r="F71" i="70"/>
  <c r="C86" i="68"/>
  <c r="F72" i="70" l="1"/>
  <c r="B26" i="70"/>
  <c r="C87" i="68"/>
  <c r="B27" i="70" l="1"/>
  <c r="F73" i="70"/>
  <c r="C88" i="68"/>
  <c r="F74" i="70" l="1"/>
  <c r="B28" i="70"/>
  <c r="C89" i="68"/>
  <c r="B29" i="70" l="1"/>
  <c r="F75" i="70"/>
  <c r="F81" i="68"/>
  <c r="F76" i="70" l="1"/>
  <c r="B30" i="70"/>
  <c r="F82" i="68"/>
  <c r="B31" i="70" l="1"/>
  <c r="F77" i="70"/>
  <c r="F83" i="68"/>
  <c r="I69" i="70" l="1"/>
  <c r="B32" i="70"/>
  <c r="F84" i="68"/>
  <c r="B33" i="70" l="1"/>
  <c r="I70" i="70"/>
  <c r="F85" i="68"/>
  <c r="B34" i="70" l="1"/>
  <c r="I71" i="70"/>
  <c r="F86" i="68"/>
  <c r="B35" i="70" l="1"/>
  <c r="I72" i="70"/>
  <c r="F87" i="68"/>
  <c r="B36" i="70" l="1"/>
  <c r="I73" i="70"/>
  <c r="F88" i="68"/>
  <c r="B37" i="70" l="1"/>
  <c r="B38" i="70" s="1"/>
  <c r="B39" i="70" s="1"/>
  <c r="B40" i="70" s="1"/>
  <c r="I74" i="70"/>
  <c r="F89" i="68"/>
  <c r="I75" i="70" l="1"/>
  <c r="I81" i="68"/>
  <c r="I76" i="70" l="1"/>
  <c r="I82" i="68"/>
  <c r="I77" i="70" l="1"/>
  <c r="I78" i="70" s="1"/>
  <c r="E13" i="70"/>
  <c r="H13" i="70"/>
  <c r="H14" i="70" s="1"/>
  <c r="H15" i="70" s="1"/>
  <c r="H16" i="70" s="1"/>
  <c r="H17" i="70" s="1"/>
  <c r="H18" i="70" s="1"/>
  <c r="H19" i="70" s="1"/>
  <c r="H20" i="70" s="1"/>
  <c r="H21" i="70" s="1"/>
  <c r="H22" i="70" s="1"/>
  <c r="H23" i="70" s="1"/>
  <c r="H24" i="70" s="1"/>
  <c r="H25" i="70" s="1"/>
  <c r="H26" i="70" s="1"/>
  <c r="H27" i="70" s="1"/>
  <c r="H28" i="70" s="1"/>
  <c r="H29" i="70" s="1"/>
  <c r="H30" i="70" s="1"/>
  <c r="H31" i="70" s="1"/>
  <c r="H32" i="70" s="1"/>
  <c r="H33" i="70" s="1"/>
  <c r="H34" i="70" s="1"/>
  <c r="H35" i="70" s="1"/>
  <c r="H36" i="70" s="1"/>
  <c r="I83" i="68"/>
  <c r="I79" i="70" l="1"/>
  <c r="F19" i="70"/>
  <c r="F20" i="70" s="1"/>
  <c r="F21" i="70" s="1"/>
  <c r="F22" i="70" s="1"/>
  <c r="F23" i="70" s="1"/>
  <c r="F24" i="70" s="1"/>
  <c r="F25" i="70" s="1"/>
  <c r="F26" i="70" s="1"/>
  <c r="F27" i="70" s="1"/>
  <c r="F28" i="70" s="1"/>
  <c r="F29" i="70" s="1"/>
  <c r="F30" i="70" s="1"/>
  <c r="F31" i="70" s="1"/>
  <c r="F32" i="70" s="1"/>
  <c r="F33" i="70" s="1"/>
  <c r="F34" i="70" s="1"/>
  <c r="F35" i="70" s="1"/>
  <c r="F36" i="70" s="1"/>
  <c r="F37" i="70" s="1"/>
  <c r="F38" i="70" s="1"/>
  <c r="F39" i="70" s="1"/>
  <c r="F40" i="70" s="1"/>
  <c r="F41" i="70" s="1"/>
  <c r="E14" i="70"/>
  <c r="K13" i="70"/>
  <c r="I84" i="68"/>
  <c r="I80" i="70" l="1"/>
  <c r="E15" i="70"/>
  <c r="K14" i="70"/>
  <c r="H37" i="70"/>
  <c r="H38" i="70" s="1"/>
  <c r="H39" i="70" s="1"/>
  <c r="H40" i="70" s="1"/>
  <c r="H41" i="70" s="1"/>
  <c r="I85" i="68"/>
  <c r="I81" i="70" l="1"/>
  <c r="E16" i="70"/>
  <c r="K15" i="70"/>
  <c r="I86" i="68"/>
  <c r="E17" i="70" l="1"/>
  <c r="K16" i="70"/>
  <c r="I87" i="68"/>
  <c r="K17" i="70" l="1"/>
  <c r="E18" i="70"/>
  <c r="E19" i="70" s="1"/>
  <c r="E20" i="70" s="1"/>
  <c r="E21" i="70" s="1"/>
  <c r="E22" i="70" s="1"/>
  <c r="E23" i="70" s="1"/>
  <c r="E24" i="70" s="1"/>
  <c r="E25" i="70" s="1"/>
  <c r="E26" i="70" s="1"/>
  <c r="E27" i="70" s="1"/>
  <c r="E28" i="70" s="1"/>
  <c r="E29" i="70" s="1"/>
  <c r="E30" i="70" s="1"/>
  <c r="E31" i="70" s="1"/>
  <c r="E32" i="70" s="1"/>
  <c r="E33" i="70" s="1"/>
  <c r="E34" i="70" s="1"/>
  <c r="E35" i="70" s="1"/>
  <c r="E36" i="70" s="1"/>
  <c r="E37" i="70" s="1"/>
  <c r="E38" i="70" s="1"/>
  <c r="E39" i="70" s="1"/>
  <c r="E40" i="70" s="1"/>
  <c r="E41" i="70" s="1"/>
  <c r="I88" i="68"/>
  <c r="I89" i="68" l="1"/>
  <c r="D45" i="68" l="1"/>
  <c r="J61" i="68"/>
  <c r="C71" i="68"/>
  <c r="I56" i="68" s="1"/>
  <c r="H56" i="68"/>
  <c r="K62" i="68"/>
  <c r="J62" i="68"/>
  <c r="G62" i="68"/>
  <c r="H62" i="68" s="1"/>
  <c r="F62" i="68"/>
  <c r="C62" i="68"/>
  <c r="K61" i="68"/>
  <c r="G61" i="68"/>
  <c r="F61" i="68"/>
  <c r="F63" i="68" s="1"/>
  <c r="C61" i="68"/>
  <c r="I57" i="68"/>
  <c r="H57" i="68"/>
  <c r="F57" i="68"/>
  <c r="F56" i="68"/>
  <c r="D50" i="68"/>
  <c r="C50" i="68"/>
  <c r="C49" i="68"/>
  <c r="C48" i="68"/>
  <c r="D47" i="68"/>
  <c r="C47" i="68"/>
  <c r="C46" i="68"/>
  <c r="C45" i="68"/>
  <c r="E66" i="68"/>
  <c r="B15" i="68"/>
  <c r="B16" i="68" s="1"/>
  <c r="B12" i="68"/>
  <c r="B5" i="68"/>
  <c r="B17" i="68" l="1"/>
  <c r="B18" i="68" s="1"/>
  <c r="H61" i="68"/>
  <c r="H63" i="68" s="1"/>
  <c r="I61" i="68" s="1"/>
  <c r="F58" i="68"/>
  <c r="H58" i="68" s="1"/>
  <c r="B19" i="68" l="1"/>
  <c r="I62" i="68"/>
  <c r="I63" i="68" s="1"/>
  <c r="G63" i="68"/>
  <c r="D46" i="68" s="1"/>
  <c r="D76" i="68"/>
  <c r="G56" i="68"/>
  <c r="I58" i="68"/>
  <c r="B20" i="68" l="1"/>
  <c r="K63" i="68"/>
  <c r="J63" i="68"/>
  <c r="F16" i="68" s="1"/>
  <c r="G57" i="68"/>
  <c r="G58" i="68" s="1"/>
  <c r="F17" i="68" l="1"/>
  <c r="L16" i="68"/>
  <c r="B21" i="68"/>
  <c r="D49" i="68"/>
  <c r="F18" i="68" l="1"/>
  <c r="L17" i="68"/>
  <c r="B22" i="68"/>
  <c r="F19" i="68" l="1"/>
  <c r="L18" i="68"/>
  <c r="B23" i="68"/>
  <c r="F20" i="68" l="1"/>
  <c r="L19" i="68"/>
  <c r="B24" i="68"/>
  <c r="L20" i="68" l="1"/>
  <c r="F21" i="68"/>
  <c r="B25" i="68"/>
  <c r="E25" i="68"/>
  <c r="L21" i="68" l="1"/>
  <c r="F22" i="68"/>
  <c r="B26" i="68"/>
  <c r="E26" i="68" s="1"/>
  <c r="D24" i="68"/>
  <c r="D25" i="68" s="1"/>
  <c r="L22" i="68" l="1"/>
  <c r="F23" i="68"/>
  <c r="B27" i="68"/>
  <c r="E27" i="68" s="1"/>
  <c r="D26" i="68"/>
  <c r="L23" i="68" l="1"/>
  <c r="F24" i="68"/>
  <c r="F25" i="68" s="1"/>
  <c r="B28" i="68"/>
  <c r="E28" i="68" s="1"/>
  <c r="D27" i="68"/>
  <c r="F26" i="68" l="1"/>
  <c r="G24" i="68"/>
  <c r="H24" i="68" s="1"/>
  <c r="B29" i="68"/>
  <c r="E29" i="68" s="1"/>
  <c r="G25" i="68"/>
  <c r="H25" i="68" s="1"/>
  <c r="D28" i="68"/>
  <c r="L25" i="68" l="1"/>
  <c r="L24" i="68"/>
  <c r="F27" i="68"/>
  <c r="B30" i="68"/>
  <c r="E30" i="68" s="1"/>
  <c r="G26" i="68"/>
  <c r="H26" i="68" s="1"/>
  <c r="D29" i="68"/>
  <c r="F28" i="68" l="1"/>
  <c r="L26" i="68"/>
  <c r="B31" i="68"/>
  <c r="E31" i="68" s="1"/>
  <c r="G27" i="68"/>
  <c r="H27" i="68" s="1"/>
  <c r="D30" i="68"/>
  <c r="L27" i="68" l="1"/>
  <c r="F29" i="68"/>
  <c r="B32" i="68"/>
  <c r="E32" i="68" s="1"/>
  <c r="G28" i="68"/>
  <c r="H28" i="68" s="1"/>
  <c r="D31" i="68"/>
  <c r="L28" i="68" l="1"/>
  <c r="F30" i="68"/>
  <c r="B33" i="68"/>
  <c r="E33" i="68" s="1"/>
  <c r="G29" i="68"/>
  <c r="H29" i="68" s="1"/>
  <c r="D32" i="68"/>
  <c r="F31" i="68" l="1"/>
  <c r="L29" i="68"/>
  <c r="B34" i="68"/>
  <c r="E34" i="68" s="1"/>
  <c r="G30" i="68"/>
  <c r="H30" i="68" s="1"/>
  <c r="D33" i="68"/>
  <c r="L30" i="68" l="1"/>
  <c r="F32" i="68"/>
  <c r="B35" i="68"/>
  <c r="E35" i="68" s="1"/>
  <c r="G31" i="68"/>
  <c r="H31" i="68" s="1"/>
  <c r="D34" i="68"/>
  <c r="F33" i="68" l="1"/>
  <c r="L31" i="68"/>
  <c r="B36" i="68"/>
  <c r="G32" i="68"/>
  <c r="H32" i="68" s="1"/>
  <c r="D35" i="68"/>
  <c r="F34" i="68" l="1"/>
  <c r="L32" i="68"/>
  <c r="E36" i="68"/>
  <c r="G33" i="68"/>
  <c r="H33" i="68" s="1"/>
  <c r="D36" i="68"/>
  <c r="D37" i="68" s="1"/>
  <c r="F35" i="68" l="1"/>
  <c r="E37" i="68"/>
  <c r="L33" i="68"/>
  <c r="D38" i="68"/>
  <c r="G34" i="68"/>
  <c r="H34" i="68" s="1"/>
  <c r="E38" i="68" l="1"/>
  <c r="F36" i="68"/>
  <c r="L34" i="68"/>
  <c r="D39" i="68"/>
  <c r="G35" i="68"/>
  <c r="H35" i="68" s="1"/>
  <c r="F37" i="68" l="1"/>
  <c r="L35" i="68"/>
  <c r="G36" i="68"/>
  <c r="H36" i="68" s="1"/>
  <c r="E39" i="68"/>
  <c r="D40" i="68"/>
  <c r="D49" i="70"/>
  <c r="D18" i="70"/>
  <c r="K18" i="70" l="1"/>
  <c r="G18" i="70"/>
  <c r="I18" i="70" s="1"/>
  <c r="L36" i="68"/>
  <c r="E40" i="68"/>
  <c r="G37" i="68"/>
  <c r="H37" i="68" s="1"/>
  <c r="F38" i="68"/>
  <c r="F11" i="77"/>
  <c r="D19" i="70"/>
  <c r="L37" i="68" l="1"/>
  <c r="K19" i="70"/>
  <c r="G19" i="70"/>
  <c r="I19" i="70" s="1"/>
  <c r="F12" i="77" s="1"/>
  <c r="F39" i="68"/>
  <c r="G38" i="68"/>
  <c r="H38" i="68" s="1"/>
  <c r="D20" i="70"/>
  <c r="J18" i="70"/>
  <c r="K20" i="70" l="1"/>
  <c r="G20" i="70"/>
  <c r="I20" i="70" s="1"/>
  <c r="F40" i="68"/>
  <c r="G39" i="68"/>
  <c r="H39" i="68" s="1"/>
  <c r="L38" i="68"/>
  <c r="F13" i="77"/>
  <c r="D21" i="70"/>
  <c r="J19" i="70"/>
  <c r="K21" i="70" l="1"/>
  <c r="G21" i="70"/>
  <c r="I21" i="70" s="1"/>
  <c r="F14" i="77" s="1"/>
  <c r="G40" i="68"/>
  <c r="H40" i="68" s="1"/>
  <c r="L39" i="68"/>
  <c r="D22" i="70"/>
  <c r="J20" i="70"/>
  <c r="L40" i="68" l="1"/>
  <c r="K22" i="70"/>
  <c r="G22" i="70"/>
  <c r="I22" i="70" s="1"/>
  <c r="F15" i="77" s="1"/>
  <c r="J21" i="70"/>
  <c r="D23" i="70"/>
  <c r="K23" i="70" l="1"/>
  <c r="G23" i="70"/>
  <c r="I23" i="70" s="1"/>
  <c r="F16" i="77" s="1"/>
  <c r="J22" i="70"/>
  <c r="D24" i="70"/>
  <c r="K24" i="70" l="1"/>
  <c r="G24" i="70"/>
  <c r="I24" i="70" s="1"/>
  <c r="J23" i="70"/>
  <c r="F17" i="77"/>
  <c r="D25" i="70"/>
  <c r="K25" i="70" l="1"/>
  <c r="G25" i="70"/>
  <c r="I25" i="70" s="1"/>
  <c r="D26" i="70"/>
  <c r="F18" i="77"/>
  <c r="J24" i="70"/>
  <c r="K26" i="70" l="1"/>
  <c r="G26" i="70"/>
  <c r="I26" i="70" s="1"/>
  <c r="F19" i="77" s="1"/>
  <c r="J25" i="70"/>
  <c r="D27" i="70"/>
  <c r="K27" i="70" l="1"/>
  <c r="G27" i="70"/>
  <c r="I27" i="70" s="1"/>
  <c r="J26" i="70"/>
  <c r="F20" i="77"/>
  <c r="D28" i="70"/>
  <c r="K28" i="70" l="1"/>
  <c r="G28" i="70"/>
  <c r="I28" i="70" s="1"/>
  <c r="F21" i="77" s="1"/>
  <c r="D29" i="70"/>
  <c r="J27" i="70"/>
  <c r="K29" i="70" l="1"/>
  <c r="G29" i="70"/>
  <c r="I29" i="70" s="1"/>
  <c r="F22" i="77" s="1"/>
  <c r="D30" i="70"/>
  <c r="J28" i="70"/>
  <c r="K30" i="70" l="1"/>
  <c r="G30" i="70"/>
  <c r="I30" i="70" s="1"/>
  <c r="F23" i="77" s="1"/>
  <c r="J29" i="70"/>
  <c r="D31" i="70"/>
  <c r="K31" i="70" l="1"/>
  <c r="G31" i="70"/>
  <c r="I31" i="70" s="1"/>
  <c r="F24" i="77" s="1"/>
  <c r="J30" i="70"/>
  <c r="D32" i="70"/>
  <c r="K32" i="70" l="1"/>
  <c r="G32" i="70"/>
  <c r="I32" i="70" s="1"/>
  <c r="F25" i="77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D33" i="70"/>
  <c r="J31" i="70"/>
  <c r="K33" i="70" l="1"/>
  <c r="G33" i="70"/>
  <c r="I33" i="70" s="1"/>
  <c r="J32" i="70"/>
  <c r="F50" i="77"/>
  <c r="D34" i="70"/>
  <c r="K34" i="70" l="1"/>
  <c r="G34" i="70"/>
  <c r="I34" i="70" s="1"/>
  <c r="D35" i="70"/>
  <c r="J33" i="70"/>
  <c r="K35" i="70" l="1"/>
  <c r="G35" i="70"/>
  <c r="I35" i="70" s="1"/>
  <c r="J34" i="70"/>
  <c r="D36" i="70"/>
  <c r="K36" i="70" l="1"/>
  <c r="G36" i="70"/>
  <c r="I36" i="70" s="1"/>
  <c r="J36" i="70" s="1"/>
  <c r="D37" i="70"/>
  <c r="D38" i="70" s="1"/>
  <c r="J35" i="70"/>
  <c r="K38" i="70" l="1"/>
  <c r="G38" i="70"/>
  <c r="I38" i="70" s="1"/>
  <c r="J38" i="70" s="1"/>
  <c r="D39" i="70"/>
  <c r="K37" i="70"/>
  <c r="G37" i="70"/>
  <c r="I37" i="70" s="1"/>
  <c r="J37" i="70" s="1"/>
  <c r="D40" i="70" l="1"/>
  <c r="D41" i="70" s="1"/>
  <c r="K39" i="70"/>
  <c r="G39" i="70"/>
  <c r="I39" i="70" s="1"/>
  <c r="J39" i="70" s="1"/>
  <c r="E12" i="67"/>
  <c r="K12" i="67" s="1"/>
  <c r="K41" i="70" l="1"/>
  <c r="G41" i="70"/>
  <c r="I41" i="70" s="1"/>
  <c r="J41" i="70" s="1"/>
  <c r="K40" i="70"/>
  <c r="G40" i="70"/>
  <c r="I40" i="70" s="1"/>
  <c r="J40" i="70" s="1"/>
  <c r="U57" i="43" l="1"/>
  <c r="U56" i="43"/>
  <c r="U55" i="43"/>
  <c r="T55" i="67"/>
  <c r="T57" i="67"/>
  <c r="T56" i="67"/>
  <c r="C67" i="67" l="1"/>
  <c r="H12" i="67"/>
  <c r="Q57" i="67"/>
  <c r="D49" i="67"/>
  <c r="C49" i="67"/>
  <c r="D47" i="67"/>
  <c r="C47" i="67"/>
  <c r="C46" i="67"/>
  <c r="C45" i="67"/>
  <c r="B11" i="67"/>
  <c r="B12" i="67" s="1"/>
  <c r="B3" i="67"/>
  <c r="C52" i="67" s="1"/>
  <c r="B9" i="67" s="1"/>
  <c r="C68" i="67" l="1"/>
  <c r="B13" i="67"/>
  <c r="C69" i="67" l="1"/>
  <c r="C70" i="67"/>
  <c r="B14" i="67"/>
  <c r="C71" i="67" l="1"/>
  <c r="B15" i="67"/>
  <c r="B16" i="67" l="1"/>
  <c r="C72" i="67"/>
  <c r="C73" i="67" l="1"/>
  <c r="B17" i="67"/>
  <c r="B18" i="67" l="1"/>
  <c r="F18" i="67"/>
  <c r="C74" i="67"/>
  <c r="B19" i="67" l="1"/>
  <c r="F66" i="67"/>
  <c r="F67" i="67" l="1"/>
  <c r="B20" i="67"/>
  <c r="F68" i="67" l="1"/>
  <c r="B21" i="67"/>
  <c r="B22" i="67" l="1"/>
  <c r="F69" i="67"/>
  <c r="F70" i="67" l="1"/>
  <c r="B23" i="67"/>
  <c r="F71" i="67" l="1"/>
  <c r="B24" i="67"/>
  <c r="F72" i="67" l="1"/>
  <c r="B25" i="67"/>
  <c r="B26" i="67" l="1"/>
  <c r="F73" i="67"/>
  <c r="F74" i="67" l="1"/>
  <c r="B27" i="67"/>
  <c r="B28" i="67" l="1"/>
  <c r="I66" i="67"/>
  <c r="I67" i="67" l="1"/>
  <c r="B29" i="67"/>
  <c r="I68" i="67" l="1"/>
  <c r="B30" i="67"/>
  <c r="I69" i="67" l="1"/>
  <c r="B31" i="67"/>
  <c r="B32" i="67" l="1"/>
  <c r="I70" i="67"/>
  <c r="B33" i="67" l="1"/>
  <c r="B34" i="67" s="1"/>
  <c r="B35" i="67" s="1"/>
  <c r="B36" i="67" s="1"/>
  <c r="B37" i="67" s="1"/>
  <c r="I71" i="67"/>
  <c r="I72" i="67" l="1"/>
  <c r="I73" i="67" l="1"/>
  <c r="I74" i="67" l="1"/>
  <c r="F19" i="67" l="1"/>
  <c r="F20" i="67" s="1"/>
  <c r="F21" i="67" s="1"/>
  <c r="F22" i="67" s="1"/>
  <c r="F23" i="67" s="1"/>
  <c r="F24" i="67" s="1"/>
  <c r="F25" i="67" s="1"/>
  <c r="F26" i="67" s="1"/>
  <c r="F27" i="67" s="1"/>
  <c r="F28" i="67" s="1"/>
  <c r="F29" i="67" s="1"/>
  <c r="F30" i="67" s="1"/>
  <c r="F31" i="67" s="1"/>
  <c r="F32" i="67" s="1"/>
  <c r="F33" i="67" s="1"/>
  <c r="F34" i="67" s="1"/>
  <c r="F35" i="67" s="1"/>
  <c r="F36" i="67" s="1"/>
  <c r="F37" i="67" s="1"/>
  <c r="E13" i="67"/>
  <c r="K13" i="67" s="1"/>
  <c r="H13" i="67"/>
  <c r="H14" i="67" s="1"/>
  <c r="H15" i="67" s="1"/>
  <c r="H16" i="67" s="1"/>
  <c r="H17" i="67" s="1"/>
  <c r="H18" i="67" s="1"/>
  <c r="H19" i="67" s="1"/>
  <c r="H20" i="67" s="1"/>
  <c r="H21" i="67" s="1"/>
  <c r="H22" i="67" s="1"/>
  <c r="H23" i="67" s="1"/>
  <c r="H24" i="67" s="1"/>
  <c r="H25" i="67" s="1"/>
  <c r="H26" i="67" s="1"/>
  <c r="H27" i="67" s="1"/>
  <c r="H28" i="67" s="1"/>
  <c r="H29" i="67" s="1"/>
  <c r="H30" i="67" s="1"/>
  <c r="H31" i="67" s="1"/>
  <c r="H32" i="67" s="1"/>
  <c r="H33" i="67" s="1"/>
  <c r="H34" i="67" s="1"/>
  <c r="H35" i="67" s="1"/>
  <c r="H36" i="67" s="1"/>
  <c r="H37" i="67" s="1"/>
  <c r="E14" i="67" l="1"/>
  <c r="K14" i="67" s="1"/>
  <c r="E15" i="67" l="1"/>
  <c r="K15" i="67" s="1"/>
  <c r="E16" i="67" l="1"/>
  <c r="K16" i="67" s="1"/>
  <c r="E17" i="67" l="1"/>
  <c r="K17" i="67" s="1"/>
  <c r="E18" i="67" l="1"/>
  <c r="E19" i="67" s="1"/>
  <c r="E20" i="67" l="1"/>
  <c r="E21" i="67" l="1"/>
  <c r="E22" i="67" l="1"/>
  <c r="E23" i="67" l="1"/>
  <c r="D46" i="67"/>
  <c r="E24" i="67" l="1"/>
  <c r="E25" i="67" l="1"/>
  <c r="D18" i="67"/>
  <c r="K18" i="67" l="1"/>
  <c r="G18" i="67"/>
  <c r="E26" i="67"/>
  <c r="D19" i="67"/>
  <c r="K19" i="67" l="1"/>
  <c r="G19" i="67"/>
  <c r="E27" i="67"/>
  <c r="D20" i="67"/>
  <c r="K20" i="67" l="1"/>
  <c r="G20" i="67"/>
  <c r="E28" i="67"/>
  <c r="D21" i="67"/>
  <c r="K21" i="67" l="1"/>
  <c r="G21" i="67"/>
  <c r="E29" i="67"/>
  <c r="D22" i="67"/>
  <c r="K22" i="67" l="1"/>
  <c r="G22" i="67"/>
  <c r="E30" i="67"/>
  <c r="D23" i="67"/>
  <c r="K23" i="67" l="1"/>
  <c r="G23" i="67"/>
  <c r="E31" i="67"/>
  <c r="D24" i="67"/>
  <c r="K24" i="67" l="1"/>
  <c r="G24" i="67"/>
  <c r="E32" i="67"/>
  <c r="E33" i="67" s="1"/>
  <c r="E34" i="67" s="1"/>
  <c r="E35" i="67" s="1"/>
  <c r="E36" i="67" s="1"/>
  <c r="E37" i="67" s="1"/>
  <c r="D25" i="67"/>
  <c r="K25" i="67" l="1"/>
  <c r="G25" i="67"/>
  <c r="D26" i="67"/>
  <c r="K26" i="67" l="1"/>
  <c r="G26" i="67"/>
  <c r="D27" i="67"/>
  <c r="K27" i="67" l="1"/>
  <c r="G27" i="67"/>
  <c r="D28" i="67"/>
  <c r="K28" i="67" l="1"/>
  <c r="G28" i="67"/>
  <c r="D29" i="67"/>
  <c r="K29" i="67" l="1"/>
  <c r="G29" i="67"/>
  <c r="D30" i="67"/>
  <c r="K30" i="67" l="1"/>
  <c r="G30" i="67"/>
  <c r="D31" i="67"/>
  <c r="K31" i="67" l="1"/>
  <c r="G31" i="67"/>
  <c r="D32" i="67"/>
  <c r="D33" i="67" l="1"/>
  <c r="D34" i="67" s="1"/>
  <c r="K32" i="67"/>
  <c r="G32" i="67"/>
  <c r="I28" i="67"/>
  <c r="I24" i="67"/>
  <c r="I20" i="67"/>
  <c r="I31" i="67"/>
  <c r="I27" i="67"/>
  <c r="I23" i="67"/>
  <c r="I19" i="67"/>
  <c r="I30" i="67"/>
  <c r="I26" i="67"/>
  <c r="I22" i="67"/>
  <c r="I18" i="67"/>
  <c r="I29" i="67"/>
  <c r="I25" i="67"/>
  <c r="I21" i="67"/>
  <c r="K34" i="67" l="1"/>
  <c r="G34" i="67"/>
  <c r="K33" i="67"/>
  <c r="G33" i="67"/>
  <c r="I33" i="67" s="1"/>
  <c r="J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25" i="77" s="1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D35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50" i="77" l="1"/>
  <c r="K35" i="67"/>
  <c r="G35" i="67"/>
  <c r="I34" i="67"/>
  <c r="J34" i="67" s="1"/>
  <c r="D36" i="67"/>
  <c r="I50" i="77"/>
  <c r="J18" i="67"/>
  <c r="J32" i="67"/>
  <c r="J28" i="67"/>
  <c r="J24" i="67"/>
  <c r="J20" i="67"/>
  <c r="J31" i="67"/>
  <c r="J27" i="67"/>
  <c r="J23" i="67"/>
  <c r="J19" i="67"/>
  <c r="J30" i="67"/>
  <c r="J26" i="67"/>
  <c r="J22" i="67"/>
  <c r="J29" i="67"/>
  <c r="J25" i="67"/>
  <c r="J21" i="67"/>
  <c r="K36" i="67" l="1"/>
  <c r="G36" i="67"/>
  <c r="I35" i="67"/>
  <c r="J35" i="67" s="1"/>
  <c r="D37" i="67"/>
  <c r="K37" i="67" l="1"/>
  <c r="G37" i="67"/>
  <c r="I37" i="67" s="1"/>
  <c r="J37" i="67" s="1"/>
  <c r="I36" i="67"/>
  <c r="J36" i="67" s="1"/>
  <c r="R57" i="43" l="1"/>
  <c r="C43" i="47" l="1"/>
  <c r="C65" i="80"/>
  <c r="C65" i="79"/>
  <c r="C65" i="78"/>
  <c r="C65" i="73"/>
  <c r="C65" i="71"/>
  <c r="C65" i="76"/>
  <c r="C65" i="75"/>
  <c r="C65" i="72"/>
  <c r="C68" i="70"/>
  <c r="C80" i="68"/>
  <c r="C65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s="1"/>
  <c r="B13" i="43" l="1"/>
  <c r="B11" i="47" l="1"/>
  <c r="BH11" i="47" l="1"/>
  <c r="BC11" i="47"/>
  <c r="AS11" i="47"/>
  <c r="AX11" i="47"/>
  <c r="O11" i="47"/>
  <c r="J11" i="47"/>
  <c r="B12" i="47"/>
  <c r="BC12" i="47" l="1"/>
  <c r="AS12" i="47"/>
  <c r="AX12" i="47"/>
  <c r="O12" i="47"/>
  <c r="B13" i="47"/>
  <c r="E10" i="47"/>
  <c r="BC13" i="47" l="1"/>
  <c r="O13" i="47"/>
  <c r="AX13" i="47"/>
  <c r="AS13" i="47"/>
  <c r="B14" i="47"/>
  <c r="BC14" i="47" l="1"/>
  <c r="AX14" i="47"/>
  <c r="O14" i="47"/>
  <c r="AS14" i="47"/>
  <c r="B15" i="47"/>
  <c r="BC15" i="47" l="1"/>
  <c r="AX15" i="47"/>
  <c r="O15" i="47"/>
  <c r="AS15" i="47"/>
  <c r="B16" i="47"/>
  <c r="C10" i="25"/>
  <c r="BC16" i="47" l="1"/>
  <c r="AX16" i="47"/>
  <c r="O16" i="47"/>
  <c r="AS16" i="47"/>
  <c r="B17" i="47"/>
  <c r="B18" i="47" l="1"/>
  <c r="AX17" i="47"/>
  <c r="AS17" i="47"/>
  <c r="O17" i="47"/>
  <c r="F44" i="47"/>
  <c r="B19" i="47" l="1"/>
  <c r="AX18" i="47"/>
  <c r="AS18" i="47"/>
  <c r="AI11" i="47"/>
  <c r="F45" i="47"/>
  <c r="B20" i="47" l="1"/>
  <c r="AS19" i="47"/>
  <c r="AX19" i="47"/>
  <c r="AN11" i="47"/>
  <c r="AI12" i="47"/>
  <c r="Y11" i="47"/>
  <c r="F46" i="47"/>
  <c r="D46" i="43"/>
  <c r="C67" i="43"/>
  <c r="C49" i="43"/>
  <c r="C48" i="43"/>
  <c r="C47" i="43"/>
  <c r="C46" i="43"/>
  <c r="C45" i="43"/>
  <c r="B21" i="47" l="1"/>
  <c r="AX20" i="47"/>
  <c r="AS20" i="47"/>
  <c r="AN12" i="47"/>
  <c r="AI13" i="47"/>
  <c r="J12" i="47"/>
  <c r="C68" i="43"/>
  <c r="F47" i="47"/>
  <c r="D47" i="43"/>
  <c r="B3" i="43"/>
  <c r="C52" i="43" s="1"/>
  <c r="B9" i="43" s="1"/>
  <c r="C69" i="43" l="1"/>
  <c r="B22" i="47"/>
  <c r="AX21" i="47"/>
  <c r="AN13" i="47"/>
  <c r="AI14" i="47"/>
  <c r="J13" i="47"/>
  <c r="F48" i="47"/>
  <c r="C70" i="43"/>
  <c r="B23" i="47" l="1"/>
  <c r="AX22" i="47"/>
  <c r="AN14" i="47"/>
  <c r="AI15" i="47"/>
  <c r="J14" i="47"/>
  <c r="F49" i="47"/>
  <c r="C71" i="43"/>
  <c r="B14" i="43"/>
  <c r="B24" i="47" l="1"/>
  <c r="AX23" i="47"/>
  <c r="AN15" i="47"/>
  <c r="AI16" i="47"/>
  <c r="J15" i="47"/>
  <c r="F50" i="47"/>
  <c r="B15" i="43"/>
  <c r="C72" i="43"/>
  <c r="B25" i="47" l="1"/>
  <c r="AX24" i="47"/>
  <c r="O18" i="47"/>
  <c r="AN16" i="47"/>
  <c r="AI17" i="47"/>
  <c r="J16" i="47"/>
  <c r="F51" i="47"/>
  <c r="C73" i="43"/>
  <c r="B16" i="43"/>
  <c r="B26" i="47" l="1"/>
  <c r="O19" i="47"/>
  <c r="AN17" i="47"/>
  <c r="J17" i="47"/>
  <c r="F52" i="47"/>
  <c r="B17" i="43"/>
  <c r="C74" i="43"/>
  <c r="B27" i="47" l="1"/>
  <c r="AN18" i="47"/>
  <c r="I44" i="47"/>
  <c r="F66" i="43"/>
  <c r="B18" i="43"/>
  <c r="B28" i="47" l="1"/>
  <c r="O20" i="47"/>
  <c r="AN19" i="47"/>
  <c r="M24" i="47"/>
  <c r="I45" i="47"/>
  <c r="F67" i="43"/>
  <c r="B19" i="43"/>
  <c r="M25" i="47" l="1"/>
  <c r="B29" i="47"/>
  <c r="AS21" i="47"/>
  <c r="O21" i="47"/>
  <c r="AN20" i="47"/>
  <c r="I46" i="47"/>
  <c r="F68" i="43"/>
  <c r="B20" i="43"/>
  <c r="AQ25" i="47" l="1"/>
  <c r="AV25" i="47"/>
  <c r="B30" i="47"/>
  <c r="AS22" i="47"/>
  <c r="O22" i="47"/>
  <c r="I47" i="47"/>
  <c r="B21" i="43"/>
  <c r="F69" i="43"/>
  <c r="AV26" i="47" l="1"/>
  <c r="M26" i="47"/>
  <c r="AQ26" i="47"/>
  <c r="AQ27" i="47" s="1"/>
  <c r="B31" i="47"/>
  <c r="AS23" i="47"/>
  <c r="O23" i="47"/>
  <c r="I48" i="47"/>
  <c r="F70" i="43"/>
  <c r="B22" i="43"/>
  <c r="AV27" i="47" l="1"/>
  <c r="M27" i="47"/>
  <c r="M28" i="47" s="1"/>
  <c r="B32" i="47"/>
  <c r="I49" i="47"/>
  <c r="B23" i="43"/>
  <c r="F71" i="43"/>
  <c r="AV28" i="47" l="1"/>
  <c r="AQ28" i="47"/>
  <c r="AS24" i="47"/>
  <c r="I50" i="47"/>
  <c r="B24" i="43"/>
  <c r="F72" i="43"/>
  <c r="AV29" i="47" l="1"/>
  <c r="AQ29" i="47"/>
  <c r="M29" i="47"/>
  <c r="I51" i="47"/>
  <c r="B25" i="43"/>
  <c r="F73" i="43"/>
  <c r="M30" i="47" l="1"/>
  <c r="AV30" i="47"/>
  <c r="AQ30" i="47"/>
  <c r="I52" i="47"/>
  <c r="H18" i="47" s="1"/>
  <c r="H19" i="47" s="1"/>
  <c r="H20" i="47" s="1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F74" i="43"/>
  <c r="B26" i="43"/>
  <c r="AL21" i="47" l="1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B11" i="47"/>
  <c r="AB12" i="47" s="1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D31" i="47" s="1"/>
  <c r="R12" i="47"/>
  <c r="R13" i="47" s="1"/>
  <c r="R14" i="47" s="1"/>
  <c r="R15" i="47" s="1"/>
  <c r="R16" i="47" s="1"/>
  <c r="R17" i="47" s="1"/>
  <c r="R18" i="47" s="1"/>
  <c r="R19" i="47" s="1"/>
  <c r="R20" i="47" s="1"/>
  <c r="R21" i="47" s="1"/>
  <c r="R22" i="47" s="1"/>
  <c r="R23" i="47" s="1"/>
  <c r="R24" i="47" s="1"/>
  <c r="R25" i="47" s="1"/>
  <c r="R26" i="47" s="1"/>
  <c r="R27" i="47" s="1"/>
  <c r="R28" i="47" s="1"/>
  <c r="R29" i="47" s="1"/>
  <c r="R30" i="47" s="1"/>
  <c r="R31" i="47" s="1"/>
  <c r="AG18" i="47"/>
  <c r="AG19" i="47" s="1"/>
  <c r="AG20" i="47" s="1"/>
  <c r="AG21" i="47" s="1"/>
  <c r="AG22" i="47" s="1"/>
  <c r="AG23" i="47" s="1"/>
  <c r="AG24" i="47" s="1"/>
  <c r="AG25" i="47" s="1"/>
  <c r="AG26" i="47" s="1"/>
  <c r="AG27" i="47" s="1"/>
  <c r="AG28" i="47" s="1"/>
  <c r="AG29" i="47" s="1"/>
  <c r="AG30" i="47" s="1"/>
  <c r="AG31" i="47" s="1"/>
  <c r="BF12" i="47"/>
  <c r="BF13" i="47" s="1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A17" i="47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W12" i="47"/>
  <c r="W13" i="47" s="1"/>
  <c r="W14" i="47" s="1"/>
  <c r="W15" i="47" s="1"/>
  <c r="W16" i="47" s="1"/>
  <c r="W17" i="47" s="1"/>
  <c r="W18" i="47" s="1"/>
  <c r="W19" i="47" s="1"/>
  <c r="W20" i="47" s="1"/>
  <c r="W21" i="47" s="1"/>
  <c r="W22" i="47" s="1"/>
  <c r="W23" i="47" s="1"/>
  <c r="W24" i="47" s="1"/>
  <c r="W25" i="47" s="1"/>
  <c r="W26" i="47" s="1"/>
  <c r="W27" i="47" s="1"/>
  <c r="W28" i="47" s="1"/>
  <c r="W29" i="47" s="1"/>
  <c r="W30" i="47" s="1"/>
  <c r="W31" i="47" s="1"/>
  <c r="M31" i="47"/>
  <c r="AN31" i="47"/>
  <c r="AQ31" i="47"/>
  <c r="AV31" i="47"/>
  <c r="O24" i="47"/>
  <c r="E11" i="47"/>
  <c r="I66" i="43"/>
  <c r="B27" i="43"/>
  <c r="AB32" i="47" l="1"/>
  <c r="AD32" i="47" s="1"/>
  <c r="C32" i="47"/>
  <c r="AI18" i="47"/>
  <c r="AL32" i="47"/>
  <c r="AN32" i="47" s="1"/>
  <c r="W32" i="47"/>
  <c r="AI31" i="47"/>
  <c r="AG32" i="47"/>
  <c r="AI32" i="47" s="1"/>
  <c r="BH31" i="47"/>
  <c r="BF32" i="47"/>
  <c r="BH32" i="47" s="1"/>
  <c r="H32" i="47"/>
  <c r="AX31" i="47"/>
  <c r="AV32" i="47"/>
  <c r="AX32" i="47" s="1"/>
  <c r="AS31" i="47"/>
  <c r="AQ32" i="47"/>
  <c r="AS32" i="47" s="1"/>
  <c r="R32" i="47"/>
  <c r="BC31" i="47"/>
  <c r="BA32" i="47"/>
  <c r="BC32" i="47" s="1"/>
  <c r="M32" i="47"/>
  <c r="O25" i="47"/>
  <c r="BC17" i="47"/>
  <c r="BH12" i="47"/>
  <c r="AN21" i="47"/>
  <c r="AS25" i="47"/>
  <c r="AX25" i="47"/>
  <c r="AI19" i="47"/>
  <c r="Y12" i="47"/>
  <c r="J18" i="47"/>
  <c r="T11" i="47"/>
  <c r="AD11" i="47"/>
  <c r="I67" i="43"/>
  <c r="B28" i="43"/>
  <c r="O26" i="47" l="1"/>
  <c r="BH13" i="47"/>
  <c r="BC18" i="47"/>
  <c r="AX26" i="47"/>
  <c r="AS26" i="47"/>
  <c r="AN22" i="47"/>
  <c r="AI20" i="47"/>
  <c r="Y13" i="47"/>
  <c r="J19" i="47"/>
  <c r="E12" i="47"/>
  <c r="T12" i="47"/>
  <c r="AD12" i="47"/>
  <c r="I68" i="43"/>
  <c r="E13" i="47"/>
  <c r="B29" i="43"/>
  <c r="I69" i="43" l="1"/>
  <c r="BC19" i="47"/>
  <c r="BH14" i="47"/>
  <c r="O27" i="47"/>
  <c r="AN23" i="47"/>
  <c r="AS27" i="47"/>
  <c r="AX27" i="47"/>
  <c r="AI21" i="47"/>
  <c r="J20" i="47"/>
  <c r="Y14" i="47"/>
  <c r="AD13" i="47"/>
  <c r="T13" i="47"/>
  <c r="E14" i="47"/>
  <c r="B30" i="43"/>
  <c r="I70" i="43" l="1"/>
  <c r="BH15" i="47"/>
  <c r="BC20" i="47"/>
  <c r="AX28" i="47"/>
  <c r="AN24" i="47"/>
  <c r="AS28" i="47"/>
  <c r="O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I71" i="43" l="1"/>
  <c r="BC21" i="47"/>
  <c r="BH16" i="47"/>
  <c r="O29" i="47"/>
  <c r="AN25" i="47"/>
  <c r="AX29" i="47"/>
  <c r="AS29" i="47"/>
  <c r="AI23" i="47"/>
  <c r="Y16" i="47"/>
  <c r="J22" i="47"/>
  <c r="T15" i="47"/>
  <c r="AD15" i="47"/>
  <c r="E16" i="47"/>
  <c r="I72" i="43" l="1"/>
  <c r="BH17" i="47"/>
  <c r="BC22" i="47"/>
  <c r="AN26" i="47"/>
  <c r="AS30" i="47"/>
  <c r="AX30" i="47"/>
  <c r="O30" i="47"/>
  <c r="AI24" i="47"/>
  <c r="J23" i="47"/>
  <c r="Y17" i="47"/>
  <c r="AD16" i="47"/>
  <c r="T16" i="47"/>
  <c r="E33" i="43"/>
  <c r="E34" i="43" s="1"/>
  <c r="E17" i="47"/>
  <c r="I73" i="43" l="1"/>
  <c r="E35" i="43"/>
  <c r="BC23" i="47"/>
  <c r="BH18" i="47"/>
  <c r="O31" i="47"/>
  <c r="AN27" i="47"/>
  <c r="AI25" i="47"/>
  <c r="Y18" i="47"/>
  <c r="J24" i="47"/>
  <c r="T17" i="47"/>
  <c r="AD17" i="47"/>
  <c r="E18" i="47"/>
  <c r="I74" i="43" l="1"/>
  <c r="E36" i="43"/>
  <c r="BH19" i="47"/>
  <c r="BC24" i="47"/>
  <c r="O32" i="47"/>
  <c r="AN28" i="47"/>
  <c r="AI26" i="47"/>
  <c r="J25" i="47"/>
  <c r="Y19" i="47"/>
  <c r="AD18" i="47"/>
  <c r="T18" i="47"/>
  <c r="E19" i="47"/>
  <c r="F19" i="43" l="1"/>
  <c r="F20" i="43" s="1"/>
  <c r="F21" i="43" s="1"/>
  <c r="F22" i="43" s="1"/>
  <c r="F23" i="43" s="1"/>
  <c r="F24" i="43" s="1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BC25" i="47"/>
  <c r="BH20" i="47"/>
  <c r="AN29" i="47"/>
  <c r="AI27" i="47"/>
  <c r="J26" i="47"/>
  <c r="Y20" i="47"/>
  <c r="T19" i="47"/>
  <c r="AD19" i="47"/>
  <c r="E20" i="47"/>
  <c r="E37" i="43" l="1"/>
  <c r="BH21" i="47"/>
  <c r="BC26" i="47"/>
  <c r="AN30" i="47"/>
  <c r="AI28" i="47"/>
  <c r="Y21" i="47"/>
  <c r="J27" i="47"/>
  <c r="T20" i="47"/>
  <c r="AD20" i="47"/>
  <c r="E21" i="47"/>
  <c r="BC27" i="47" l="1"/>
  <c r="BH22" i="47"/>
  <c r="AI29" i="47"/>
  <c r="J28" i="47"/>
  <c r="Y22" i="47"/>
  <c r="T21" i="47"/>
  <c r="AD21" i="47"/>
  <c r="E22" i="47"/>
  <c r="BH23" i="47" l="1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C65" i="43" l="1"/>
  <c r="M340" i="28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I38" i="68" s="1"/>
  <c r="J38" i="68" s="1"/>
  <c r="K38" i="68" s="1"/>
  <c r="D27" i="28"/>
  <c r="I27" i="68" s="1"/>
  <c r="J27" i="68" s="1"/>
  <c r="K27" i="68" s="1"/>
  <c r="D17" i="28"/>
  <c r="D35" i="28"/>
  <c r="I35" i="68" s="1"/>
  <c r="J35" i="68" s="1"/>
  <c r="K35" i="68" s="1"/>
  <c r="D36" i="28"/>
  <c r="I36" i="68" s="1"/>
  <c r="J36" i="68" s="1"/>
  <c r="K36" i="68" s="1"/>
  <c r="D32" i="28"/>
  <c r="I32" i="68" s="1"/>
  <c r="J32" i="68" s="1"/>
  <c r="K32" i="68" s="1"/>
  <c r="D28" i="28"/>
  <c r="I28" i="68" s="1"/>
  <c r="J28" i="68" s="1"/>
  <c r="K28" i="68" s="1"/>
  <c r="D24" i="28"/>
  <c r="I24" i="68" s="1"/>
  <c r="J24" i="68" s="1"/>
  <c r="K24" i="68" s="1"/>
  <c r="D20" i="28"/>
  <c r="D31" i="28"/>
  <c r="I31" i="68" s="1"/>
  <c r="J31" i="68" s="1"/>
  <c r="K31" i="68" s="1"/>
  <c r="D23" i="28"/>
  <c r="D19" i="28"/>
  <c r="D34" i="28"/>
  <c r="I34" i="68" s="1"/>
  <c r="J34" i="68" s="1"/>
  <c r="K34" i="68" s="1"/>
  <c r="D30" i="28"/>
  <c r="I30" i="68" s="1"/>
  <c r="J30" i="68" s="1"/>
  <c r="K30" i="68" s="1"/>
  <c r="D26" i="28"/>
  <c r="I26" i="68" s="1"/>
  <c r="J26" i="68" s="1"/>
  <c r="K26" i="68" s="1"/>
  <c r="D22" i="28"/>
  <c r="D18" i="28"/>
  <c r="D37" i="28"/>
  <c r="I37" i="68" s="1"/>
  <c r="J37" i="68" s="1"/>
  <c r="K37" i="68" s="1"/>
  <c r="D33" i="28"/>
  <c r="I33" i="68" s="1"/>
  <c r="J33" i="68" s="1"/>
  <c r="K33" i="68" s="1"/>
  <c r="D29" i="28"/>
  <c r="I29" i="68" s="1"/>
  <c r="J29" i="68" s="1"/>
  <c r="K29" i="68" s="1"/>
  <c r="D25" i="28"/>
  <c r="I25" i="68" s="1"/>
  <c r="J25" i="68" s="1"/>
  <c r="K25" i="68" s="1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I39" i="68" l="1"/>
  <c r="I40" i="68" s="1"/>
  <c r="J40" i="68" s="1"/>
  <c r="K40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J39" i="68" l="1"/>
  <c r="K39" i="68" s="1"/>
  <c r="K50" i="77"/>
  <c r="J8" i="31"/>
  <c r="I133" i="31" l="1"/>
  <c r="I253" i="31" s="1"/>
  <c r="I25" i="31"/>
  <c r="I14" i="31"/>
  <c r="K9" i="31"/>
  <c r="I134" i="31" l="1"/>
  <c r="I254" i="31" s="1"/>
  <c r="I145" i="31"/>
  <c r="I265" i="31" s="1"/>
  <c r="I26" i="31"/>
  <c r="I15" i="31"/>
  <c r="I37" i="31"/>
  <c r="I157" i="31" l="1"/>
  <c r="I277" i="31" s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289" i="31" s="1"/>
  <c r="I61" i="31"/>
  <c r="I136" i="31"/>
  <c r="I256" i="31" s="1"/>
  <c r="I17" i="31"/>
  <c r="I28" i="31"/>
  <c r="I158" i="31"/>
  <c r="I278" i="31" s="1"/>
  <c r="I50" i="31"/>
  <c r="I170" i="31" l="1"/>
  <c r="I290" i="31" s="1"/>
  <c r="I62" i="31"/>
  <c r="I148" i="31"/>
  <c r="I268" i="31" s="1"/>
  <c r="I40" i="31"/>
  <c r="I159" i="31"/>
  <c r="I279" i="31" s="1"/>
  <c r="I51" i="31"/>
  <c r="I137" i="31"/>
  <c r="I257" i="31" s="1"/>
  <c r="I29" i="31"/>
  <c r="I18" i="31"/>
  <c r="I181" i="31"/>
  <c r="I301" i="31" s="1"/>
  <c r="I73" i="31"/>
  <c r="I193" i="31" s="1"/>
  <c r="I313" i="31" s="1"/>
  <c r="I138" i="31" l="1"/>
  <c r="I258" i="31" s="1"/>
  <c r="I19" i="31"/>
  <c r="I30" i="31"/>
  <c r="I182" i="31"/>
  <c r="I302" i="31" s="1"/>
  <c r="I74" i="31"/>
  <c r="I194" i="31" s="1"/>
  <c r="I314" i="31" s="1"/>
  <c r="I85" i="31"/>
  <c r="I205" i="31" s="1"/>
  <c r="I149" i="31"/>
  <c r="I269" i="31" s="1"/>
  <c r="I41" i="31"/>
  <c r="I171" i="31"/>
  <c r="I291" i="31" s="1"/>
  <c r="I63" i="31"/>
  <c r="I160" i="31"/>
  <c r="I280" i="31" s="1"/>
  <c r="I52" i="31"/>
  <c r="I172" i="31" l="1"/>
  <c r="I292" i="31" s="1"/>
  <c r="I64" i="31"/>
  <c r="I161" i="31"/>
  <c r="I281" i="31" s="1"/>
  <c r="I53" i="31"/>
  <c r="I97" i="31"/>
  <c r="I217" i="31" s="1"/>
  <c r="I150" i="31"/>
  <c r="I270" i="31" s="1"/>
  <c r="I42" i="31"/>
  <c r="I183" i="31"/>
  <c r="I303" i="31" s="1"/>
  <c r="I75" i="31"/>
  <c r="I195" i="31" s="1"/>
  <c r="I315" i="31" s="1"/>
  <c r="I86" i="31"/>
  <c r="I206" i="31" s="1"/>
  <c r="I139" i="31"/>
  <c r="I259" i="31" s="1"/>
  <c r="I31" i="31"/>
  <c r="I20" i="31"/>
  <c r="I151" i="31" l="1"/>
  <c r="I271" i="31" s="1"/>
  <c r="I43" i="31"/>
  <c r="I87" i="31"/>
  <c r="I207" i="31" s="1"/>
  <c r="I162" i="31"/>
  <c r="I282" i="31" s="1"/>
  <c r="I54" i="31"/>
  <c r="I109" i="31"/>
  <c r="I229" i="31" s="1"/>
  <c r="I184" i="31"/>
  <c r="I304" i="31" s="1"/>
  <c r="I76" i="31"/>
  <c r="I196" i="31" s="1"/>
  <c r="I316" i="31" s="1"/>
  <c r="I140" i="31"/>
  <c r="I260" i="31" s="1"/>
  <c r="I21" i="31"/>
  <c r="I32" i="31"/>
  <c r="I98" i="31"/>
  <c r="I218" i="31" s="1"/>
  <c r="I173" i="31"/>
  <c r="I293" i="31" s="1"/>
  <c r="I65" i="31"/>
  <c r="I152" i="31" l="1"/>
  <c r="I272" i="31" s="1"/>
  <c r="I44" i="31"/>
  <c r="I174" i="31"/>
  <c r="I294" i="31" s="1"/>
  <c r="I66" i="31"/>
  <c r="I185" i="31"/>
  <c r="I305" i="31" s="1"/>
  <c r="I77" i="31"/>
  <c r="I197" i="31" s="1"/>
  <c r="I317" i="31" s="1"/>
  <c r="I110" i="31"/>
  <c r="I230" i="31" s="1"/>
  <c r="I141" i="31"/>
  <c r="I261" i="31" s="1"/>
  <c r="I33" i="31"/>
  <c r="I22" i="31"/>
  <c r="I88" i="31"/>
  <c r="I208" i="31" s="1"/>
  <c r="I121" i="31"/>
  <c r="I99" i="31"/>
  <c r="I219" i="31" s="1"/>
  <c r="I163" i="31"/>
  <c r="I283" i="31" s="1"/>
  <c r="I55" i="31"/>
  <c r="I241" i="31" l="1"/>
  <c r="I175" i="31"/>
  <c r="I295" i="31" s="1"/>
  <c r="I67" i="31"/>
  <c r="I100" i="31"/>
  <c r="I220" i="31" s="1"/>
  <c r="I153" i="31"/>
  <c r="I273" i="31" s="1"/>
  <c r="I45" i="31"/>
  <c r="I122" i="31"/>
  <c r="I164" i="31"/>
  <c r="I284" i="31" s="1"/>
  <c r="I56" i="31"/>
  <c r="I111" i="31"/>
  <c r="I231" i="31" s="1"/>
  <c r="I142" i="31"/>
  <c r="I262" i="31" s="1"/>
  <c r="I23" i="31"/>
  <c r="I34" i="31"/>
  <c r="I89" i="31"/>
  <c r="I209" i="31" s="1"/>
  <c r="I186" i="31"/>
  <c r="I306" i="31" s="1"/>
  <c r="I78" i="31"/>
  <c r="I198" i="31" s="1"/>
  <c r="I318" i="31" s="1"/>
  <c r="I242" i="31" l="1"/>
  <c r="I90" i="31"/>
  <c r="I210" i="31" s="1"/>
  <c r="I143" i="31"/>
  <c r="I263" i="31" s="1"/>
  <c r="I35" i="31"/>
  <c r="I24" i="31"/>
  <c r="I123" i="31"/>
  <c r="I187" i="31"/>
  <c r="I307" i="31" s="1"/>
  <c r="I79" i="31"/>
  <c r="I199" i="31" s="1"/>
  <c r="I319" i="31" s="1"/>
  <c r="I101" i="31"/>
  <c r="I221" i="31" s="1"/>
  <c r="I154" i="31"/>
  <c r="I274" i="31" s="1"/>
  <c r="I46" i="31"/>
  <c r="I176" i="31"/>
  <c r="I296" i="31" s="1"/>
  <c r="I68" i="31"/>
  <c r="I165" i="31"/>
  <c r="I285" i="31" s="1"/>
  <c r="I57" i="31"/>
  <c r="I112" i="31"/>
  <c r="I232" i="31" s="1"/>
  <c r="I243" i="31" l="1"/>
  <c r="I177" i="31"/>
  <c r="I297" i="31" s="1"/>
  <c r="I69" i="31"/>
  <c r="I188" i="31"/>
  <c r="I308" i="31" s="1"/>
  <c r="I80" i="31"/>
  <c r="I200" i="31" s="1"/>
  <c r="I320" i="31" s="1"/>
  <c r="I113" i="31"/>
  <c r="I233" i="31" s="1"/>
  <c r="I91" i="31"/>
  <c r="I211" i="31" s="1"/>
  <c r="I155" i="31"/>
  <c r="I275" i="31" s="1"/>
  <c r="I47" i="31"/>
  <c r="I124" i="31"/>
  <c r="I166" i="31"/>
  <c r="I286" i="31" s="1"/>
  <c r="I58" i="31"/>
  <c r="I144" i="31"/>
  <c r="I264" i="31" s="1"/>
  <c r="I36" i="31"/>
  <c r="I102" i="31"/>
  <c r="I222" i="31" s="1"/>
  <c r="I244" i="31" l="1"/>
  <c r="I114" i="31"/>
  <c r="I234" i="31" s="1"/>
  <c r="I103" i="31"/>
  <c r="I223" i="31" s="1"/>
  <c r="I189" i="31"/>
  <c r="I309" i="31" s="1"/>
  <c r="I81" i="31"/>
  <c r="I201" i="31" s="1"/>
  <c r="I321" i="31" s="1"/>
  <c r="I156" i="31"/>
  <c r="I276" i="31" s="1"/>
  <c r="I48" i="31"/>
  <c r="I178" i="31"/>
  <c r="I298" i="31" s="1"/>
  <c r="I70" i="31"/>
  <c r="I167" i="31"/>
  <c r="I287" i="31" s="1"/>
  <c r="I59" i="31"/>
  <c r="I125" i="31"/>
  <c r="I92" i="31"/>
  <c r="I212" i="31" s="1"/>
  <c r="I245" i="31" l="1"/>
  <c r="I104" i="31"/>
  <c r="I224" i="31" s="1"/>
  <c r="I190" i="31"/>
  <c r="I310" i="31" s="1"/>
  <c r="I82" i="31"/>
  <c r="I202" i="31" s="1"/>
  <c r="I322" i="31" s="1"/>
  <c r="I93" i="31"/>
  <c r="I213" i="31" s="1"/>
  <c r="I179" i="31"/>
  <c r="I299" i="31" s="1"/>
  <c r="I71" i="31"/>
  <c r="I168" i="31"/>
  <c r="I288" i="31" s="1"/>
  <c r="I60" i="31"/>
  <c r="I115" i="31"/>
  <c r="I235" i="31" s="1"/>
  <c r="I126" i="31"/>
  <c r="I246" i="31" l="1"/>
  <c r="I127" i="31"/>
  <c r="I191" i="31"/>
  <c r="I311" i="31" s="1"/>
  <c r="I83" i="31"/>
  <c r="I203" i="31" s="1"/>
  <c r="I323" i="31" s="1"/>
  <c r="I105" i="31"/>
  <c r="I225" i="31" s="1"/>
  <c r="I94" i="31"/>
  <c r="I214" i="31" s="1"/>
  <c r="I180" i="31"/>
  <c r="I300" i="31" s="1"/>
  <c r="I72" i="31"/>
  <c r="I116" i="31"/>
  <c r="I236" i="31" s="1"/>
  <c r="I247" i="31" l="1"/>
  <c r="I117" i="31"/>
  <c r="I237" i="31" s="1"/>
  <c r="I95" i="31"/>
  <c r="I215" i="31" s="1"/>
  <c r="I128" i="31"/>
  <c r="I192" i="31"/>
  <c r="I312" i="31" s="1"/>
  <c r="I84" i="31"/>
  <c r="I204" i="31" s="1"/>
  <c r="I324" i="31" s="1"/>
  <c r="I106" i="31"/>
  <c r="I226" i="31" s="1"/>
  <c r="I248" i="31" l="1"/>
  <c r="I118" i="31"/>
  <c r="I238" i="31" s="1"/>
  <c r="I107" i="31"/>
  <c r="I227" i="31" s="1"/>
  <c r="I96" i="31"/>
  <c r="I216" i="31" s="1"/>
  <c r="I129" i="31"/>
  <c r="I249" i="31" l="1"/>
  <c r="I119" i="31"/>
  <c r="I239" i="31" s="1"/>
  <c r="I108" i="31"/>
  <c r="I228" i="31" s="1"/>
  <c r="I130" i="31"/>
  <c r="I250" i="31" l="1"/>
  <c r="I131" i="31"/>
  <c r="I120" i="31"/>
  <c r="I240" i="31" s="1"/>
  <c r="I251" i="31" l="1"/>
  <c r="I132" i="31"/>
  <c r="I252" i="31" l="1"/>
  <c r="O16" i="28" l="1"/>
  <c r="C9" i="28" l="1"/>
  <c r="C38" i="28" l="1"/>
  <c r="C34" i="28"/>
  <c r="C27" i="28"/>
  <c r="C17" i="28"/>
  <c r="C33" i="28"/>
  <c r="C23" i="28"/>
  <c r="C25" i="28"/>
  <c r="C29" i="28"/>
  <c r="C19" i="28"/>
  <c r="C18" i="28"/>
  <c r="C35" i="28"/>
  <c r="C24" i="28"/>
  <c r="C28" i="28"/>
  <c r="C20" i="28"/>
  <c r="C30" i="28"/>
  <c r="C26" i="28"/>
  <c r="C21" i="28"/>
  <c r="C31" i="28"/>
  <c r="C37" i="28"/>
  <c r="C32" i="28"/>
  <c r="C36" i="28"/>
  <c r="C22" i="28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AM13" i="25" l="1"/>
  <c r="BI13" i="25"/>
  <c r="BW13" i="25"/>
  <c r="BV13" i="25"/>
  <c r="BT13" i="25"/>
  <c r="BS13" i="25"/>
  <c r="BR13" i="25"/>
  <c r="BP13" i="25"/>
  <c r="BN13" i="25"/>
  <c r="BM13" i="25"/>
  <c r="BK13" i="25"/>
  <c r="BH13" i="25"/>
  <c r="BJ13" i="25"/>
  <c r="BY13" i="25"/>
  <c r="BG13" i="25"/>
  <c r="B15" i="25"/>
  <c r="O14" i="25"/>
  <c r="DA13" i="25"/>
  <c r="DB13" i="25" s="1"/>
  <c r="J15" i="31"/>
  <c r="B16" i="31"/>
  <c r="L28" i="31"/>
  <c r="AW14" i="25" l="1"/>
  <c r="AM14" i="25"/>
  <c r="CE13" i="25"/>
  <c r="BI14" i="25"/>
  <c r="BW14" i="25"/>
  <c r="BV14" i="25"/>
  <c r="BT14" i="25"/>
  <c r="BS14" i="25"/>
  <c r="BR14" i="25"/>
  <c r="BP14" i="25"/>
  <c r="BN14" i="25"/>
  <c r="BM14" i="25"/>
  <c r="BK14" i="25"/>
  <c r="BH14" i="25"/>
  <c r="BY14" i="25"/>
  <c r="BG14" i="25"/>
  <c r="B17" i="31"/>
  <c r="J16" i="31"/>
  <c r="DA14" i="25"/>
  <c r="DB14" i="25" s="1"/>
  <c r="L29" i="31"/>
  <c r="O15" i="25"/>
  <c r="B16" i="25"/>
  <c r="AW15" i="25" l="1"/>
  <c r="AM15" i="25"/>
  <c r="CE14" i="25"/>
  <c r="BI15" i="25"/>
  <c r="BW15" i="25"/>
  <c r="BV15" i="25"/>
  <c r="BT15" i="25"/>
  <c r="BS15" i="25"/>
  <c r="BR15" i="25"/>
  <c r="BP15" i="25"/>
  <c r="BN15" i="25"/>
  <c r="BM15" i="25"/>
  <c r="BK15" i="25"/>
  <c r="BH15" i="25"/>
  <c r="BY15" i="25"/>
  <c r="BG15" i="25"/>
  <c r="L30" i="31"/>
  <c r="J17" i="31"/>
  <c r="B18" i="31"/>
  <c r="DA15" i="25"/>
  <c r="DB15" i="25" s="1"/>
  <c r="O16" i="25"/>
  <c r="B17" i="25"/>
  <c r="AM16" i="25" l="1"/>
  <c r="CE15" i="25"/>
  <c r="BI16" i="25"/>
  <c r="BV16" i="25"/>
  <c r="BK16" i="25"/>
  <c r="BN16" i="25"/>
  <c r="BM16" i="25"/>
  <c r="BH16" i="25"/>
  <c r="BW16" i="25"/>
  <c r="BT16" i="25"/>
  <c r="BS16" i="25"/>
  <c r="BR16" i="25"/>
  <c r="BP16" i="25"/>
  <c r="BY16" i="25"/>
  <c r="BG16" i="25"/>
  <c r="B18" i="25"/>
  <c r="O17" i="25"/>
  <c r="DA16" i="25"/>
  <c r="DB16" i="25" s="1"/>
  <c r="J18" i="31"/>
  <c r="B19" i="31"/>
  <c r="L31" i="31"/>
  <c r="AM17" i="25" l="1"/>
  <c r="CE16" i="25"/>
  <c r="BI17" i="25"/>
  <c r="BW17" i="25"/>
  <c r="BV17" i="25"/>
  <c r="BT17" i="25"/>
  <c r="BS17" i="25"/>
  <c r="BR17" i="25"/>
  <c r="BP17" i="25"/>
  <c r="BN17" i="25"/>
  <c r="BM17" i="25"/>
  <c r="BK17" i="25"/>
  <c r="BH17" i="25"/>
  <c r="BY17" i="25"/>
  <c r="BG17" i="25"/>
  <c r="B20" i="31"/>
  <c r="J19" i="31"/>
  <c r="DA17" i="25"/>
  <c r="DB17" i="25" s="1"/>
  <c r="L32" i="31"/>
  <c r="B19" i="25"/>
  <c r="O18" i="25"/>
  <c r="AM18" i="25" l="1"/>
  <c r="CE17" i="25"/>
  <c r="BI18" i="25"/>
  <c r="BW18" i="25"/>
  <c r="BV18" i="25"/>
  <c r="BT18" i="25"/>
  <c r="BS18" i="25"/>
  <c r="BR18" i="25"/>
  <c r="BP18" i="25"/>
  <c r="BN18" i="25"/>
  <c r="BM18" i="25"/>
  <c r="BK18" i="25"/>
  <c r="BH18" i="25"/>
  <c r="BY18" i="25"/>
  <c r="BG18" i="25"/>
  <c r="O19" i="25"/>
  <c r="B20" i="25"/>
  <c r="DA18" i="25"/>
  <c r="DB18" i="25" s="1"/>
  <c r="L33" i="31"/>
  <c r="J20" i="31"/>
  <c r="B21" i="31"/>
  <c r="AM19" i="25" l="1"/>
  <c r="CE18" i="25"/>
  <c r="BI19" i="25"/>
  <c r="BW19" i="25"/>
  <c r="BV19" i="25"/>
  <c r="BT19" i="25"/>
  <c r="BS19" i="25"/>
  <c r="BR19" i="25"/>
  <c r="BP19" i="25"/>
  <c r="BN19" i="25"/>
  <c r="BM19" i="25"/>
  <c r="BK19" i="25"/>
  <c r="BH19" i="25"/>
  <c r="BY19" i="25"/>
  <c r="BG19" i="25"/>
  <c r="B22" i="31"/>
  <c r="J21" i="31"/>
  <c r="B21" i="25"/>
  <c r="O20" i="25"/>
  <c r="L34" i="31"/>
  <c r="DA19" i="25"/>
  <c r="DB19" i="25" s="1"/>
  <c r="AM20" i="25" l="1"/>
  <c r="CE19" i="25"/>
  <c r="BI20" i="25"/>
  <c r="BW20" i="25"/>
  <c r="BT20" i="25"/>
  <c r="BS20" i="25"/>
  <c r="BR20" i="25"/>
  <c r="BP20" i="25"/>
  <c r="BN20" i="25"/>
  <c r="BM20" i="25"/>
  <c r="BH20" i="25"/>
  <c r="BV20" i="25"/>
  <c r="BK20" i="25"/>
  <c r="BY20" i="25"/>
  <c r="BG20" i="25"/>
  <c r="DA20" i="25"/>
  <c r="DB20" i="25" s="1"/>
  <c r="J22" i="31"/>
  <c r="B23" i="31"/>
  <c r="B22" i="25"/>
  <c r="O21" i="25"/>
  <c r="L35" i="31"/>
  <c r="AM21" i="25" l="1"/>
  <c r="CE20" i="25"/>
  <c r="BI21" i="25"/>
  <c r="BW21" i="25"/>
  <c r="BV21" i="25"/>
  <c r="BT21" i="25"/>
  <c r="BS21" i="25"/>
  <c r="BR21" i="25"/>
  <c r="BP21" i="25"/>
  <c r="BN21" i="25"/>
  <c r="BM21" i="25"/>
  <c r="BK21" i="25"/>
  <c r="BH21" i="25"/>
  <c r="BY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AM22" i="25" l="1"/>
  <c r="CE21" i="25"/>
  <c r="BI22" i="25"/>
  <c r="BW22" i="25"/>
  <c r="BV22" i="25"/>
  <c r="BT22" i="25"/>
  <c r="BS22" i="25"/>
  <c r="BR22" i="25"/>
  <c r="BP22" i="25"/>
  <c r="BN22" i="25"/>
  <c r="BM22" i="25"/>
  <c r="BK22" i="25"/>
  <c r="BH22" i="25"/>
  <c r="BY22" i="25"/>
  <c r="BG22" i="25"/>
  <c r="B24" i="25"/>
  <c r="O23" i="25"/>
  <c r="DA22" i="25"/>
  <c r="DB22" i="25" s="1"/>
  <c r="B25" i="31"/>
  <c r="J24" i="31"/>
  <c r="AM23" i="25" l="1"/>
  <c r="CE22" i="25"/>
  <c r="BI23" i="25"/>
  <c r="BW23" i="25"/>
  <c r="BV23" i="25"/>
  <c r="BT23" i="25"/>
  <c r="BS23" i="25"/>
  <c r="BR23" i="25"/>
  <c r="BP23" i="25"/>
  <c r="BN23" i="25"/>
  <c r="BM23" i="25"/>
  <c r="BK23" i="25"/>
  <c r="BH23" i="25"/>
  <c r="BY23" i="25"/>
  <c r="BG23" i="25"/>
  <c r="DA23" i="25"/>
  <c r="DB23" i="25" s="1"/>
  <c r="O24" i="25"/>
  <c r="B25" i="25"/>
  <c r="J25" i="31"/>
  <c r="B26" i="31"/>
  <c r="AM24" i="25" l="1"/>
  <c r="CE23" i="25"/>
  <c r="BI24" i="25"/>
  <c r="BV24" i="25"/>
  <c r="BT24" i="25"/>
  <c r="BS24" i="25"/>
  <c r="BR24" i="25"/>
  <c r="BK24" i="25"/>
  <c r="BW24" i="25"/>
  <c r="BP24" i="25"/>
  <c r="BN24" i="25"/>
  <c r="BM24" i="25"/>
  <c r="BH24" i="25"/>
  <c r="BY24" i="25"/>
  <c r="BG24" i="25"/>
  <c r="O25" i="25"/>
  <c r="B26" i="25"/>
  <c r="B27" i="31"/>
  <c r="J26" i="31"/>
  <c r="DA24" i="25"/>
  <c r="DB24" i="25" s="1"/>
  <c r="AM25" i="25" l="1"/>
  <c r="CE24" i="25"/>
  <c r="BI25" i="25"/>
  <c r="BW25" i="25"/>
  <c r="BV25" i="25"/>
  <c r="BT25" i="25"/>
  <c r="BS25" i="25"/>
  <c r="BR25" i="25"/>
  <c r="BP25" i="25"/>
  <c r="BN25" i="25"/>
  <c r="BM25" i="25"/>
  <c r="BK25" i="25"/>
  <c r="BH25" i="25"/>
  <c r="BY25" i="25"/>
  <c r="BG25" i="25"/>
  <c r="B28" i="31"/>
  <c r="J27" i="31"/>
  <c r="B27" i="25"/>
  <c r="O26" i="25"/>
  <c r="DA25" i="25"/>
  <c r="DB25" i="25" s="1"/>
  <c r="AM26" i="25" l="1"/>
  <c r="CE25" i="25"/>
  <c r="BI26" i="25"/>
  <c r="BW26" i="25"/>
  <c r="BV26" i="25"/>
  <c r="BT26" i="25"/>
  <c r="BS26" i="25"/>
  <c r="BR26" i="25"/>
  <c r="BP26" i="25"/>
  <c r="BN26" i="25"/>
  <c r="BM26" i="25"/>
  <c r="BK26" i="25"/>
  <c r="BH26" i="25"/>
  <c r="BY26" i="25"/>
  <c r="BG26" i="25"/>
  <c r="DA26" i="25"/>
  <c r="DB26" i="25" s="1"/>
  <c r="J28" i="31"/>
  <c r="B29" i="31"/>
  <c r="O27" i="25"/>
  <c r="B28" i="25"/>
  <c r="AM27" i="25" l="1"/>
  <c r="CE26" i="25"/>
  <c r="BI27" i="25"/>
  <c r="BW27" i="25"/>
  <c r="BV27" i="25"/>
  <c r="BT27" i="25"/>
  <c r="BS27" i="25"/>
  <c r="BR27" i="25"/>
  <c r="BP27" i="25"/>
  <c r="BN27" i="25"/>
  <c r="BM27" i="25"/>
  <c r="BK27" i="25"/>
  <c r="BH27" i="25"/>
  <c r="BY27" i="25"/>
  <c r="BG27" i="25"/>
  <c r="DA27" i="25"/>
  <c r="DB27" i="25" s="1"/>
  <c r="B29" i="25"/>
  <c r="O28" i="25"/>
  <c r="B30" i="31"/>
  <c r="J29" i="31"/>
  <c r="AM28" i="25" l="1"/>
  <c r="CE27" i="25"/>
  <c r="BI28" i="25"/>
  <c r="BW28" i="25"/>
  <c r="BT28" i="25"/>
  <c r="BP28" i="25"/>
  <c r="BN28" i="25"/>
  <c r="BM28" i="25"/>
  <c r="BK28" i="25"/>
  <c r="BH28" i="25"/>
  <c r="BV28" i="25"/>
  <c r="BS28" i="25"/>
  <c r="BR28" i="25"/>
  <c r="BY28" i="25"/>
  <c r="BG28" i="25"/>
  <c r="B30" i="25"/>
  <c r="O29" i="25"/>
  <c r="DA28" i="25"/>
  <c r="DB28" i="25" s="1"/>
  <c r="B31" i="31"/>
  <c r="J30" i="31"/>
  <c r="AM29" i="25" l="1"/>
  <c r="CE28" i="25"/>
  <c r="BI29" i="25"/>
  <c r="BW29" i="25"/>
  <c r="BV29" i="25"/>
  <c r="BT29" i="25"/>
  <c r="BS29" i="25"/>
  <c r="BR29" i="25"/>
  <c r="BP29" i="25"/>
  <c r="BN29" i="25"/>
  <c r="BM29" i="25"/>
  <c r="BK29" i="25"/>
  <c r="BH29" i="25"/>
  <c r="BY29" i="25"/>
  <c r="BG29" i="25"/>
  <c r="B32" i="31"/>
  <c r="J31" i="31"/>
  <c r="DA29" i="25"/>
  <c r="DB29" i="25" s="1"/>
  <c r="O30" i="25"/>
  <c r="B31" i="25"/>
  <c r="AM30" i="25" l="1"/>
  <c r="CE29" i="25"/>
  <c r="BI30" i="25"/>
  <c r="BW30" i="25"/>
  <c r="BV30" i="25"/>
  <c r="BT30" i="25"/>
  <c r="BS30" i="25"/>
  <c r="BR30" i="25"/>
  <c r="BP30" i="25"/>
  <c r="BN30" i="25"/>
  <c r="BM30" i="25"/>
  <c r="BK30" i="25"/>
  <c r="BH30" i="25"/>
  <c r="BY30" i="25"/>
  <c r="BG30" i="25"/>
  <c r="O31" i="25"/>
  <c r="B32" i="25"/>
  <c r="DA30" i="25"/>
  <c r="DB30" i="25" s="1"/>
  <c r="J32" i="31"/>
  <c r="B33" i="31"/>
  <c r="AQ31" i="25" l="1"/>
  <c r="AN31" i="25"/>
  <c r="BB31" i="25"/>
  <c r="AP31" i="25"/>
  <c r="AL31" i="25"/>
  <c r="AR31" i="25"/>
  <c r="BA31" i="25"/>
  <c r="AW31" i="25"/>
  <c r="AS31" i="25"/>
  <c r="AO31" i="25"/>
  <c r="AT31" i="25"/>
  <c r="AZ31" i="25"/>
  <c r="AV31" i="25"/>
  <c r="DA31" i="25"/>
  <c r="DB31" i="25" s="1"/>
  <c r="BI31" i="25"/>
  <c r="BG31" i="25"/>
  <c r="BC31" i="25"/>
  <c r="AY31" i="25"/>
  <c r="AU31" i="25"/>
  <c r="AM31" i="25"/>
  <c r="AX31" i="25"/>
  <c r="BW31" i="25"/>
  <c r="BT31" i="25"/>
  <c r="BM31" i="25"/>
  <c r="BS31" i="25"/>
  <c r="BN31" i="25"/>
  <c r="BP31" i="25"/>
  <c r="BK31" i="25"/>
  <c r="BH31" i="25"/>
  <c r="BY31" i="25"/>
  <c r="BR31" i="25"/>
  <c r="BV31" i="25"/>
  <c r="CE30" i="25"/>
  <c r="B33" i="25"/>
  <c r="O32" i="25"/>
  <c r="B34" i="31"/>
  <c r="J33" i="31"/>
  <c r="CE31" i="25" l="1"/>
  <c r="DA32" i="25"/>
  <c r="DB32" i="25" s="1"/>
  <c r="BI32" i="25"/>
  <c r="CE32" i="25" s="1"/>
  <c r="BG32" i="25"/>
  <c r="BW32" i="25"/>
  <c r="BT32" i="25"/>
  <c r="BM32" i="25"/>
  <c r="BN32" i="25"/>
  <c r="BS32" i="25"/>
  <c r="BP32" i="25"/>
  <c r="BK32" i="25"/>
  <c r="BH32" i="25"/>
  <c r="BY32" i="25"/>
  <c r="BR32" i="25"/>
  <c r="BV32" i="25"/>
  <c r="B34" i="25"/>
  <c r="O33" i="25"/>
  <c r="B35" i="31"/>
  <c r="J34" i="31"/>
  <c r="DA33" i="25" l="1"/>
  <c r="DB33" i="25" s="1"/>
  <c r="BI33" i="25"/>
  <c r="CE33" i="25" s="1"/>
  <c r="BG33" i="25"/>
  <c r="BW33" i="25"/>
  <c r="BT33" i="25"/>
  <c r="BM33" i="25"/>
  <c r="BN33" i="25"/>
  <c r="BS33" i="25"/>
  <c r="BP33" i="25"/>
  <c r="BK33" i="25"/>
  <c r="BH33" i="25"/>
  <c r="BY33" i="25"/>
  <c r="BR33" i="25"/>
  <c r="BV33" i="25"/>
  <c r="O34" i="25"/>
  <c r="B35" i="25"/>
  <c r="J35" i="31"/>
  <c r="B36" i="31"/>
  <c r="BG34" i="25" l="1"/>
  <c r="BI34" i="25"/>
  <c r="CE34" i="25" s="1"/>
  <c r="DA34" i="25"/>
  <c r="DB34" i="25" s="1"/>
  <c r="BY34" i="25"/>
  <c r="BW34" i="25"/>
  <c r="BT34" i="25"/>
  <c r="BM34" i="25"/>
  <c r="BS34" i="25"/>
  <c r="BN34" i="25"/>
  <c r="BP34" i="25"/>
  <c r="BK34" i="25"/>
  <c r="BH34" i="25"/>
  <c r="BR34" i="25"/>
  <c r="BV34" i="25"/>
  <c r="B36" i="25"/>
  <c r="O35" i="25"/>
  <c r="B37" i="31"/>
  <c r="J36" i="31"/>
  <c r="BT35" i="25" l="1"/>
  <c r="BM35" i="25"/>
  <c r="BH35" i="25"/>
  <c r="BV35" i="25"/>
  <c r="BI35" i="25"/>
  <c r="CE35" i="25" s="1"/>
  <c r="DA35" i="25"/>
  <c r="DB35" i="25" s="1"/>
  <c r="BY35" i="25"/>
  <c r="BS35" i="25"/>
  <c r="BK35" i="25"/>
  <c r="BG35" i="25"/>
  <c r="BN35" i="25"/>
  <c r="BW35" i="25"/>
  <c r="BP35" i="25"/>
  <c r="BR35" i="25"/>
  <c r="O36" i="25"/>
  <c r="B37" i="25"/>
  <c r="B38" i="31"/>
  <c r="J37" i="31"/>
  <c r="DA36" i="25" l="1"/>
  <c r="DB36" i="25" s="1"/>
  <c r="BY36" i="25"/>
  <c r="BS36" i="25"/>
  <c r="BK36" i="25"/>
  <c r="BG36" i="25"/>
  <c r="BM36" i="25"/>
  <c r="BW36" i="25"/>
  <c r="BP36" i="25"/>
  <c r="BT36" i="25"/>
  <c r="BH36" i="25"/>
  <c r="BV36" i="25"/>
  <c r="BN36" i="25"/>
  <c r="BI36" i="25"/>
  <c r="CE36" i="25" s="1"/>
  <c r="BR36" i="25"/>
  <c r="B38" i="25"/>
  <c r="O37" i="25"/>
  <c r="B39" i="31"/>
  <c r="J38" i="31"/>
  <c r="DA37" i="25" l="1"/>
  <c r="DB37" i="25" s="1"/>
  <c r="BW37" i="25"/>
  <c r="BP37" i="25"/>
  <c r="BJ37" i="25"/>
  <c r="BS37" i="25"/>
  <c r="BG37" i="25"/>
  <c r="BV37" i="25"/>
  <c r="BN37" i="25"/>
  <c r="BI37" i="25"/>
  <c r="CE37" i="25" s="1"/>
  <c r="BY37" i="25"/>
  <c r="BK37" i="25"/>
  <c r="BT37" i="25"/>
  <c r="BM37" i="25"/>
  <c r="BH37" i="25"/>
  <c r="BR37" i="25"/>
  <c r="O38" i="25"/>
  <c r="J39" i="31"/>
  <c r="B40" i="31"/>
  <c r="DA38" i="25" l="1"/>
  <c r="DB38" i="25" s="1"/>
  <c r="BV38" i="25"/>
  <c r="BN38" i="25"/>
  <c r="BI38" i="25"/>
  <c r="CE38" i="25" s="1"/>
  <c r="BW38" i="25"/>
  <c r="BJ38" i="25"/>
  <c r="BT38" i="25"/>
  <c r="BM38" i="25"/>
  <c r="BH38" i="25"/>
  <c r="BP38" i="25"/>
  <c r="BY38" i="25"/>
  <c r="BS38" i="25"/>
  <c r="BK38" i="25"/>
  <c r="BG38" i="25"/>
  <c r="BR38" i="25"/>
  <c r="B41" i="3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B241" i="31" l="1"/>
  <c r="B242" i="31" s="1"/>
  <c r="B243" i="31" s="1"/>
  <c r="B244" i="31" s="1"/>
  <c r="B245" i="31" s="1"/>
  <c r="B246" i="31" s="1"/>
  <c r="B247" i="31" s="1"/>
  <c r="B248" i="31" s="1"/>
  <c r="B249" i="31" s="1"/>
  <c r="B250" i="31" s="1"/>
  <c r="B251" i="31" s="1"/>
  <c r="B252" i="31" s="1"/>
  <c r="B253" i="31" s="1"/>
  <c r="J253" i="31" l="1"/>
  <c r="B254" i="31"/>
  <c r="J241" i="31"/>
  <c r="J254" i="31" l="1"/>
  <c r="B255" i="31"/>
  <c r="J242" i="31"/>
  <c r="B256" i="31" l="1"/>
  <c r="J255" i="31"/>
  <c r="J243" i="31"/>
  <c r="B257" i="31" l="1"/>
  <c r="J256" i="31"/>
  <c r="J244" i="31"/>
  <c r="J257" i="31" l="1"/>
  <c r="B258" i="31"/>
  <c r="J245" i="31"/>
  <c r="B259" i="31" l="1"/>
  <c r="J258" i="31"/>
  <c r="J246" i="31"/>
  <c r="J259" i="31" l="1"/>
  <c r="B260" i="31"/>
  <c r="J247" i="31"/>
  <c r="J260" i="31" l="1"/>
  <c r="B261" i="31"/>
  <c r="J248" i="31"/>
  <c r="J261" i="31" l="1"/>
  <c r="B262" i="31"/>
  <c r="J249" i="31"/>
  <c r="J262" i="31" l="1"/>
  <c r="B263" i="31"/>
  <c r="J250" i="31"/>
  <c r="B264" i="31" l="1"/>
  <c r="J263" i="31"/>
  <c r="J251" i="31"/>
  <c r="J252" i="31"/>
  <c r="J264" i="31" l="1"/>
  <c r="B265" i="31"/>
  <c r="CX13" i="25"/>
  <c r="J265" i="31" l="1"/>
  <c r="B266" i="31"/>
  <c r="CX14" i="25"/>
  <c r="B267" i="31" l="1"/>
  <c r="J266" i="31"/>
  <c r="CX15" i="25"/>
  <c r="B268" i="31" l="1"/>
  <c r="J267" i="31"/>
  <c r="CX16" i="25"/>
  <c r="CX17" i="25"/>
  <c r="J268" i="31" l="1"/>
  <c r="B269" i="31"/>
  <c r="CX19" i="25"/>
  <c r="CX18" i="25"/>
  <c r="CX20" i="25"/>
  <c r="J269" i="31" l="1"/>
  <c r="B270" i="31"/>
  <c r="CX21" i="25"/>
  <c r="B271" i="31" l="1"/>
  <c r="J270" i="31"/>
  <c r="CX22" i="25"/>
  <c r="CX23" i="25"/>
  <c r="B272" i="31" l="1"/>
  <c r="J271" i="31"/>
  <c r="CX27" i="25"/>
  <c r="CX25" i="25"/>
  <c r="CX24" i="25"/>
  <c r="CX26" i="25"/>
  <c r="B273" i="31" l="1"/>
  <c r="J272" i="31"/>
  <c r="CV28" i="25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J273" i="31" l="1"/>
  <c r="B274" i="31"/>
  <c r="CX29" i="25"/>
  <c r="CV29" i="25"/>
  <c r="CX28" i="25"/>
  <c r="J274" i="31" l="1"/>
  <c r="B275" i="31"/>
  <c r="CW29" i="25"/>
  <c r="J275" i="31" l="1"/>
  <c r="B276" i="31"/>
  <c r="CV30" i="25"/>
  <c r="CW30" i="25"/>
  <c r="CX30" i="25"/>
  <c r="J276" i="31" l="1"/>
  <c r="B277" i="31"/>
  <c r="D18" i="43"/>
  <c r="J277" i="31" l="1"/>
  <c r="B278" i="31"/>
  <c r="G18" i="43"/>
  <c r="L18" i="43"/>
  <c r="BJ14" i="25" s="1"/>
  <c r="D19" i="43"/>
  <c r="L19" i="43" s="1"/>
  <c r="BJ15" i="25" s="1"/>
  <c r="B279" i="31" l="1"/>
  <c r="J278" i="31"/>
  <c r="D20" i="43"/>
  <c r="L20" i="43" s="1"/>
  <c r="BJ16" i="25" s="1"/>
  <c r="G19" i="43"/>
  <c r="J279" i="31" l="1"/>
  <c r="B280" i="31"/>
  <c r="D21" i="43"/>
  <c r="L21" i="43" s="1"/>
  <c r="BJ17" i="25" s="1"/>
  <c r="G20" i="43"/>
  <c r="J280" i="31" l="1"/>
  <c r="B281" i="31"/>
  <c r="D22" i="43"/>
  <c r="L22" i="43" s="1"/>
  <c r="BJ18" i="25" s="1"/>
  <c r="G21" i="43"/>
  <c r="J281" i="31" l="1"/>
  <c r="B282" i="31"/>
  <c r="D23" i="43"/>
  <c r="L23" i="43" s="1"/>
  <c r="BJ19" i="25" s="1"/>
  <c r="G22" i="43"/>
  <c r="J282" i="31" l="1"/>
  <c r="B283" i="31"/>
  <c r="D24" i="43"/>
  <c r="L24" i="43" s="1"/>
  <c r="BJ20" i="25" s="1"/>
  <c r="G23" i="43"/>
  <c r="J283" i="31" l="1"/>
  <c r="B284" i="31"/>
  <c r="D25" i="43"/>
  <c r="L25" i="43" s="1"/>
  <c r="BJ21" i="25" s="1"/>
  <c r="G24" i="43"/>
  <c r="J284" i="31" l="1"/>
  <c r="B285" i="31"/>
  <c r="D26" i="43"/>
  <c r="L26" i="43" s="1"/>
  <c r="BJ22" i="25" s="1"/>
  <c r="G25" i="43"/>
  <c r="J285" i="31" l="1"/>
  <c r="B286" i="31"/>
  <c r="D27" i="43"/>
  <c r="L27" i="43" s="1"/>
  <c r="BJ23" i="25" s="1"/>
  <c r="G26" i="43"/>
  <c r="J286" i="31" l="1"/>
  <c r="B287" i="31"/>
  <c r="D28" i="43"/>
  <c r="L28" i="43" s="1"/>
  <c r="BJ24" i="25" s="1"/>
  <c r="G27" i="43"/>
  <c r="J287" i="31" l="1"/>
  <c r="B288" i="31"/>
  <c r="D29" i="43"/>
  <c r="L29" i="43" s="1"/>
  <c r="BJ25" i="25" s="1"/>
  <c r="G28" i="43"/>
  <c r="J28" i="43" s="1"/>
  <c r="J288" i="31" l="1"/>
  <c r="B289" i="31"/>
  <c r="D30" i="43"/>
  <c r="L30" i="43" s="1"/>
  <c r="BJ26" i="25" s="1"/>
  <c r="G29" i="43"/>
  <c r="J29" i="43" s="1"/>
  <c r="B21" i="77"/>
  <c r="K28" i="43"/>
  <c r="B290" i="31" l="1"/>
  <c r="J289" i="31"/>
  <c r="D31" i="43"/>
  <c r="L31" i="43" s="1"/>
  <c r="BJ27" i="25" s="1"/>
  <c r="G30" i="43"/>
  <c r="J30" i="43" s="1"/>
  <c r="B22" i="77"/>
  <c r="K29" i="43"/>
  <c r="J290" i="31" l="1"/>
  <c r="B291" i="31"/>
  <c r="D32" i="43"/>
  <c r="L32" i="43" s="1"/>
  <c r="BJ28" i="25" s="1"/>
  <c r="G31" i="43"/>
  <c r="J31" i="43" s="1"/>
  <c r="B23" i="77"/>
  <c r="K30" i="43"/>
  <c r="J291" i="31" l="1"/>
  <c r="B292" i="31"/>
  <c r="D33" i="43"/>
  <c r="L33" i="43" s="1"/>
  <c r="BJ29" i="25" s="1"/>
  <c r="G32" i="43"/>
  <c r="J32" i="43" s="1"/>
  <c r="B24" i="77"/>
  <c r="K31" i="43"/>
  <c r="J292" i="31" l="1"/>
  <c r="B293" i="31"/>
  <c r="G33" i="43"/>
  <c r="D34" i="43"/>
  <c r="L34" i="43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B294" i="31" l="1"/>
  <c r="J293" i="31"/>
  <c r="BJ30" i="25"/>
  <c r="J33" i="43"/>
  <c r="K33" i="43" s="1"/>
  <c r="G34" i="43"/>
  <c r="D35" i="43"/>
  <c r="L35" i="43" s="1"/>
  <c r="BJ31" i="25" s="1"/>
  <c r="J294" i="31" l="1"/>
  <c r="B295" i="31"/>
  <c r="J34" i="43"/>
  <c r="K34" i="43" s="1"/>
  <c r="G35" i="43"/>
  <c r="D36" i="43"/>
  <c r="L36" i="43" s="1"/>
  <c r="BJ32" i="25" s="1"/>
  <c r="B296" i="31" l="1"/>
  <c r="J295" i="31"/>
  <c r="J35" i="43"/>
  <c r="K35" i="43" s="1"/>
  <c r="G36" i="43"/>
  <c r="D37" i="43"/>
  <c r="L37" i="43" s="1"/>
  <c r="BJ33" i="25" s="1"/>
  <c r="BJ35" i="25" l="1"/>
  <c r="BJ34" i="25"/>
  <c r="BJ36" i="25"/>
  <c r="B297" i="31"/>
  <c r="J296" i="31"/>
  <c r="J36" i="43"/>
  <c r="K36" i="43" s="1"/>
  <c r="G37" i="43"/>
  <c r="B298" i="31" l="1"/>
  <c r="J297" i="31"/>
  <c r="J37" i="43"/>
  <c r="K37" i="43" s="1"/>
  <c r="J298" i="31" l="1"/>
  <c r="B299" i="31"/>
  <c r="B300" i="31" l="1"/>
  <c r="J299" i="31"/>
  <c r="I76" i="25"/>
  <c r="J300" i="31" l="1"/>
  <c r="B301" i="31"/>
  <c r="J301" i="31" l="1"/>
  <c r="B302" i="31"/>
  <c r="J302" i="31" l="1"/>
  <c r="B303" i="31"/>
  <c r="J303" i="31" l="1"/>
  <c r="B304" i="31"/>
  <c r="B305" i="31" l="1"/>
  <c r="J304" i="31"/>
  <c r="B306" i="31" l="1"/>
  <c r="J305" i="31"/>
  <c r="B307" i="31" l="1"/>
  <c r="J306" i="31"/>
  <c r="B308" i="31" l="1"/>
  <c r="J307" i="31"/>
  <c r="B309" i="31" l="1"/>
  <c r="J308" i="31"/>
  <c r="B310" i="31" l="1"/>
  <c r="J309" i="31"/>
  <c r="B311" i="31" l="1"/>
  <c r="J310" i="31"/>
  <c r="AQ13" i="25"/>
  <c r="B312" i="31" l="1"/>
  <c r="J311" i="31"/>
  <c r="CI13" i="25"/>
  <c r="AL13" i="25"/>
  <c r="AL14" i="25"/>
  <c r="J312" i="31" l="1"/>
  <c r="B313" i="31"/>
  <c r="CD13" i="25"/>
  <c r="CD14" i="25"/>
  <c r="J313" i="31" l="1"/>
  <c r="B314" i="31"/>
  <c r="AQ14" i="25"/>
  <c r="AQ15" i="25"/>
  <c r="J314" i="31" l="1"/>
  <c r="B315" i="31"/>
  <c r="CI15" i="25"/>
  <c r="CI14" i="25"/>
  <c r="AL15" i="25"/>
  <c r="AQ16" i="25"/>
  <c r="AL16" i="25"/>
  <c r="AL17" i="25"/>
  <c r="J315" i="31" l="1"/>
  <c r="B316" i="31"/>
  <c r="CD16" i="25"/>
  <c r="CD15" i="25"/>
  <c r="CD17" i="25"/>
  <c r="CI16" i="25"/>
  <c r="AQ17" i="25"/>
  <c r="AL18" i="25"/>
  <c r="J316" i="31" l="1"/>
  <c r="B317" i="31"/>
  <c r="CI17" i="25"/>
  <c r="CD18" i="25"/>
  <c r="AL19" i="25"/>
  <c r="AQ18" i="25"/>
  <c r="CI18" i="25" l="1"/>
  <c r="J317" i="31"/>
  <c r="B318" i="31"/>
  <c r="CD19" i="25"/>
  <c r="AQ19" i="25"/>
  <c r="CI19" i="25" s="1"/>
  <c r="J318" i="31" l="1"/>
  <c r="B319" i="31"/>
  <c r="AL20" i="25"/>
  <c r="AL21" i="25"/>
  <c r="AQ20" i="25"/>
  <c r="CI20" i="25" s="1"/>
  <c r="J319" i="31" l="1"/>
  <c r="B320" i="31"/>
  <c r="CD21" i="25"/>
  <c r="DB5" i="25"/>
  <c r="CD20" i="25"/>
  <c r="AL22" i="25"/>
  <c r="CD22" i="25" s="1"/>
  <c r="AQ21" i="25"/>
  <c r="CI21" i="25" s="1"/>
  <c r="DC31" i="25" l="1"/>
  <c r="DC32" i="25"/>
  <c r="DC33" i="25"/>
  <c r="DC34" i="25"/>
  <c r="DC35" i="25"/>
  <c r="DC36" i="25"/>
  <c r="DC37" i="25"/>
  <c r="DC38" i="25"/>
  <c r="J320" i="31"/>
  <c r="B321" i="31"/>
  <c r="DC13" i="25"/>
  <c r="DC29" i="25"/>
  <c r="DC18" i="25"/>
  <c r="DC27" i="25"/>
  <c r="DC21" i="25"/>
  <c r="DC19" i="25"/>
  <c r="DC26" i="25"/>
  <c r="DC24" i="25"/>
  <c r="DC17" i="25"/>
  <c r="DC15" i="25"/>
  <c r="DC20" i="25"/>
  <c r="DC22" i="25"/>
  <c r="DC16" i="25"/>
  <c r="DC28" i="25"/>
  <c r="DC25" i="25"/>
  <c r="DC23" i="25"/>
  <c r="DC14" i="25"/>
  <c r="DC30" i="25"/>
  <c r="AL23" i="25"/>
  <c r="CD23" i="25" s="1"/>
  <c r="J321" i="31" l="1"/>
  <c r="B322" i="31"/>
  <c r="AQ22" i="25"/>
  <c r="CI22" i="25" s="1"/>
  <c r="AQ23" i="25"/>
  <c r="AL24" i="25"/>
  <c r="CD24" i="25" s="1"/>
  <c r="J322" i="31" l="1"/>
  <c r="B323" i="31"/>
  <c r="CI23" i="25"/>
  <c r="AQ24" i="25"/>
  <c r="CI24" i="25" s="1"/>
  <c r="AL25" i="25"/>
  <c r="CD25" i="25" s="1"/>
  <c r="J323" i="31" l="1"/>
  <c r="J324" i="31"/>
  <c r="AQ25" i="25"/>
  <c r="CI25" i="25" s="1"/>
  <c r="AL26" i="25"/>
  <c r="CD26" i="25" s="1"/>
  <c r="AL27" i="25"/>
  <c r="CD27" i="25" l="1"/>
  <c r="AN13" i="25"/>
  <c r="AQ26" i="25"/>
  <c r="CI26" i="25" s="1"/>
  <c r="AN14" i="25" l="1"/>
  <c r="CF14" i="25" s="1"/>
  <c r="AL28" i="25"/>
  <c r="CD28" i="25" s="1"/>
  <c r="CF13" i="25"/>
  <c r="AQ27" i="25"/>
  <c r="CI27" i="25" s="1"/>
  <c r="AL29" i="25" l="1"/>
  <c r="CD29" i="25" s="1"/>
  <c r="AQ28" i="25"/>
  <c r="CI28" i="25" s="1"/>
  <c r="AQ30" i="25"/>
  <c r="AQ29" i="25"/>
  <c r="AL30" i="25"/>
  <c r="AN15" i="25"/>
  <c r="AN16" i="25"/>
  <c r="CD31" i="25" l="1"/>
  <c r="CD32" i="25"/>
  <c r="CI33" i="25"/>
  <c r="CI37" i="25"/>
  <c r="CI36" i="25"/>
  <c r="CI35" i="25"/>
  <c r="CI31" i="25"/>
  <c r="CI38" i="25"/>
  <c r="CI34" i="25"/>
  <c r="CI32" i="25"/>
  <c r="CI29" i="25"/>
  <c r="CF16" i="25"/>
  <c r="CF15" i="25"/>
  <c r="CD30" i="25"/>
  <c r="CI30" i="25"/>
  <c r="AN18" i="25"/>
  <c r="AN17" i="25" l="1"/>
  <c r="AN20" i="25"/>
  <c r="AN19" i="25"/>
  <c r="CF19" i="25" l="1"/>
  <c r="CF17" i="25"/>
  <c r="CF18" i="25"/>
  <c r="CF20" i="25"/>
  <c r="AO18" i="25" l="1"/>
  <c r="AO19" i="25"/>
  <c r="AO20" i="25"/>
  <c r="AO14" i="25"/>
  <c r="AO17" i="25"/>
  <c r="AO15" i="25"/>
  <c r="AO16" i="25"/>
  <c r="AN22" i="25"/>
  <c r="AO13" i="25" l="1"/>
  <c r="AO22" i="25"/>
  <c r="CG13" i="25" l="1"/>
  <c r="CG17" i="25"/>
  <c r="CG14" i="25"/>
  <c r="CG20" i="25"/>
  <c r="CG15" i="25"/>
  <c r="CG18" i="25"/>
  <c r="CG16" i="25"/>
  <c r="CG19" i="25"/>
  <c r="AN21" i="25"/>
  <c r="CF22" i="25" l="1"/>
  <c r="CF21" i="25"/>
  <c r="AN26" i="25"/>
  <c r="AN24" i="25"/>
  <c r="AN23" i="25"/>
  <c r="AO21" i="25"/>
  <c r="CF24" i="25" l="1"/>
  <c r="CF23" i="25"/>
  <c r="CG21" i="25"/>
  <c r="CG22" i="25"/>
  <c r="AO23" i="25"/>
  <c r="CG23" i="25" s="1"/>
  <c r="AO26" i="25"/>
  <c r="AN30" i="25"/>
  <c r="AO24" i="25" l="1"/>
  <c r="CG24" i="25" l="1"/>
  <c r="AO30" i="25"/>
  <c r="AN28" i="25" l="1"/>
  <c r="AN29" i="25"/>
  <c r="AN25" i="25"/>
  <c r="AO28" i="25"/>
  <c r="CF25" i="25" l="1"/>
  <c r="CF26" i="25"/>
  <c r="AO29" i="25"/>
  <c r="AO25" i="25" l="1"/>
  <c r="AN27" i="25" l="1"/>
  <c r="CG26" i="25"/>
  <c r="CG25" i="25"/>
  <c r="CF35" i="25" l="1"/>
  <c r="CF36" i="25"/>
  <c r="CF38" i="25"/>
  <c r="CF32" i="25"/>
  <c r="CF31" i="25"/>
  <c r="CF37" i="25"/>
  <c r="CF33" i="25"/>
  <c r="CF34" i="25"/>
  <c r="CF27" i="25"/>
  <c r="CF29" i="25"/>
  <c r="CF30" i="25"/>
  <c r="CF28" i="25"/>
  <c r="AO27" i="25" l="1"/>
  <c r="AP15" i="25"/>
  <c r="AP19" i="25"/>
  <c r="AP26" i="25"/>
  <c r="AP29" i="25"/>
  <c r="AP18" i="25"/>
  <c r="AP24" i="25"/>
  <c r="AP25" i="25"/>
  <c r="AP17" i="25"/>
  <c r="AP30" i="25"/>
  <c r="AP20" i="25"/>
  <c r="AP23" i="25"/>
  <c r="AP22" i="25"/>
  <c r="AP21" i="25"/>
  <c r="AP27" i="25"/>
  <c r="AP16" i="25"/>
  <c r="AP28" i="25"/>
  <c r="AP14" i="25"/>
  <c r="CG35" i="25" l="1"/>
  <c r="CG33" i="25"/>
  <c r="CG36" i="25"/>
  <c r="CG34" i="25"/>
  <c r="CG32" i="25"/>
  <c r="CG38" i="25"/>
  <c r="CG37" i="25"/>
  <c r="CG31" i="25"/>
  <c r="AP13" i="25"/>
  <c r="CG30" i="25"/>
  <c r="CG29" i="25"/>
  <c r="CG27" i="25"/>
  <c r="CG28" i="25"/>
  <c r="CH37" i="25" l="1"/>
  <c r="CH35" i="25"/>
  <c r="CH33" i="25"/>
  <c r="CH38" i="25"/>
  <c r="CH36" i="25"/>
  <c r="CH34" i="25"/>
  <c r="CH32" i="25"/>
  <c r="CH31" i="25"/>
  <c r="CH26" i="25"/>
  <c r="CH28" i="25"/>
  <c r="CH23" i="25"/>
  <c r="CH25" i="25"/>
  <c r="CH21" i="25"/>
  <c r="CH19" i="25"/>
  <c r="CH13" i="25"/>
  <c r="CH24" i="25"/>
  <c r="CH27" i="25"/>
  <c r="CH20" i="25"/>
  <c r="CH30" i="25"/>
  <c r="CH17" i="25"/>
  <c r="CH29" i="25"/>
  <c r="CH15" i="25"/>
  <c r="CH18" i="25"/>
  <c r="CH16" i="25"/>
  <c r="CH14" i="25"/>
  <c r="CH22" i="25"/>
  <c r="AV14" i="25" l="1"/>
  <c r="AV13" i="25"/>
  <c r="AZ14" i="25" l="1"/>
  <c r="AZ13" i="25"/>
  <c r="CN14" i="25"/>
  <c r="CN13" i="25"/>
  <c r="CR14" i="25" l="1"/>
  <c r="CR13" i="25"/>
  <c r="AW13" i="25" l="1"/>
  <c r="AR14" i="25" l="1"/>
  <c r="CO14" i="25"/>
  <c r="CO13" i="25"/>
  <c r="AT14" i="25" l="1"/>
  <c r="AT13" i="25"/>
  <c r="AR13" i="25"/>
  <c r="AR15" i="25"/>
  <c r="CJ13" i="25" l="1"/>
  <c r="CJ15" i="25"/>
  <c r="CJ14" i="25"/>
  <c r="CL13" i="25"/>
  <c r="CL14" i="25"/>
  <c r="AT15" i="25"/>
  <c r="CL15" i="25" s="1"/>
  <c r="AR16" i="25"/>
  <c r="AT16" i="25"/>
  <c r="CL16" i="25" l="1"/>
  <c r="CJ16" i="25"/>
  <c r="AV16" i="25"/>
  <c r="AV15" i="25"/>
  <c r="AT17" i="25"/>
  <c r="CL17" i="25" s="1"/>
  <c r="AR17" i="25"/>
  <c r="CJ17" i="25" l="1"/>
  <c r="CN16" i="25"/>
  <c r="CN15" i="25"/>
  <c r="CO15" i="25"/>
  <c r="AZ15" i="25"/>
  <c r="AZ16" i="25"/>
  <c r="AW17" i="25"/>
  <c r="AV17" i="25"/>
  <c r="CR15" i="25" l="1"/>
  <c r="CR16" i="25"/>
  <c r="CN17" i="25"/>
  <c r="AW16" i="25"/>
  <c r="AR18" i="25"/>
  <c r="AZ17" i="25"/>
  <c r="CR17" i="25" s="1"/>
  <c r="AR19" i="25"/>
  <c r="AR20" i="25"/>
  <c r="CJ19" i="25" l="1"/>
  <c r="CJ18" i="25"/>
  <c r="CJ20" i="25"/>
  <c r="CO17" i="25"/>
  <c r="CO16" i="25"/>
  <c r="AT18" i="25"/>
  <c r="AT19" i="25"/>
  <c r="AT20" i="25"/>
  <c r="AT21" i="25"/>
  <c r="CL18" i="25" l="1"/>
  <c r="CL21" i="25"/>
  <c r="CL19" i="25"/>
  <c r="CL20" i="25"/>
  <c r="AV18" i="25"/>
  <c r="AW18" i="25"/>
  <c r="AV20" i="25"/>
  <c r="AT22" i="25"/>
  <c r="CL22" i="25" s="1"/>
  <c r="AV19" i="25"/>
  <c r="AR22" i="25"/>
  <c r="AR21" i="25"/>
  <c r="AV22" i="25"/>
  <c r="CO18" i="25" l="1"/>
  <c r="CJ21" i="25"/>
  <c r="CJ22" i="25"/>
  <c r="CN19" i="25"/>
  <c r="CN20" i="25"/>
  <c r="CN18" i="25"/>
  <c r="AW20" i="25"/>
  <c r="AZ18" i="25"/>
  <c r="AW22" i="25"/>
  <c r="AR23" i="25"/>
  <c r="CJ23" i="25" s="1"/>
  <c r="AR24" i="25"/>
  <c r="AV21" i="25"/>
  <c r="AW21" i="25"/>
  <c r="AV28" i="25"/>
  <c r="CJ24" i="25" l="1"/>
  <c r="CN21" i="25"/>
  <c r="CN22" i="25"/>
  <c r="AW19" i="25"/>
  <c r="CR18" i="25"/>
  <c r="AZ22" i="25"/>
  <c r="AV26" i="25"/>
  <c r="AR25" i="25"/>
  <c r="CJ25" i="25" s="1"/>
  <c r="AZ28" i="25"/>
  <c r="AT24" i="25"/>
  <c r="AZ21" i="25"/>
  <c r="AZ19" i="25"/>
  <c r="AT26" i="25"/>
  <c r="AT28" i="25"/>
  <c r="AR28" i="25" l="1"/>
  <c r="CR19" i="25"/>
  <c r="AR26" i="25"/>
  <c r="CJ26" i="25" s="1"/>
  <c r="AZ20" i="25"/>
  <c r="CR21" i="25" s="1"/>
  <c r="CO19" i="25"/>
  <c r="CO22" i="25"/>
  <c r="CO20" i="25"/>
  <c r="CO21" i="25"/>
  <c r="AT23" i="25"/>
  <c r="CL23" i="25" s="1"/>
  <c r="AX13" i="25"/>
  <c r="AX16" i="25"/>
  <c r="AX21" i="25"/>
  <c r="AX20" i="25"/>
  <c r="AX17" i="25"/>
  <c r="AX14" i="25"/>
  <c r="AX18" i="25"/>
  <c r="AX22" i="25"/>
  <c r="AX19" i="25"/>
  <c r="AX15" i="25"/>
  <c r="AV29" i="25"/>
  <c r="AW26" i="25"/>
  <c r="AV23" i="25"/>
  <c r="AV24" i="25"/>
  <c r="AR27" i="25"/>
  <c r="AT29" i="25"/>
  <c r="AT27" i="25"/>
  <c r="AT25" i="25"/>
  <c r="AR29" i="25"/>
  <c r="CN24" i="25" l="1"/>
  <c r="CJ29" i="25"/>
  <c r="CJ27" i="25"/>
  <c r="CL25" i="25"/>
  <c r="AU16" i="25"/>
  <c r="AU20" i="25"/>
  <c r="AU24" i="25"/>
  <c r="AU23" i="25"/>
  <c r="AU27" i="25"/>
  <c r="AU29" i="25"/>
  <c r="AU22" i="25"/>
  <c r="AU15" i="25"/>
  <c r="AU21" i="25"/>
  <c r="AU18" i="25"/>
  <c r="AU28" i="25"/>
  <c r="AU13" i="25"/>
  <c r="AU17" i="25"/>
  <c r="AU19" i="25"/>
  <c r="AU25" i="25"/>
  <c r="AU14" i="25"/>
  <c r="AU26" i="25"/>
  <c r="AS26" i="25"/>
  <c r="AS15" i="25"/>
  <c r="AS18" i="25"/>
  <c r="AS23" i="25"/>
  <c r="AS22" i="25"/>
  <c r="AS16" i="25"/>
  <c r="AS19" i="25"/>
  <c r="AS24" i="25"/>
  <c r="AS20" i="25"/>
  <c r="AS13" i="25"/>
  <c r="AS17" i="25"/>
  <c r="AS21" i="25"/>
  <c r="AS29" i="25"/>
  <c r="AS27" i="25"/>
  <c r="AS25" i="25"/>
  <c r="AS14" i="25"/>
  <c r="AS28" i="25"/>
  <c r="CJ28" i="25"/>
  <c r="CL29" i="25"/>
  <c r="CP20" i="25"/>
  <c r="CP21" i="25"/>
  <c r="CP17" i="25"/>
  <c r="CP18" i="25"/>
  <c r="CP15" i="25"/>
  <c r="CP16" i="25"/>
  <c r="CP13" i="25"/>
  <c r="CP14" i="25"/>
  <c r="CP22" i="25"/>
  <c r="CP19" i="25"/>
  <c r="CL26" i="25"/>
  <c r="CL28" i="25"/>
  <c r="CL27" i="25"/>
  <c r="AW28" i="25"/>
  <c r="CN23" i="25"/>
  <c r="AX26" i="25"/>
  <c r="BA22" i="25"/>
  <c r="BA21" i="25"/>
  <c r="BA20" i="25"/>
  <c r="BA14" i="25"/>
  <c r="BA18" i="25"/>
  <c r="BA16" i="25"/>
  <c r="BA28" i="25"/>
  <c r="BA13" i="25"/>
  <c r="BA15" i="25"/>
  <c r="BA19" i="25"/>
  <c r="BA17" i="25"/>
  <c r="CR22" i="25"/>
  <c r="CL24" i="25"/>
  <c r="AX28" i="25"/>
  <c r="CR20" i="25"/>
  <c r="AZ25" i="25"/>
  <c r="AV30" i="25"/>
  <c r="AZ23" i="25"/>
  <c r="CR23" i="25" s="1"/>
  <c r="AZ26" i="25"/>
  <c r="AV25" i="25"/>
  <c r="AU30" i="25"/>
  <c r="AV27" i="25"/>
  <c r="CN31" i="25" l="1"/>
  <c r="CN35" i="25"/>
  <c r="CN38" i="25"/>
  <c r="CN37" i="25"/>
  <c r="CN32" i="25"/>
  <c r="CN34" i="25"/>
  <c r="CN36" i="25"/>
  <c r="CM38" i="25"/>
  <c r="CM36" i="25"/>
  <c r="CM34" i="25"/>
  <c r="CM37" i="25"/>
  <c r="CM35" i="25"/>
  <c r="CM33" i="25"/>
  <c r="CM32" i="25"/>
  <c r="CM31" i="25"/>
  <c r="CN33" i="25"/>
  <c r="CN29" i="25"/>
  <c r="CM30" i="25"/>
  <c r="AX23" i="25"/>
  <c r="AW25" i="25"/>
  <c r="AX25" i="25"/>
  <c r="AT30" i="25"/>
  <c r="AW24" i="25"/>
  <c r="AX24" i="25"/>
  <c r="AW29" i="25"/>
  <c r="AX29" i="25"/>
  <c r="BA26" i="25"/>
  <c r="CN25" i="25"/>
  <c r="AY26" i="25"/>
  <c r="AY23" i="25"/>
  <c r="AY24" i="25"/>
  <c r="AY29" i="25"/>
  <c r="AY17" i="25"/>
  <c r="AY22" i="25"/>
  <c r="AY28" i="25"/>
  <c r="AY19" i="25"/>
  <c r="AY13" i="25"/>
  <c r="AY16" i="25"/>
  <c r="AY20" i="25"/>
  <c r="AY14" i="25"/>
  <c r="AY25" i="25"/>
  <c r="AY15" i="25"/>
  <c r="AY18" i="25"/>
  <c r="AY21" i="25"/>
  <c r="CN27" i="25"/>
  <c r="CN28" i="25"/>
  <c r="AR30" i="25"/>
  <c r="CN26" i="25"/>
  <c r="BA25" i="25"/>
  <c r="AS30" i="25"/>
  <c r="CK30" i="25" s="1"/>
  <c r="CK29" i="25"/>
  <c r="CK13" i="25"/>
  <c r="CK21" i="25"/>
  <c r="CK24" i="25"/>
  <c r="CK14" i="25"/>
  <c r="CK20" i="25"/>
  <c r="CK15" i="25"/>
  <c r="CK27" i="25"/>
  <c r="CK16" i="25"/>
  <c r="CK17" i="25"/>
  <c r="CK22" i="25"/>
  <c r="CK25" i="25"/>
  <c r="CK26" i="25"/>
  <c r="CK28" i="25"/>
  <c r="CK19" i="25"/>
  <c r="CK18" i="25"/>
  <c r="CK23" i="25"/>
  <c r="CM20" i="25"/>
  <c r="CM14" i="25"/>
  <c r="CM13" i="25"/>
  <c r="CM26" i="25"/>
  <c r="CM19" i="25"/>
  <c r="CM15" i="25"/>
  <c r="CM18" i="25"/>
  <c r="CM25" i="25"/>
  <c r="CM21" i="25"/>
  <c r="CM17" i="25"/>
  <c r="CM28" i="25"/>
  <c r="CM22" i="25"/>
  <c r="CM16" i="25"/>
  <c r="CM23" i="25"/>
  <c r="CM24" i="25"/>
  <c r="CM27" i="25"/>
  <c r="CM29" i="25"/>
  <c r="CN30" i="25"/>
  <c r="BA23" i="25"/>
  <c r="CS23" i="25" s="1"/>
  <c r="CS19" i="25"/>
  <c r="CS21" i="25"/>
  <c r="CS15" i="25"/>
  <c r="CS14" i="25"/>
  <c r="CS22" i="25"/>
  <c r="CS18" i="25"/>
  <c r="CS16" i="25"/>
  <c r="CS13" i="25"/>
  <c r="CS20" i="25"/>
  <c r="CS17" i="25"/>
  <c r="AY30" i="25"/>
  <c r="AY27" i="25"/>
  <c r="CK32" i="25" l="1"/>
  <c r="CK31" i="25"/>
  <c r="CK37" i="25"/>
  <c r="CJ31" i="25"/>
  <c r="CJ36" i="25"/>
  <c r="CJ35" i="25"/>
  <c r="CJ37" i="25"/>
  <c r="CJ33" i="25"/>
  <c r="CJ32" i="25"/>
  <c r="CJ34" i="25"/>
  <c r="CJ38" i="25"/>
  <c r="CK38" i="25"/>
  <c r="CL36" i="25"/>
  <c r="CL37" i="25"/>
  <c r="CL38" i="25"/>
  <c r="CL34" i="25"/>
  <c r="CL31" i="25"/>
  <c r="CL32" i="25"/>
  <c r="CL33" i="25"/>
  <c r="CL35" i="25"/>
  <c r="CK35" i="25"/>
  <c r="CK33" i="25"/>
  <c r="CQ35" i="25"/>
  <c r="CQ36" i="25"/>
  <c r="CQ33" i="25"/>
  <c r="CQ37" i="25"/>
  <c r="CQ34" i="25"/>
  <c r="CQ38" i="25"/>
  <c r="CQ32" i="25"/>
  <c r="CQ31" i="25"/>
  <c r="CK36" i="25"/>
  <c r="CK34" i="25"/>
  <c r="AZ30" i="25"/>
  <c r="BA30" i="25"/>
  <c r="AZ29" i="25"/>
  <c r="BA29" i="25"/>
  <c r="AZ24" i="25"/>
  <c r="BA24" i="25"/>
  <c r="CJ30" i="25"/>
  <c r="CL30" i="25"/>
  <c r="CP26" i="25"/>
  <c r="CP23" i="25"/>
  <c r="CP25" i="25"/>
  <c r="CP24" i="25"/>
  <c r="CQ20" i="25"/>
  <c r="CQ13" i="25"/>
  <c r="CQ24" i="25"/>
  <c r="CQ21" i="25"/>
  <c r="CQ23" i="25"/>
  <c r="CQ25" i="25"/>
  <c r="CQ15" i="25"/>
  <c r="CQ18" i="25"/>
  <c r="CQ14" i="25"/>
  <c r="CQ22" i="25"/>
  <c r="CQ19" i="25"/>
  <c r="CQ26" i="25"/>
  <c r="CQ16" i="25"/>
  <c r="CQ17" i="25"/>
  <c r="CQ27" i="25"/>
  <c r="CQ30" i="25"/>
  <c r="CQ28" i="25"/>
  <c r="CQ29" i="25"/>
  <c r="AW23" i="25"/>
  <c r="A73" i="25"/>
  <c r="AW27" i="25"/>
  <c r="AX27" i="25"/>
  <c r="CP28" i="25" s="1"/>
  <c r="AW30" i="25"/>
  <c r="AX30" i="25"/>
  <c r="AZ27" i="25"/>
  <c r="BA27" i="25"/>
  <c r="CP33" i="25" l="1"/>
  <c r="CP31" i="25"/>
  <c r="CS34" i="25"/>
  <c r="CS38" i="25"/>
  <c r="CP36" i="25"/>
  <c r="CP38" i="25"/>
  <c r="CO35" i="25"/>
  <c r="CO36" i="25"/>
  <c r="CO37" i="25"/>
  <c r="CO31" i="25"/>
  <c r="CO33" i="25"/>
  <c r="CO32" i="25"/>
  <c r="CO38" i="25"/>
  <c r="CO34" i="25"/>
  <c r="CS32" i="25"/>
  <c r="CR38" i="25"/>
  <c r="CR36" i="25"/>
  <c r="CR34" i="25"/>
  <c r="CR32" i="25"/>
  <c r="CR37" i="25"/>
  <c r="CR33" i="25"/>
  <c r="CR31" i="25"/>
  <c r="CR35" i="25"/>
  <c r="CS36" i="25"/>
  <c r="CS33" i="25"/>
  <c r="CP32" i="25"/>
  <c r="CP34" i="25"/>
  <c r="CS31" i="25"/>
  <c r="CS37" i="25"/>
  <c r="CP37" i="25"/>
  <c r="CP35" i="25"/>
  <c r="CS35" i="25"/>
  <c r="CS29" i="25"/>
  <c r="CO23" i="25"/>
  <c r="CO26" i="25"/>
  <c r="CO28" i="25"/>
  <c r="CS30" i="25"/>
  <c r="CP27" i="25"/>
  <c r="CS25" i="25"/>
  <c r="CS27" i="25"/>
  <c r="CS24" i="25"/>
  <c r="CS26" i="25"/>
  <c r="CR28" i="25"/>
  <c r="CR27" i="25"/>
  <c r="CO29" i="25"/>
  <c r="CR24" i="25"/>
  <c r="CR25" i="25"/>
  <c r="CR26" i="25"/>
  <c r="CR29" i="25"/>
  <c r="BB13" i="25"/>
  <c r="BB17" i="25"/>
  <c r="BB19" i="25"/>
  <c r="BB23" i="25"/>
  <c r="BB26" i="25"/>
  <c r="BB27" i="25"/>
  <c r="BB30" i="25"/>
  <c r="BB15" i="25"/>
  <c r="BB20" i="25"/>
  <c r="BB16" i="25"/>
  <c r="BB24" i="25"/>
  <c r="BB14" i="25"/>
  <c r="BB18" i="25"/>
  <c r="BB28" i="25"/>
  <c r="BB21" i="25"/>
  <c r="BB29" i="25"/>
  <c r="BB22" i="25"/>
  <c r="BB25" i="25"/>
  <c r="CO30" i="25"/>
  <c r="CO27" i="25"/>
  <c r="CP29" i="25"/>
  <c r="CO25" i="25"/>
  <c r="CS28" i="25"/>
  <c r="CP30" i="25"/>
  <c r="CO24" i="25"/>
  <c r="CR30" i="25"/>
  <c r="CT38" i="25" l="1"/>
  <c r="CT36" i="25"/>
  <c r="CT33" i="25"/>
  <c r="CT37" i="25"/>
  <c r="CT35" i="25"/>
  <c r="CT34" i="25"/>
  <c r="CT32" i="25"/>
  <c r="CT31" i="25"/>
  <c r="CT18" i="25"/>
  <c r="CT24" i="25"/>
  <c r="CT25" i="25"/>
  <c r="CT23" i="25"/>
  <c r="CT30" i="25"/>
  <c r="CT16" i="25"/>
  <c r="CT15" i="25"/>
  <c r="CT26" i="25"/>
  <c r="CT21" i="25"/>
  <c r="CT20" i="25"/>
  <c r="CT17" i="25"/>
  <c r="CT19" i="25"/>
  <c r="CT14" i="25"/>
  <c r="CT29" i="25"/>
  <c r="CT28" i="25"/>
  <c r="CT27" i="25"/>
  <c r="CT22" i="25"/>
  <c r="CT13" i="25"/>
  <c r="BC26" i="25"/>
  <c r="BC25" i="25"/>
  <c r="BC16" i="25"/>
  <c r="BC22" i="25"/>
  <c r="BC23" i="25"/>
  <c r="BC21" i="25"/>
  <c r="BC29" i="25"/>
  <c r="BC30" i="25"/>
  <c r="BC14" i="25"/>
  <c r="BC19" i="25"/>
  <c r="BC18" i="25"/>
  <c r="BC15" i="25"/>
  <c r="BC13" i="25"/>
  <c r="BC24" i="25"/>
  <c r="BC27" i="25"/>
  <c r="BC17" i="25"/>
  <c r="BC20" i="25"/>
  <c r="BC28" i="25" l="1"/>
  <c r="CU29" i="25" s="1"/>
  <c r="CY29" i="25" s="1"/>
  <c r="C29" i="25" s="1"/>
  <c r="A72" i="25"/>
  <c r="AL33" i="25"/>
  <c r="CU17" i="25"/>
  <c r="CY17" i="25" s="1"/>
  <c r="C17" i="25" s="1"/>
  <c r="CU13" i="25"/>
  <c r="CY13" i="25" s="1"/>
  <c r="C13" i="25" s="1"/>
  <c r="CU21" i="25"/>
  <c r="CY21" i="25" s="1"/>
  <c r="C21" i="25" s="1"/>
  <c r="CU28" i="25"/>
  <c r="CY28" i="25" s="1"/>
  <c r="C28" i="25" s="1"/>
  <c r="CU15" i="25"/>
  <c r="CY15" i="25" s="1"/>
  <c r="C15" i="25" s="1"/>
  <c r="CU23" i="25"/>
  <c r="CY23" i="25" s="1"/>
  <c r="C23" i="25" s="1"/>
  <c r="CU19" i="25"/>
  <c r="CY19" i="25" s="1"/>
  <c r="C19" i="25" s="1"/>
  <c r="CU30" i="25"/>
  <c r="CY30" i="25" s="1"/>
  <c r="C30" i="25" s="1"/>
  <c r="CU24" i="25"/>
  <c r="CY24" i="25" s="1"/>
  <c r="C24" i="25" s="1"/>
  <c r="CU26" i="25"/>
  <c r="CY26" i="25" s="1"/>
  <c r="C26" i="25" s="1"/>
  <c r="CU18" i="25"/>
  <c r="CY18" i="25" s="1"/>
  <c r="C18" i="25" s="1"/>
  <c r="CU22" i="25"/>
  <c r="CY22" i="25" s="1"/>
  <c r="C22" i="25" s="1"/>
  <c r="CU16" i="25"/>
  <c r="CY16" i="25" s="1"/>
  <c r="C16" i="25" s="1"/>
  <c r="CU20" i="25"/>
  <c r="CY20" i="25" s="1"/>
  <c r="C20" i="25" s="1"/>
  <c r="CU27" i="25"/>
  <c r="CY27" i="25" s="1"/>
  <c r="C27" i="25" s="1"/>
  <c r="CU25" i="25"/>
  <c r="CY25" i="25" s="1"/>
  <c r="C25" i="25" s="1"/>
  <c r="CU14" i="25"/>
  <c r="CY14" i="25" s="1"/>
  <c r="C14" i="25" s="1"/>
  <c r="CD37" i="25" l="1"/>
  <c r="CD33" i="25"/>
  <c r="CD36" i="25"/>
  <c r="CD38" i="25"/>
  <c r="CD34" i="25"/>
  <c r="CD35" i="25"/>
  <c r="CU37" i="25"/>
  <c r="CU36" i="25"/>
  <c r="CU33" i="25"/>
  <c r="CU32" i="25"/>
  <c r="CY32" i="25" s="1"/>
  <c r="C32" i="25" s="1"/>
  <c r="CU35" i="25"/>
  <c r="CU31" i="25"/>
  <c r="CY31" i="25" s="1"/>
  <c r="C31" i="25" s="1"/>
  <c r="CU38" i="25"/>
  <c r="CU34" i="25"/>
  <c r="CY34" i="25" s="1"/>
  <c r="C34" i="25" s="1"/>
  <c r="A74" i="25"/>
  <c r="CY35" i="25" l="1"/>
  <c r="C35" i="25" s="1"/>
  <c r="CY37" i="25"/>
  <c r="C37" i="25" s="1"/>
  <c r="CY36" i="25"/>
  <c r="C36" i="25" s="1"/>
  <c r="CY38" i="25"/>
  <c r="C38" i="25" s="1"/>
  <c r="CY33" i="25"/>
  <c r="C33" i="25" s="1"/>
  <c r="K324" i="31" l="1"/>
  <c r="O36" i="31" l="1"/>
  <c r="K253" i="31"/>
  <c r="K261" i="31"/>
  <c r="K263" i="31"/>
  <c r="K262" i="31"/>
  <c r="K256" i="31"/>
  <c r="K257" i="31"/>
  <c r="K260" i="31"/>
  <c r="K255" i="31"/>
  <c r="K259" i="31"/>
  <c r="K254" i="31"/>
  <c r="K258" i="31"/>
  <c r="K264" i="31"/>
  <c r="K265" i="31" l="1"/>
  <c r="O37" i="31"/>
  <c r="K276" i="31"/>
  <c r="K267" i="31"/>
  <c r="K272" i="31"/>
  <c r="K269" i="31"/>
  <c r="K271" i="31"/>
  <c r="K268" i="31"/>
  <c r="K274" i="31"/>
  <c r="K273" i="31"/>
  <c r="K270" i="31"/>
  <c r="K266" i="31"/>
  <c r="K275" i="31"/>
  <c r="N36" i="31" l="1"/>
  <c r="K284" i="31"/>
  <c r="K277" i="31"/>
  <c r="O38" i="31"/>
  <c r="K286" i="31"/>
  <c r="K280" i="31"/>
  <c r="K283" i="31"/>
  <c r="K281" i="31"/>
  <c r="K279" i="31"/>
  <c r="K288" i="31"/>
  <c r="K287" i="31"/>
  <c r="K278" i="31"/>
  <c r="K282" i="31"/>
  <c r="K285" i="31"/>
  <c r="N37" i="31" l="1"/>
  <c r="R36" i="31"/>
  <c r="K294" i="31"/>
  <c r="K291" i="31"/>
  <c r="K298" i="31"/>
  <c r="K299" i="31"/>
  <c r="K300" i="31"/>
  <c r="K297" i="31"/>
  <c r="K295" i="31"/>
  <c r="K292" i="31"/>
  <c r="K289" i="31"/>
  <c r="O39" i="31"/>
  <c r="K296" i="31"/>
  <c r="K290" i="31"/>
  <c r="K293" i="31"/>
  <c r="R37" i="31" l="1"/>
  <c r="N38" i="31"/>
  <c r="K301" i="31"/>
  <c r="O40" i="31"/>
  <c r="K306" i="31"/>
  <c r="K304" i="31"/>
  <c r="K307" i="31"/>
  <c r="K312" i="31"/>
  <c r="K302" i="31"/>
  <c r="K308" i="31"/>
  <c r="K310" i="31"/>
  <c r="K303" i="31"/>
  <c r="K305" i="31"/>
  <c r="K309" i="31"/>
  <c r="K311" i="31"/>
  <c r="R38" i="31" l="1"/>
  <c r="N39" i="31"/>
  <c r="K313" i="31"/>
  <c r="O41" i="31"/>
  <c r="K323" i="31"/>
  <c r="K318" i="31"/>
  <c r="K317" i="31"/>
  <c r="K319" i="31"/>
  <c r="K321" i="31"/>
  <c r="K322" i="31"/>
  <c r="K315" i="31"/>
  <c r="K320" i="31"/>
  <c r="K314" i="31"/>
  <c r="K316" i="31"/>
  <c r="R39" i="31" l="1"/>
  <c r="N40" i="31"/>
  <c r="N41" i="31"/>
  <c r="R41" i="31" l="1"/>
  <c r="R40" i="31"/>
  <c r="M36" i="31"/>
  <c r="Q36" i="31" l="1"/>
  <c r="P36" i="31"/>
  <c r="M37" i="31"/>
  <c r="M38" i="31" l="1"/>
  <c r="P37" i="31"/>
  <c r="Q37" i="31"/>
  <c r="M39" i="31" l="1"/>
  <c r="Q38" i="31"/>
  <c r="P38" i="31"/>
  <c r="M40" i="31" l="1"/>
  <c r="Q39" i="31"/>
  <c r="P39" i="31"/>
  <c r="P40" i="31" l="1"/>
  <c r="Q40" i="31"/>
  <c r="M41" i="31"/>
  <c r="P41" i="31" l="1"/>
  <c r="Q41" i="31"/>
  <c r="I19" i="43" l="1"/>
  <c r="J18" i="43"/>
  <c r="K18" i="43" l="1"/>
  <c r="B11" i="77"/>
  <c r="I20" i="43"/>
  <c r="J19" i="43"/>
  <c r="B12" i="77" l="1"/>
  <c r="K19" i="43"/>
  <c r="I21" i="43"/>
  <c r="J20" i="43"/>
  <c r="K20" i="43" l="1"/>
  <c r="B13" i="77"/>
  <c r="J21" i="43"/>
  <c r="I22" i="43"/>
  <c r="I23" i="43" l="1"/>
  <c r="J22" i="43"/>
  <c r="B14" i="77"/>
  <c r="K21" i="43"/>
  <c r="K22" i="43" l="1"/>
  <c r="B15" i="77"/>
  <c r="J23" i="43"/>
  <c r="I24" i="43"/>
  <c r="K23" i="43" l="1"/>
  <c r="B16" i="77"/>
  <c r="I25" i="43"/>
  <c r="J24" i="43"/>
  <c r="K24" i="43" l="1"/>
  <c r="B17" i="77"/>
  <c r="J25" i="43"/>
  <c r="I26" i="43"/>
  <c r="I27" i="43" l="1"/>
  <c r="J27" i="43" s="1"/>
  <c r="J26" i="43"/>
  <c r="K25" i="43"/>
  <c r="B18" i="77"/>
  <c r="B19" i="77" l="1"/>
  <c r="K26" i="43"/>
  <c r="B20" i="77"/>
  <c r="K27" i="43"/>
  <c r="B50" i="77" l="1"/>
  <c r="D140" i="31" l="1"/>
  <c r="K140" i="31"/>
  <c r="D200" i="31"/>
  <c r="K200" i="31"/>
  <c r="K172" i="31"/>
  <c r="D172" i="31"/>
  <c r="K161" i="31"/>
  <c r="D161" i="31"/>
  <c r="K150" i="31"/>
  <c r="D150" i="31"/>
  <c r="D222" i="31"/>
  <c r="K222" i="31"/>
  <c r="D231" i="31"/>
  <c r="K231" i="31"/>
  <c r="K219" i="31"/>
  <c r="D219" i="31"/>
  <c r="D206" i="31"/>
  <c r="K206" i="31"/>
  <c r="K234" i="31"/>
  <c r="D234" i="31"/>
  <c r="D160" i="31"/>
  <c r="K160" i="31"/>
  <c r="D174" i="31"/>
  <c r="K174" i="31"/>
  <c r="K184" i="31"/>
  <c r="D184" i="31"/>
  <c r="D179" i="31"/>
  <c r="K179" i="31"/>
  <c r="K195" i="31"/>
  <c r="D195" i="31"/>
  <c r="D175" i="31"/>
  <c r="K175" i="31"/>
  <c r="O28" i="31"/>
  <c r="K157" i="31"/>
  <c r="D157" i="31"/>
  <c r="D135" i="31"/>
  <c r="K135" i="31"/>
  <c r="O26" i="31"/>
  <c r="D133" i="31"/>
  <c r="K133" i="31"/>
  <c r="K153" i="31"/>
  <c r="D153" i="31"/>
  <c r="K196" i="31"/>
  <c r="D196" i="31"/>
  <c r="D147" i="31"/>
  <c r="K147" i="31"/>
  <c r="K189" i="31"/>
  <c r="D189" i="31"/>
  <c r="K143" i="31"/>
  <c r="D143" i="31"/>
  <c r="D226" i="31"/>
  <c r="K226" i="31"/>
  <c r="K227" i="31"/>
  <c r="D227" i="31"/>
  <c r="K202" i="31"/>
  <c r="D202" i="31"/>
  <c r="D166" i="31"/>
  <c r="K166" i="31"/>
  <c r="D214" i="31"/>
  <c r="K214" i="31"/>
  <c r="K158" i="31"/>
  <c r="D158" i="31"/>
  <c r="K171" i="31"/>
  <c r="D171" i="31"/>
  <c r="K190" i="31"/>
  <c r="D190" i="31"/>
  <c r="K141" i="31"/>
  <c r="D141" i="31"/>
  <c r="D228" i="31"/>
  <c r="K228" i="31"/>
  <c r="K236" i="31"/>
  <c r="D236" i="31"/>
  <c r="K180" i="31"/>
  <c r="D180" i="31"/>
  <c r="K156" i="31"/>
  <c r="D156" i="31"/>
  <c r="K223" i="31"/>
  <c r="D223" i="31"/>
  <c r="D191" i="31"/>
  <c r="K191" i="31"/>
  <c r="K188" i="31"/>
  <c r="D188" i="31"/>
  <c r="D237" i="31"/>
  <c r="K237" i="31"/>
  <c r="D144" i="31"/>
  <c r="K144" i="31"/>
  <c r="D151" i="31"/>
  <c r="K151" i="31"/>
  <c r="D240" i="31"/>
  <c r="K240" i="31"/>
  <c r="K213" i="31"/>
  <c r="D213" i="31"/>
  <c r="K149" i="31"/>
  <c r="D149" i="31"/>
  <c r="K204" i="31"/>
  <c r="D204" i="31"/>
  <c r="D170" i="31"/>
  <c r="K170" i="31"/>
  <c r="D224" i="31"/>
  <c r="K224" i="31"/>
  <c r="K148" i="31"/>
  <c r="D148" i="31"/>
  <c r="O32" i="31"/>
  <c r="K205" i="31"/>
  <c r="D205" i="31"/>
  <c r="D192" i="31"/>
  <c r="K192" i="31"/>
  <c r="D221" i="31"/>
  <c r="K221" i="31"/>
  <c r="D216" i="31"/>
  <c r="K216" i="31"/>
  <c r="K207" i="31"/>
  <c r="D207" i="31"/>
  <c r="D232" i="31"/>
  <c r="K232" i="31"/>
  <c r="D220" i="31"/>
  <c r="K220" i="31"/>
  <c r="K155" i="31"/>
  <c r="D155" i="31"/>
  <c r="D177" i="31"/>
  <c r="K177" i="31"/>
  <c r="K178" i="31"/>
  <c r="D178" i="31"/>
  <c r="K152" i="31"/>
  <c r="D152" i="31"/>
  <c r="D218" i="31"/>
  <c r="K218" i="31"/>
  <c r="K142" i="31"/>
  <c r="D142" i="31"/>
  <c r="D225" i="31"/>
  <c r="K225" i="31"/>
  <c r="K198" i="31"/>
  <c r="D198" i="31"/>
  <c r="K165" i="31"/>
  <c r="D165" i="31"/>
  <c r="D134" i="31"/>
  <c r="K134" i="31"/>
  <c r="D164" i="31"/>
  <c r="K164" i="31"/>
  <c r="D183" i="31"/>
  <c r="K183" i="31"/>
  <c r="D197" i="31"/>
  <c r="K197" i="31"/>
  <c r="D233" i="31"/>
  <c r="K233" i="31"/>
  <c r="K211" i="31"/>
  <c r="D211" i="31"/>
  <c r="D194" i="31"/>
  <c r="K194" i="31"/>
  <c r="K229" i="31"/>
  <c r="O34" i="31"/>
  <c r="D229" i="31"/>
  <c r="D138" i="31"/>
  <c r="K138" i="31"/>
  <c r="D182" i="31"/>
  <c r="K182" i="31"/>
  <c r="K186" i="31"/>
  <c r="D186" i="31"/>
  <c r="K215" i="31"/>
  <c r="D215" i="31"/>
  <c r="K146" i="31"/>
  <c r="D146" i="31"/>
  <c r="D208" i="31"/>
  <c r="K208" i="31"/>
  <c r="K238" i="31"/>
  <c r="D238" i="31"/>
  <c r="D137" i="31"/>
  <c r="K137" i="31"/>
  <c r="K145" i="31"/>
  <c r="D145" i="31"/>
  <c r="O27" i="31"/>
  <c r="D201" i="31"/>
  <c r="K201" i="31"/>
  <c r="D210" i="31"/>
  <c r="K210" i="31"/>
  <c r="K209" i="31"/>
  <c r="D209" i="31"/>
  <c r="D169" i="31"/>
  <c r="O29" i="31"/>
  <c r="K169" i="31"/>
  <c r="K163" i="31"/>
  <c r="D163" i="31"/>
  <c r="D181" i="31"/>
  <c r="O30" i="31"/>
  <c r="K181" i="31"/>
  <c r="K173" i="31"/>
  <c r="D173" i="31"/>
  <c r="K199" i="31"/>
  <c r="D199" i="31"/>
  <c r="D154" i="31"/>
  <c r="K154" i="31"/>
  <c r="D187" i="31"/>
  <c r="K187" i="31"/>
  <c r="K203" i="31"/>
  <c r="D203" i="31"/>
  <c r="K239" i="31"/>
  <c r="D239" i="31"/>
  <c r="D235" i="31"/>
  <c r="K235" i="31"/>
  <c r="K139" i="31"/>
  <c r="D139" i="31"/>
  <c r="D176" i="31"/>
  <c r="K176" i="31"/>
  <c r="D136" i="31"/>
  <c r="K136" i="31"/>
  <c r="D217" i="31"/>
  <c r="K217" i="31"/>
  <c r="O33" i="31"/>
  <c r="D159" i="31"/>
  <c r="K159" i="31"/>
  <c r="K193" i="31"/>
  <c r="D193" i="31"/>
  <c r="O31" i="31"/>
  <c r="D212" i="31"/>
  <c r="K212" i="31"/>
  <c r="D185" i="31"/>
  <c r="K185" i="31"/>
  <c r="D167" i="31"/>
  <c r="K167" i="31"/>
  <c r="K168" i="31"/>
  <c r="D168" i="31"/>
  <c r="D230" i="31"/>
  <c r="K230" i="31"/>
  <c r="K162" i="31"/>
  <c r="D162" i="31"/>
  <c r="N33" i="31" l="1"/>
  <c r="E215" i="31"/>
  <c r="E224" i="31"/>
  <c r="G224" i="31" s="1"/>
  <c r="E204" i="31"/>
  <c r="G204" i="31" s="1"/>
  <c r="E226" i="31"/>
  <c r="G215" i="31"/>
  <c r="E203" i="31"/>
  <c r="E208" i="31"/>
  <c r="E207" i="31"/>
  <c r="N27" i="31"/>
  <c r="E216" i="31"/>
  <c r="E221" i="31"/>
  <c r="E228" i="31"/>
  <c r="E214" i="31"/>
  <c r="N29" i="31"/>
  <c r="E213" i="31"/>
  <c r="E212" i="31"/>
  <c r="R33" i="31"/>
  <c r="E202" i="31"/>
  <c r="E227" i="31"/>
  <c r="E206" i="31"/>
  <c r="M33" i="31"/>
  <c r="E217" i="31"/>
  <c r="E235" i="31"/>
  <c r="E209" i="31"/>
  <c r="E210" i="31"/>
  <c r="E201" i="31"/>
  <c r="N34" i="31"/>
  <c r="D241" i="31"/>
  <c r="K241" i="31"/>
  <c r="C241" i="31" s="1"/>
  <c r="O35" i="31"/>
  <c r="E211" i="31"/>
  <c r="D245" i="31"/>
  <c r="K245" i="31"/>
  <c r="C245" i="31" s="1"/>
  <c r="N32" i="31"/>
  <c r="K252" i="31"/>
  <c r="C252" i="31" s="1"/>
  <c r="D252" i="31"/>
  <c r="E237" i="31"/>
  <c r="K246" i="31"/>
  <c r="C246" i="31" s="1"/>
  <c r="D246" i="31"/>
  <c r="E229" i="31"/>
  <c r="M34" i="31"/>
  <c r="D242" i="31"/>
  <c r="K242" i="31"/>
  <c r="N31" i="31"/>
  <c r="D247" i="31"/>
  <c r="K247" i="31"/>
  <c r="C247" i="31" s="1"/>
  <c r="E239" i="31"/>
  <c r="K250" i="31"/>
  <c r="C250" i="31" s="1"/>
  <c r="D250" i="31"/>
  <c r="E233" i="31"/>
  <c r="E225" i="31"/>
  <c r="E218" i="31"/>
  <c r="E220" i="31"/>
  <c r="E232" i="31"/>
  <c r="K249" i="31"/>
  <c r="C249" i="31" s="1"/>
  <c r="D249" i="31"/>
  <c r="E223" i="31"/>
  <c r="E236" i="31"/>
  <c r="N26" i="31"/>
  <c r="N28" i="31"/>
  <c r="E234" i="31"/>
  <c r="E219" i="31"/>
  <c r="E231" i="31"/>
  <c r="M32" i="31"/>
  <c r="E205" i="31"/>
  <c r="E240" i="31"/>
  <c r="C242" i="31"/>
  <c r="E230" i="31"/>
  <c r="K251" i="31"/>
  <c r="C251" i="31" s="1"/>
  <c r="D251" i="31"/>
  <c r="N30" i="31"/>
  <c r="E238" i="31"/>
  <c r="K244" i="31"/>
  <c r="C244" i="31" s="1"/>
  <c r="D244" i="31"/>
  <c r="K248" i="31"/>
  <c r="C248" i="31" s="1"/>
  <c r="D248" i="31"/>
  <c r="D243" i="31"/>
  <c r="K243" i="31"/>
  <c r="C243" i="31" s="1"/>
  <c r="E222" i="31"/>
  <c r="E242" i="31" l="1"/>
  <c r="G242" i="31" s="1"/>
  <c r="R31" i="31"/>
  <c r="G240" i="31"/>
  <c r="G219" i="31"/>
  <c r="G214" i="31"/>
  <c r="G238" i="31"/>
  <c r="G230" i="31"/>
  <c r="G223" i="31"/>
  <c r="G220" i="31"/>
  <c r="R32" i="31"/>
  <c r="G201" i="31"/>
  <c r="G227" i="31"/>
  <c r="G213" i="31"/>
  <c r="G221" i="31"/>
  <c r="G208" i="31"/>
  <c r="R30" i="31"/>
  <c r="G231" i="31"/>
  <c r="G202" i="31"/>
  <c r="R29" i="31"/>
  <c r="G216" i="31"/>
  <c r="G203" i="31"/>
  <c r="G226" i="31"/>
  <c r="R28" i="31"/>
  <c r="G218" i="31"/>
  <c r="R26" i="31"/>
  <c r="G225" i="31"/>
  <c r="R27" i="31"/>
  <c r="G222" i="31"/>
  <c r="G237" i="31"/>
  <c r="G210" i="31"/>
  <c r="G239" i="31"/>
  <c r="G209" i="31"/>
  <c r="G234" i="31"/>
  <c r="G236" i="31"/>
  <c r="G232" i="31"/>
  <c r="G233" i="31"/>
  <c r="G211" i="31"/>
  <c r="R34" i="31"/>
  <c r="G235" i="31"/>
  <c r="G206" i="31"/>
  <c r="G212" i="31"/>
  <c r="G228" i="31"/>
  <c r="G207" i="31"/>
  <c r="E251" i="31"/>
  <c r="G251" i="31" s="1"/>
  <c r="E243" i="31"/>
  <c r="G243" i="31" s="1"/>
  <c r="E249" i="31"/>
  <c r="G249" i="31" s="1"/>
  <c r="E247" i="31"/>
  <c r="G247" i="31" s="1"/>
  <c r="N35" i="31"/>
  <c r="Q33" i="31"/>
  <c r="P33" i="31"/>
  <c r="E252" i="31"/>
  <c r="G252" i="31" s="1"/>
  <c r="E246" i="31"/>
  <c r="G246" i="31" s="1"/>
  <c r="E248" i="31"/>
  <c r="G248" i="31" s="1"/>
  <c r="E241" i="31"/>
  <c r="M35" i="31"/>
  <c r="E250" i="31"/>
  <c r="G250" i="31" s="1"/>
  <c r="E244" i="31"/>
  <c r="G244" i="31" s="1"/>
  <c r="E245" i="31"/>
  <c r="G245" i="31" s="1"/>
  <c r="Q34" i="31"/>
  <c r="P34" i="31"/>
  <c r="P32" i="31"/>
  <c r="Q32" i="31"/>
  <c r="G205" i="31"/>
  <c r="G229" i="31"/>
  <c r="G217" i="31"/>
  <c r="R35" i="31" l="1"/>
  <c r="G241" i="31"/>
  <c r="P35" i="31"/>
  <c r="Q35" i="31"/>
  <c r="E171" i="31" l="1"/>
  <c r="E147" i="31"/>
  <c r="E197" i="31"/>
  <c r="E136" i="31"/>
  <c r="E190" i="31"/>
  <c r="E186" i="31"/>
  <c r="E143" i="31"/>
  <c r="E161" i="31"/>
  <c r="E137" i="31"/>
  <c r="E138" i="31"/>
  <c r="E158" i="31"/>
  <c r="E199" i="31"/>
  <c r="E160" i="31"/>
  <c r="E163" i="31"/>
  <c r="E139" i="31"/>
  <c r="E191" i="31"/>
  <c r="E192" i="31"/>
  <c r="E195" i="31"/>
  <c r="E188" i="31"/>
  <c r="E156" i="31"/>
  <c r="E200" i="31"/>
  <c r="E146" i="31"/>
  <c r="E153" i="31"/>
  <c r="E189" i="31"/>
  <c r="E167" i="31"/>
  <c r="E183" i="31"/>
  <c r="E149" i="31"/>
  <c r="E135" i="31"/>
  <c r="E184" i="31"/>
  <c r="E177" i="31"/>
  <c r="E176" i="31"/>
  <c r="E175" i="31"/>
  <c r="E140" i="31"/>
  <c r="E150" i="31"/>
  <c r="E182" i="31"/>
  <c r="E151" i="31"/>
  <c r="E164" i="31"/>
  <c r="E152" i="31"/>
  <c r="E180" i="31"/>
  <c r="E194" i="31"/>
  <c r="E159" i="31"/>
  <c r="E134" i="31"/>
  <c r="E166" i="31"/>
  <c r="E174" i="31"/>
  <c r="E172" i="31"/>
  <c r="E144" i="31"/>
  <c r="E148" i="31"/>
  <c r="E142" i="31"/>
  <c r="E168" i="31"/>
  <c r="E179" i="31"/>
  <c r="E141" i="31"/>
  <c r="E198" i="31"/>
  <c r="E154" i="31"/>
  <c r="E178" i="31"/>
  <c r="E155" i="31"/>
  <c r="E185" i="31"/>
  <c r="E187" i="31"/>
  <c r="E162" i="31"/>
  <c r="E196" i="31"/>
  <c r="E170" i="31"/>
  <c r="E173" i="31"/>
  <c r="E165" i="31"/>
  <c r="G165" i="31" l="1"/>
  <c r="G173" i="31"/>
  <c r="G196" i="31"/>
  <c r="G170" i="31"/>
  <c r="G187" i="31"/>
  <c r="G185" i="31"/>
  <c r="G168" i="31"/>
  <c r="G174" i="31"/>
  <c r="G134" i="31"/>
  <c r="G194" i="31"/>
  <c r="G151" i="31"/>
  <c r="G150" i="31"/>
  <c r="G140" i="31"/>
  <c r="G167" i="31"/>
  <c r="G189" i="31"/>
  <c r="G156" i="31"/>
  <c r="G188" i="31"/>
  <c r="G199" i="31"/>
  <c r="G186" i="31"/>
  <c r="G197" i="31"/>
  <c r="G154" i="31"/>
  <c r="G198" i="31"/>
  <c r="G179" i="31"/>
  <c r="G142" i="31"/>
  <c r="G144" i="31"/>
  <c r="G172" i="31"/>
  <c r="G180" i="31"/>
  <c r="G152" i="31"/>
  <c r="G177" i="31"/>
  <c r="G184" i="31"/>
  <c r="G149" i="31"/>
  <c r="G160" i="31"/>
  <c r="G138" i="31"/>
  <c r="G137" i="31"/>
  <c r="G136" i="31"/>
  <c r="G162" i="31"/>
  <c r="G155" i="31"/>
  <c r="G178" i="31"/>
  <c r="G159" i="31"/>
  <c r="G182" i="31"/>
  <c r="G146" i="31"/>
  <c r="G195" i="31"/>
  <c r="G158" i="31"/>
  <c r="G161" i="31"/>
  <c r="G143" i="31"/>
  <c r="G190" i="31"/>
  <c r="G171" i="31"/>
  <c r="G141" i="31"/>
  <c r="G148" i="31"/>
  <c r="G166" i="31"/>
  <c r="G164" i="31"/>
  <c r="G175" i="31"/>
  <c r="G176" i="31"/>
  <c r="G135" i="31"/>
  <c r="G183" i="31"/>
  <c r="G153" i="31"/>
  <c r="G200" i="31"/>
  <c r="G192" i="31"/>
  <c r="G191" i="31"/>
  <c r="G139" i="31"/>
  <c r="G163" i="31"/>
  <c r="G147" i="31"/>
  <c r="M26" i="31" l="1"/>
  <c r="E133" i="31"/>
  <c r="E145" i="31"/>
  <c r="M27" i="31"/>
  <c r="M30" i="31"/>
  <c r="E181" i="31"/>
  <c r="M29" i="31"/>
  <c r="E169" i="31"/>
  <c r="M28" i="31"/>
  <c r="E157" i="31"/>
  <c r="M31" i="31"/>
  <c r="E193" i="31"/>
  <c r="G157" i="31" l="1"/>
  <c r="G133" i="31"/>
  <c r="P28" i="31"/>
  <c r="Q28" i="31"/>
  <c r="Q30" i="31"/>
  <c r="P30" i="31"/>
  <c r="Q26" i="31"/>
  <c r="P26" i="31"/>
  <c r="G181" i="31"/>
  <c r="G193" i="31"/>
  <c r="G169" i="31"/>
  <c r="P27" i="31"/>
  <c r="Q27" i="31"/>
  <c r="Q31" i="31"/>
  <c r="P31" i="31"/>
  <c r="Q29" i="31"/>
  <c r="P29" i="31"/>
  <c r="G145" i="31"/>
  <c r="B30" i="66" l="1"/>
  <c r="B29" i="66"/>
  <c r="B28" i="66"/>
  <c r="B27" i="66"/>
  <c r="B26" i="66"/>
  <c r="B25" i="66"/>
  <c r="B24" i="66"/>
  <c r="B23" i="66"/>
  <c r="G30" i="66" l="1"/>
  <c r="H30" i="66"/>
  <c r="J30" i="66"/>
  <c r="E30" i="66"/>
  <c r="F30" i="66"/>
  <c r="N30" i="66"/>
  <c r="L30" i="66"/>
  <c r="L23" i="66"/>
  <c r="F29" i="66"/>
  <c r="G24" i="66"/>
  <c r="M25" i="66"/>
  <c r="O26" i="66"/>
  <c r="K24" i="66"/>
  <c r="K25" i="66"/>
  <c r="J26" i="66"/>
  <c r="K26" i="66"/>
  <c r="O28" i="66"/>
  <c r="F23" i="66"/>
  <c r="F27" i="66"/>
  <c r="L24" i="66"/>
  <c r="O24" i="66"/>
  <c r="K27" i="66"/>
  <c r="J28" i="66"/>
  <c r="O29" i="66"/>
  <c r="F24" i="66"/>
  <c r="E26" i="66"/>
  <c r="N28" i="66"/>
  <c r="M29" i="66"/>
  <c r="N24" i="66"/>
  <c r="M26" i="66"/>
  <c r="O25" i="66"/>
  <c r="K29" i="66"/>
  <c r="I26" i="66"/>
  <c r="E23" i="66"/>
  <c r="J24" i="66"/>
  <c r="L29" i="66"/>
  <c r="N29" i="66"/>
  <c r="I24" i="66"/>
  <c r="L28" i="66"/>
  <c r="K23" i="66"/>
  <c r="N25" i="66"/>
  <c r="L27" i="66"/>
  <c r="G25" i="66"/>
  <c r="I23" i="66"/>
  <c r="H23" i="66"/>
  <c r="I27" i="66"/>
  <c r="H28" i="66"/>
  <c r="M28" i="66"/>
  <c r="L25" i="66"/>
  <c r="H26" i="66"/>
  <c r="I25" i="66"/>
  <c r="M24" i="66"/>
  <c r="I28" i="66"/>
  <c r="N26" i="66"/>
  <c r="I29" i="66"/>
  <c r="M23" i="66"/>
  <c r="O23" i="66"/>
  <c r="G26" i="66"/>
  <c r="L26" i="66"/>
  <c r="G27" i="66"/>
  <c r="H24" i="66"/>
  <c r="F28" i="66"/>
  <c r="E29" i="66"/>
  <c r="E25" i="66"/>
  <c r="J29" i="66"/>
  <c r="G23" i="66"/>
  <c r="G28" i="66"/>
  <c r="J27" i="66"/>
  <c r="H27" i="66"/>
  <c r="F25" i="66"/>
  <c r="E28" i="66"/>
  <c r="E27" i="66"/>
  <c r="G29" i="66"/>
  <c r="E24" i="66"/>
  <c r="K28" i="66"/>
  <c r="O27" i="66"/>
  <c r="N27" i="66"/>
  <c r="J23" i="66"/>
  <c r="J25" i="66"/>
  <c r="H25" i="66"/>
  <c r="N23" i="66"/>
  <c r="M27" i="66"/>
  <c r="H29" i="66"/>
  <c r="F26" i="66"/>
  <c r="I30" i="66"/>
  <c r="O30" i="66"/>
  <c r="K30" i="66"/>
  <c r="M30" i="66"/>
  <c r="D30" i="66" l="1"/>
  <c r="D23" i="66"/>
  <c r="D25" i="66"/>
  <c r="D28" i="66"/>
  <c r="D27" i="66"/>
  <c r="D26" i="66"/>
  <c r="D24" i="66"/>
  <c r="D29" i="66"/>
  <c r="C26" i="66"/>
  <c r="C27" i="66"/>
  <c r="C23" i="66"/>
  <c r="C24" i="66" l="1"/>
  <c r="C29" i="66"/>
  <c r="C25" i="66"/>
  <c r="C28" i="66"/>
  <c r="C30" i="66"/>
  <c r="F23" i="31" l="1"/>
  <c r="F123" i="31"/>
  <c r="F43" i="31"/>
  <c r="F66" i="31"/>
  <c r="F114" i="31"/>
  <c r="F51" i="31"/>
  <c r="F64" i="31"/>
  <c r="F60" i="31"/>
  <c r="F92" i="31"/>
  <c r="F69" i="31"/>
  <c r="F117" i="31"/>
  <c r="F40" i="31"/>
  <c r="F101" i="31"/>
  <c r="F59" i="31"/>
  <c r="F68" i="31"/>
  <c r="F78" i="31"/>
  <c r="F113" i="31"/>
  <c r="F36" i="31"/>
  <c r="F83" i="31"/>
  <c r="F37" i="31"/>
  <c r="F115" i="31"/>
  <c r="F81" i="31"/>
  <c r="F74" i="31"/>
  <c r="F108" i="31"/>
  <c r="F61" i="31"/>
  <c r="F67" i="31"/>
  <c r="F73" i="31"/>
  <c r="F131" i="31"/>
  <c r="F63" i="31"/>
  <c r="F110" i="31"/>
  <c r="F34" i="31"/>
  <c r="F35" i="31"/>
  <c r="F91" i="31"/>
  <c r="F13" i="31"/>
  <c r="F26" i="31"/>
  <c r="F45" i="31"/>
  <c r="F86" i="31"/>
  <c r="F124" i="31"/>
  <c r="F15" i="31"/>
  <c r="F48" i="31"/>
  <c r="F98" i="31"/>
  <c r="F38" i="31"/>
  <c r="F105" i="31"/>
  <c r="F119" i="31"/>
  <c r="F99" i="31"/>
  <c r="F54" i="31"/>
  <c r="F42" i="31"/>
  <c r="F111" i="31"/>
  <c r="F109" i="31"/>
  <c r="F71" i="31"/>
  <c r="F49" i="31"/>
  <c r="F122" i="31"/>
  <c r="F53" i="31"/>
  <c r="F20" i="31"/>
  <c r="F112" i="31"/>
  <c r="F85" i="31"/>
  <c r="F65" i="31"/>
  <c r="F75" i="31"/>
  <c r="F104" i="31"/>
  <c r="F79" i="31"/>
  <c r="F30" i="31"/>
  <c r="F103" i="31"/>
  <c r="F132" i="31"/>
  <c r="F89" i="31"/>
  <c r="F93" i="31"/>
  <c r="F50" i="31"/>
  <c r="F33" i="31"/>
  <c r="F58" i="31"/>
  <c r="F90" i="31"/>
  <c r="F130" i="31"/>
  <c r="F87" i="31"/>
  <c r="F41" i="31"/>
  <c r="F121" i="31"/>
  <c r="F28" i="31"/>
  <c r="F118" i="31"/>
  <c r="F80" i="31"/>
  <c r="F126" i="31"/>
  <c r="F25" i="31"/>
  <c r="F70" i="31"/>
  <c r="F22" i="31"/>
  <c r="F47" i="31"/>
  <c r="F27" i="31"/>
  <c r="F72" i="31"/>
  <c r="F106" i="31"/>
  <c r="F57" i="31"/>
  <c r="F14" i="31"/>
  <c r="F32" i="31"/>
  <c r="F19" i="31"/>
  <c r="F95" i="31"/>
  <c r="F44" i="31"/>
  <c r="F56" i="31"/>
  <c r="F82" i="31"/>
  <c r="F24" i="31"/>
  <c r="F39" i="31"/>
  <c r="F88" i="31"/>
  <c r="F94" i="31"/>
  <c r="F96" i="31"/>
  <c r="F129" i="31"/>
  <c r="F107" i="31"/>
  <c r="F128" i="31"/>
  <c r="F18" i="31"/>
  <c r="F16" i="31"/>
  <c r="F52" i="31"/>
  <c r="F84" i="31"/>
  <c r="F102" i="31"/>
  <c r="F31" i="31"/>
  <c r="F29" i="31"/>
  <c r="F17" i="31"/>
  <c r="F77" i="31"/>
  <c r="F116" i="31"/>
  <c r="F127" i="31"/>
  <c r="F120" i="31"/>
  <c r="F55" i="31"/>
  <c r="F21" i="31"/>
  <c r="F97" i="31"/>
  <c r="F125" i="31"/>
  <c r="F46" i="31"/>
  <c r="F76" i="31"/>
  <c r="F100" i="31"/>
  <c r="F62" i="31"/>
  <c r="F9" i="31"/>
  <c r="D76" i="31" l="1"/>
  <c r="K76" i="31"/>
  <c r="C76" i="31"/>
  <c r="D17" i="31"/>
  <c r="K17" i="31"/>
  <c r="D84" i="31"/>
  <c r="C84" i="31"/>
  <c r="K84" i="31"/>
  <c r="D18" i="31"/>
  <c r="K18" i="31"/>
  <c r="D24" i="31"/>
  <c r="K24" i="31"/>
  <c r="K19" i="31"/>
  <c r="D19" i="31"/>
  <c r="D14" i="31"/>
  <c r="K14" i="31"/>
  <c r="C27" i="31"/>
  <c r="K27" i="31"/>
  <c r="D27" i="31"/>
  <c r="K47" i="31"/>
  <c r="D47" i="31"/>
  <c r="C47" i="31"/>
  <c r="D126" i="31"/>
  <c r="K126" i="31"/>
  <c r="C126" i="31"/>
  <c r="D118" i="31"/>
  <c r="C118" i="31"/>
  <c r="K118" i="31"/>
  <c r="D121" i="31"/>
  <c r="C121" i="31"/>
  <c r="K121" i="31"/>
  <c r="O25" i="31"/>
  <c r="C130" i="31"/>
  <c r="D130" i="31"/>
  <c r="K130" i="31"/>
  <c r="K58" i="31"/>
  <c r="D58" i="31"/>
  <c r="C58" i="31"/>
  <c r="D50" i="31"/>
  <c r="K50" i="31"/>
  <c r="C50" i="31"/>
  <c r="K89" i="31"/>
  <c r="C89" i="31"/>
  <c r="D89" i="31"/>
  <c r="C79" i="31"/>
  <c r="D79" i="31"/>
  <c r="K79" i="31"/>
  <c r="K75" i="31"/>
  <c r="D75" i="31"/>
  <c r="C75" i="31"/>
  <c r="O22" i="31"/>
  <c r="D85" i="31"/>
  <c r="K85" i="31"/>
  <c r="C85" i="31"/>
  <c r="K42" i="31"/>
  <c r="D42" i="31"/>
  <c r="C42" i="31"/>
  <c r="K99" i="31"/>
  <c r="C99" i="31"/>
  <c r="D99" i="31"/>
  <c r="K15" i="31"/>
  <c r="D15" i="31"/>
  <c r="D68" i="31"/>
  <c r="K68" i="31"/>
  <c r="C68" i="31"/>
  <c r="D92" i="31"/>
  <c r="C92" i="31"/>
  <c r="K92" i="31"/>
  <c r="C125" i="31"/>
  <c r="D125" i="31"/>
  <c r="K125" i="31"/>
  <c r="D21" i="31"/>
  <c r="K21" i="31"/>
  <c r="K116" i="31"/>
  <c r="D116" i="31"/>
  <c r="C116" i="31"/>
  <c r="K31" i="31"/>
  <c r="D31" i="31"/>
  <c r="C31" i="31"/>
  <c r="D107" i="31"/>
  <c r="C107" i="31"/>
  <c r="K107" i="31"/>
  <c r="C55" i="31"/>
  <c r="D55" i="31"/>
  <c r="K55" i="31"/>
  <c r="D127" i="31"/>
  <c r="K127" i="31"/>
  <c r="C127" i="31"/>
  <c r="K39" i="31"/>
  <c r="D39" i="31"/>
  <c r="C39" i="31"/>
  <c r="D32" i="31"/>
  <c r="C32" i="31"/>
  <c r="K32" i="31"/>
  <c r="K22" i="31"/>
  <c r="D22" i="31"/>
  <c r="K80" i="31"/>
  <c r="D80" i="31"/>
  <c r="C80" i="31"/>
  <c r="K90" i="31"/>
  <c r="C90" i="31"/>
  <c r="D90" i="31"/>
  <c r="C33" i="31"/>
  <c r="D33" i="31"/>
  <c r="K33" i="31"/>
  <c r="D93" i="31"/>
  <c r="K93" i="31"/>
  <c r="C93" i="31"/>
  <c r="D104" i="31"/>
  <c r="K104" i="31"/>
  <c r="C104" i="31"/>
  <c r="E104" i="31" s="1"/>
  <c r="G104" i="31" s="1"/>
  <c r="K112" i="31"/>
  <c r="C112" i="31"/>
  <c r="D112" i="31"/>
  <c r="K20" i="31"/>
  <c r="D20" i="31"/>
  <c r="D53" i="31"/>
  <c r="K53" i="31"/>
  <c r="C53" i="31"/>
  <c r="E53" i="31" s="1"/>
  <c r="G53" i="31" s="1"/>
  <c r="O19" i="31"/>
  <c r="K49" i="31"/>
  <c r="C49" i="31"/>
  <c r="D49" i="31"/>
  <c r="D109" i="31"/>
  <c r="O24" i="31"/>
  <c r="C109" i="31"/>
  <c r="K109" i="31"/>
  <c r="K105" i="31"/>
  <c r="C105" i="31"/>
  <c r="D105" i="31"/>
  <c r="C98" i="31"/>
  <c r="D98" i="31"/>
  <c r="K98" i="31"/>
  <c r="D86" i="31"/>
  <c r="K86" i="31"/>
  <c r="C86" i="31"/>
  <c r="D26" i="31"/>
  <c r="K26" i="31"/>
  <c r="C26" i="31"/>
  <c r="K91" i="31"/>
  <c r="C91" i="31"/>
  <c r="D91" i="31"/>
  <c r="C34" i="31"/>
  <c r="D34" i="31"/>
  <c r="K34" i="31"/>
  <c r="D63" i="31"/>
  <c r="K63" i="31"/>
  <c r="C63" i="31"/>
  <c r="D73" i="31"/>
  <c r="K73" i="31"/>
  <c r="O21" i="31"/>
  <c r="C73" i="31"/>
  <c r="D67" i="31"/>
  <c r="K67" i="31"/>
  <c r="C67" i="31"/>
  <c r="K108" i="31"/>
  <c r="C108" i="31"/>
  <c r="D108" i="31"/>
  <c r="C81" i="31"/>
  <c r="D81" i="31"/>
  <c r="K81" i="31"/>
  <c r="D115" i="31"/>
  <c r="K115" i="31"/>
  <c r="C115" i="31"/>
  <c r="D83" i="31"/>
  <c r="K83" i="31"/>
  <c r="C83" i="31"/>
  <c r="D113" i="31"/>
  <c r="C113" i="31"/>
  <c r="K113" i="31"/>
  <c r="C101" i="31"/>
  <c r="D101" i="31"/>
  <c r="K101" i="31"/>
  <c r="D117" i="31"/>
  <c r="K117" i="31"/>
  <c r="C117" i="31"/>
  <c r="K64" i="31"/>
  <c r="D64" i="31"/>
  <c r="C64" i="31"/>
  <c r="K114" i="31"/>
  <c r="C114" i="31"/>
  <c r="D114" i="31"/>
  <c r="C43" i="31"/>
  <c r="D43" i="31"/>
  <c r="K43" i="31"/>
  <c r="D23" i="31"/>
  <c r="K23" i="31"/>
  <c r="C46" i="31"/>
  <c r="K46" i="31"/>
  <c r="D46" i="31"/>
  <c r="D77" i="31"/>
  <c r="K77" i="31"/>
  <c r="C77" i="31"/>
  <c r="K102" i="31"/>
  <c r="D102" i="31"/>
  <c r="C102" i="31"/>
  <c r="K128" i="31"/>
  <c r="D128" i="31"/>
  <c r="C128" i="31"/>
  <c r="C94" i="31"/>
  <c r="D94" i="31"/>
  <c r="K94" i="31"/>
  <c r="D95" i="31"/>
  <c r="K95" i="31"/>
  <c r="C95" i="31"/>
  <c r="K57" i="31"/>
  <c r="C57" i="31"/>
  <c r="D57" i="31"/>
  <c r="C72" i="31"/>
  <c r="D72" i="31"/>
  <c r="K72" i="31"/>
  <c r="K25" i="31"/>
  <c r="O17" i="31"/>
  <c r="C25" i="31"/>
  <c r="D12" i="31"/>
  <c r="G12" i="31" s="1"/>
  <c r="D25" i="31"/>
  <c r="C28" i="31"/>
  <c r="K28" i="31"/>
  <c r="D28" i="31"/>
  <c r="K87" i="31"/>
  <c r="D87" i="31"/>
  <c r="C87" i="31"/>
  <c r="D132" i="31"/>
  <c r="K132" i="31"/>
  <c r="C132" i="31"/>
  <c r="K30" i="31"/>
  <c r="C30" i="31"/>
  <c r="D30" i="31"/>
  <c r="C65" i="31"/>
  <c r="K65" i="31"/>
  <c r="D65" i="31"/>
  <c r="D119" i="31"/>
  <c r="C119" i="31"/>
  <c r="K119" i="31"/>
  <c r="D59" i="31"/>
  <c r="K59" i="31"/>
  <c r="C59" i="31"/>
  <c r="D62" i="31"/>
  <c r="C62" i="31"/>
  <c r="K62" i="31"/>
  <c r="D100" i="31"/>
  <c r="C100" i="31"/>
  <c r="K100" i="31"/>
  <c r="K97" i="31"/>
  <c r="C97" i="31"/>
  <c r="O23" i="31"/>
  <c r="D97" i="31"/>
  <c r="C29" i="31"/>
  <c r="D29" i="31"/>
  <c r="K29" i="31"/>
  <c r="K52" i="31"/>
  <c r="D52" i="31"/>
  <c r="C52" i="31"/>
  <c r="D129" i="31"/>
  <c r="C129" i="31"/>
  <c r="K129" i="31"/>
  <c r="D82" i="31"/>
  <c r="C82" i="31"/>
  <c r="K82" i="31"/>
  <c r="K120" i="31"/>
  <c r="C120" i="31"/>
  <c r="D120" i="31"/>
  <c r="K16" i="31"/>
  <c r="D16" i="31"/>
  <c r="D96" i="31"/>
  <c r="K96" i="31"/>
  <c r="C96" i="31"/>
  <c r="K88" i="31"/>
  <c r="C88" i="31"/>
  <c r="D88" i="31"/>
  <c r="C56" i="31"/>
  <c r="K56" i="31"/>
  <c r="D56" i="31"/>
  <c r="D44" i="31"/>
  <c r="C44" i="31"/>
  <c r="K44" i="31"/>
  <c r="K106" i="31"/>
  <c r="D106" i="31"/>
  <c r="C106" i="31"/>
  <c r="K70" i="31"/>
  <c r="D70" i="31"/>
  <c r="C70" i="31"/>
  <c r="C41" i="31"/>
  <c r="D41" i="31"/>
  <c r="K41" i="31"/>
  <c r="C103" i="31"/>
  <c r="D103" i="31"/>
  <c r="K103" i="31"/>
  <c r="D122" i="31"/>
  <c r="K122" i="31"/>
  <c r="C122" i="31"/>
  <c r="K71" i="31"/>
  <c r="C71" i="31"/>
  <c r="D71" i="31"/>
  <c r="C111" i="31"/>
  <c r="K111" i="31"/>
  <c r="D111" i="31"/>
  <c r="K54" i="31"/>
  <c r="C54" i="31"/>
  <c r="D54" i="31"/>
  <c r="K38" i="31"/>
  <c r="C38" i="31"/>
  <c r="D38" i="31"/>
  <c r="K48" i="31"/>
  <c r="D48" i="31"/>
  <c r="C48" i="31"/>
  <c r="C124" i="31"/>
  <c r="D124" i="31"/>
  <c r="K124" i="31"/>
  <c r="D45" i="31"/>
  <c r="K45" i="31"/>
  <c r="C45" i="31"/>
  <c r="D13" i="31"/>
  <c r="K13" i="31"/>
  <c r="O16" i="31"/>
  <c r="K35" i="31"/>
  <c r="D35" i="31"/>
  <c r="C35" i="31"/>
  <c r="C110" i="31"/>
  <c r="E110" i="31" s="1"/>
  <c r="G110" i="31" s="1"/>
  <c r="K110" i="31"/>
  <c r="D110" i="31"/>
  <c r="K131" i="31"/>
  <c r="D131" i="31"/>
  <c r="C131" i="31"/>
  <c r="D61" i="31"/>
  <c r="K61" i="31"/>
  <c r="O20" i="31"/>
  <c r="C61" i="31"/>
  <c r="K74" i="31"/>
  <c r="C74" i="31"/>
  <c r="D74" i="31"/>
  <c r="D37" i="31"/>
  <c r="K37" i="31"/>
  <c r="O18" i="31"/>
  <c r="C37" i="31"/>
  <c r="D36" i="31"/>
  <c r="K36" i="31"/>
  <c r="C36" i="31"/>
  <c r="C78" i="31"/>
  <c r="D78" i="31"/>
  <c r="K78" i="31"/>
  <c r="D40" i="31"/>
  <c r="K40" i="31"/>
  <c r="C40" i="31"/>
  <c r="K69" i="31"/>
  <c r="D69" i="31"/>
  <c r="C69" i="31"/>
  <c r="K60" i="31"/>
  <c r="C60" i="31"/>
  <c r="D60" i="31"/>
  <c r="C51" i="31"/>
  <c r="D51" i="31"/>
  <c r="K51" i="31"/>
  <c r="K66" i="31"/>
  <c r="D66" i="31"/>
  <c r="C66" i="31"/>
  <c r="K123" i="31"/>
  <c r="D123" i="31"/>
  <c r="C123" i="31"/>
  <c r="D9" i="31"/>
  <c r="E105" i="31" l="1"/>
  <c r="G105" i="31" s="1"/>
  <c r="E75" i="31"/>
  <c r="G75" i="31" s="1"/>
  <c r="E58" i="31"/>
  <c r="G58" i="31" s="1"/>
  <c r="E34" i="31"/>
  <c r="G34" i="31" s="1"/>
  <c r="E99" i="31"/>
  <c r="G99" i="31" s="1"/>
  <c r="E36" i="31"/>
  <c r="G36" i="31" s="1"/>
  <c r="E48" i="31"/>
  <c r="G48" i="31" s="1"/>
  <c r="E103" i="31"/>
  <c r="G103" i="31" s="1"/>
  <c r="E70" i="31"/>
  <c r="G70" i="31" s="1"/>
  <c r="E82" i="31"/>
  <c r="G82" i="31" s="1"/>
  <c r="E93" i="31"/>
  <c r="G93" i="31" s="1"/>
  <c r="E130" i="31"/>
  <c r="G130" i="31" s="1"/>
  <c r="E59" i="31"/>
  <c r="G59" i="31" s="1"/>
  <c r="E28" i="31"/>
  <c r="G28" i="31" s="1"/>
  <c r="E95" i="31"/>
  <c r="G95" i="31" s="1"/>
  <c r="E77" i="31"/>
  <c r="G77" i="31" s="1"/>
  <c r="E114" i="31"/>
  <c r="G114" i="31" s="1"/>
  <c r="E113" i="31"/>
  <c r="G113" i="31" s="1"/>
  <c r="E108" i="31"/>
  <c r="G108" i="31" s="1"/>
  <c r="E66" i="31"/>
  <c r="G66" i="31" s="1"/>
  <c r="E45" i="31"/>
  <c r="G45" i="31" s="1"/>
  <c r="E90" i="31"/>
  <c r="G90" i="31" s="1"/>
  <c r="E107" i="31"/>
  <c r="G107" i="31" s="1"/>
  <c r="E74" i="31"/>
  <c r="G74" i="31" s="1"/>
  <c r="E111" i="31"/>
  <c r="G111" i="31" s="1"/>
  <c r="E122" i="31"/>
  <c r="G122" i="31" s="1"/>
  <c r="E41" i="31"/>
  <c r="G41" i="31" s="1"/>
  <c r="E106" i="31"/>
  <c r="G106" i="31" s="1"/>
  <c r="E96" i="31"/>
  <c r="G96" i="31" s="1"/>
  <c r="E129" i="31"/>
  <c r="G129" i="31" s="1"/>
  <c r="E117" i="31"/>
  <c r="G117" i="31" s="1"/>
  <c r="E115" i="31"/>
  <c r="G115" i="31" s="1"/>
  <c r="E98" i="31"/>
  <c r="G98" i="31" s="1"/>
  <c r="E112" i="31"/>
  <c r="G112" i="31" s="1"/>
  <c r="E127" i="31"/>
  <c r="G127" i="31" s="1"/>
  <c r="E68" i="31"/>
  <c r="G68" i="31" s="1"/>
  <c r="E118" i="31"/>
  <c r="G118" i="31" s="1"/>
  <c r="E76" i="31"/>
  <c r="G76" i="31" s="1"/>
  <c r="E40" i="31"/>
  <c r="G40" i="31" s="1"/>
  <c r="N20" i="31"/>
  <c r="E57" i="31"/>
  <c r="G57" i="31" s="1"/>
  <c r="E83" i="31"/>
  <c r="G83" i="31" s="1"/>
  <c r="E67" i="31"/>
  <c r="G67" i="31" s="1"/>
  <c r="E91" i="31"/>
  <c r="G91" i="31" s="1"/>
  <c r="E92" i="31"/>
  <c r="G92" i="31" s="1"/>
  <c r="E79" i="31"/>
  <c r="G79" i="31" s="1"/>
  <c r="E50" i="31"/>
  <c r="G50" i="31" s="1"/>
  <c r="E47" i="31"/>
  <c r="G47" i="31" s="1"/>
  <c r="E123" i="31"/>
  <c r="G123" i="31" s="1"/>
  <c r="E51" i="31"/>
  <c r="G51" i="31" s="1"/>
  <c r="E69" i="31"/>
  <c r="G69" i="31" s="1"/>
  <c r="E78" i="31"/>
  <c r="G78" i="31" s="1"/>
  <c r="E71" i="31"/>
  <c r="G71" i="31" s="1"/>
  <c r="E120" i="31"/>
  <c r="G120" i="31" s="1"/>
  <c r="E119" i="31"/>
  <c r="G119" i="31" s="1"/>
  <c r="E32" i="31"/>
  <c r="G32" i="31" s="1"/>
  <c r="E60" i="31"/>
  <c r="G60" i="31" s="1"/>
  <c r="E61" i="31"/>
  <c r="G61" i="31" s="1"/>
  <c r="M20" i="31"/>
  <c r="N16" i="31"/>
  <c r="E124" i="31"/>
  <c r="G124" i="31" s="1"/>
  <c r="E44" i="31"/>
  <c r="G44" i="31" s="1"/>
  <c r="E88" i="31"/>
  <c r="G88" i="31" s="1"/>
  <c r="E29" i="31"/>
  <c r="G29" i="31" s="1"/>
  <c r="M23" i="31"/>
  <c r="E97" i="31"/>
  <c r="G97" i="31" s="1"/>
  <c r="E100" i="31"/>
  <c r="G100" i="31" s="1"/>
  <c r="E62" i="31"/>
  <c r="G62" i="31" s="1"/>
  <c r="E65" i="31"/>
  <c r="G65" i="31" s="1"/>
  <c r="E132" i="31"/>
  <c r="G132" i="31" s="1"/>
  <c r="E87" i="31"/>
  <c r="G87" i="31" s="1"/>
  <c r="N17" i="31"/>
  <c r="E72" i="31"/>
  <c r="G72" i="31" s="1"/>
  <c r="E94" i="31"/>
  <c r="G94" i="31" s="1"/>
  <c r="E46" i="31"/>
  <c r="G46" i="31" s="1"/>
  <c r="E43" i="31"/>
  <c r="G43" i="31" s="1"/>
  <c r="E101" i="31"/>
  <c r="G101" i="31" s="1"/>
  <c r="E81" i="31"/>
  <c r="G81" i="31" s="1"/>
  <c r="M24" i="31"/>
  <c r="E109" i="31"/>
  <c r="G109" i="31" s="1"/>
  <c r="N19" i="31"/>
  <c r="E121" i="31"/>
  <c r="G121" i="31" s="1"/>
  <c r="M25" i="31"/>
  <c r="E27" i="31"/>
  <c r="G27" i="31" s="1"/>
  <c r="E131" i="31"/>
  <c r="G131" i="31" s="1"/>
  <c r="E35" i="31"/>
  <c r="G35" i="31" s="1"/>
  <c r="E56" i="31"/>
  <c r="G56" i="31" s="1"/>
  <c r="N21" i="31"/>
  <c r="E49" i="31"/>
  <c r="G49" i="31" s="1"/>
  <c r="M19" i="31"/>
  <c r="E80" i="31"/>
  <c r="G80" i="31" s="1"/>
  <c r="E39" i="31"/>
  <c r="G39" i="31" s="1"/>
  <c r="E31" i="31"/>
  <c r="G31" i="31" s="1"/>
  <c r="E116" i="31"/>
  <c r="G116" i="31" s="1"/>
  <c r="E42" i="31"/>
  <c r="G42" i="31" s="1"/>
  <c r="M22" i="31"/>
  <c r="E85" i="31"/>
  <c r="G85" i="31" s="1"/>
  <c r="N25" i="31"/>
  <c r="N18" i="31"/>
  <c r="E38" i="31"/>
  <c r="G38" i="31" s="1"/>
  <c r="E54" i="31"/>
  <c r="G54" i="31" s="1"/>
  <c r="E52" i="31"/>
  <c r="G52" i="31" s="1"/>
  <c r="N23" i="31"/>
  <c r="E30" i="31"/>
  <c r="G30" i="31" s="1"/>
  <c r="M17" i="31"/>
  <c r="E25" i="31"/>
  <c r="G25" i="31" s="1"/>
  <c r="E128" i="31"/>
  <c r="G128" i="31" s="1"/>
  <c r="E102" i="31"/>
  <c r="G102" i="31" s="1"/>
  <c r="E64" i="31"/>
  <c r="G64" i="31" s="1"/>
  <c r="E73" i="31"/>
  <c r="G73" i="31" s="1"/>
  <c r="M21" i="31"/>
  <c r="N24" i="31"/>
  <c r="E126" i="31"/>
  <c r="G126" i="31" s="1"/>
  <c r="M18" i="31"/>
  <c r="E37" i="31"/>
  <c r="G37" i="31" s="1"/>
  <c r="K5" i="31"/>
  <c r="K4" i="31"/>
  <c r="E63" i="31"/>
  <c r="G63" i="31" s="1"/>
  <c r="E26" i="31"/>
  <c r="G26" i="31" s="1"/>
  <c r="E86" i="31"/>
  <c r="G86" i="31" s="1"/>
  <c r="E33" i="31"/>
  <c r="G33" i="31" s="1"/>
  <c r="E55" i="31"/>
  <c r="G55" i="31" s="1"/>
  <c r="E125" i="31"/>
  <c r="G125" i="31" s="1"/>
  <c r="N22" i="31"/>
  <c r="E89" i="31"/>
  <c r="G89" i="31" s="1"/>
  <c r="E84" i="31"/>
  <c r="G84" i="31" s="1"/>
  <c r="R25" i="31" l="1"/>
  <c r="R19" i="31"/>
  <c r="R22" i="31"/>
  <c r="R24" i="31"/>
  <c r="R21" i="31"/>
  <c r="R17" i="31"/>
  <c r="R16" i="31"/>
  <c r="R20" i="31"/>
  <c r="R23" i="31"/>
  <c r="R18" i="31"/>
  <c r="P24" i="31"/>
  <c r="Q24" i="31"/>
  <c r="Q18" i="31"/>
  <c r="P18" i="31"/>
  <c r="P19" i="31"/>
  <c r="Q19" i="31"/>
  <c r="P21" i="31"/>
  <c r="Q21" i="31"/>
  <c r="P25" i="31"/>
  <c r="Q25" i="31"/>
  <c r="P20" i="31"/>
  <c r="Q20" i="31"/>
  <c r="P17" i="31"/>
  <c r="Q17" i="31"/>
  <c r="Q23" i="31"/>
  <c r="P23" i="31"/>
  <c r="K6" i="31"/>
  <c r="B5" i="31" s="1"/>
  <c r="K3" i="25"/>
  <c r="M7" i="31"/>
  <c r="P22" i="31"/>
  <c r="Q22" i="31"/>
  <c r="G9" i="25" l="1"/>
  <c r="B5" i="25"/>
  <c r="C49" i="25"/>
  <c r="E25" i="25"/>
  <c r="E24" i="25"/>
  <c r="E33" i="25"/>
  <c r="G32" i="25"/>
  <c r="G20" i="25"/>
  <c r="E17" i="25"/>
  <c r="E29" i="25"/>
  <c r="G25" i="25"/>
  <c r="G14" i="25"/>
  <c r="G29" i="25"/>
  <c r="E21" i="25"/>
  <c r="E23" i="25"/>
  <c r="G36" i="25"/>
  <c r="G22" i="25"/>
  <c r="E20" i="25"/>
  <c r="E22" i="25"/>
  <c r="G35" i="25"/>
  <c r="G28" i="25"/>
  <c r="G33" i="25"/>
  <c r="G16" i="25"/>
  <c r="G30" i="25"/>
  <c r="E19" i="25"/>
  <c r="E37" i="25"/>
  <c r="G19" i="25"/>
  <c r="E28" i="25"/>
  <c r="G18" i="25"/>
  <c r="G21" i="25"/>
  <c r="E38" i="25"/>
  <c r="E27" i="25"/>
  <c r="G23" i="25"/>
  <c r="G26" i="25"/>
  <c r="E16" i="25"/>
  <c r="G34" i="25"/>
  <c r="G27" i="25"/>
  <c r="G15" i="25"/>
  <c r="E31" i="25"/>
  <c r="E18" i="25"/>
  <c r="E26" i="25"/>
  <c r="E34" i="25"/>
  <c r="G37" i="25"/>
  <c r="G31" i="25"/>
  <c r="E30" i="25"/>
  <c r="G24" i="25"/>
  <c r="E15" i="25"/>
  <c r="E32" i="25"/>
  <c r="E35" i="25"/>
  <c r="G38" i="25"/>
  <c r="E36" i="25"/>
  <c r="G17" i="25"/>
  <c r="E14" i="25"/>
  <c r="B4" i="31" l="1"/>
  <c r="B5" i="28"/>
  <c r="B5" i="66"/>
  <c r="C22" i="31" l="1"/>
  <c r="E22" i="31" s="1"/>
  <c r="C18" i="31"/>
  <c r="E18" i="31" s="1"/>
  <c r="C23" i="31"/>
  <c r="E23" i="31" s="1"/>
  <c r="C14" i="31"/>
  <c r="E14" i="31" s="1"/>
  <c r="C19" i="31"/>
  <c r="E19" i="31" s="1"/>
  <c r="C24" i="31"/>
  <c r="E24" i="31" s="1"/>
  <c r="C20" i="31"/>
  <c r="E20" i="31" s="1"/>
  <c r="C17" i="31"/>
  <c r="E17" i="31" s="1"/>
  <c r="C21" i="31"/>
  <c r="E21" i="31" s="1"/>
  <c r="G21" i="31" l="1"/>
  <c r="G14" i="31"/>
  <c r="G20" i="31"/>
  <c r="G17" i="31"/>
  <c r="G24" i="31"/>
  <c r="G19" i="31"/>
  <c r="G23" i="31"/>
  <c r="G18" i="31"/>
  <c r="G22" i="31"/>
  <c r="C16" i="31"/>
  <c r="E16" i="31" s="1"/>
  <c r="C15" i="31"/>
  <c r="E15" i="31" s="1"/>
  <c r="C13" i="31"/>
  <c r="E13" i="25"/>
  <c r="C9" i="31"/>
  <c r="G15" i="31" l="1"/>
  <c r="G16" i="31"/>
  <c r="G9" i="31"/>
  <c r="G50" i="25" s="1"/>
  <c r="E50" i="25"/>
  <c r="E13" i="31"/>
  <c r="M16" i="31"/>
  <c r="I19" i="66"/>
  <c r="K22" i="66"/>
  <c r="L14" i="66"/>
  <c r="E14" i="66"/>
  <c r="N14" i="66"/>
  <c r="L20" i="66"/>
  <c r="G15" i="66"/>
  <c r="G14" i="66"/>
  <c r="E21" i="66"/>
  <c r="F15" i="66"/>
  <c r="K19" i="66"/>
  <c r="N19" i="66"/>
  <c r="J16" i="66"/>
  <c r="K13" i="66"/>
  <c r="I17" i="66"/>
  <c r="G17" i="66"/>
  <c r="H18" i="66"/>
  <c r="O20" i="66"/>
  <c r="M20" i="66"/>
  <c r="M17" i="66"/>
  <c r="M16" i="66"/>
  <c r="J14" i="66"/>
  <c r="F19" i="66"/>
  <c r="L18" i="66"/>
  <c r="N22" i="66"/>
  <c r="I22" i="66"/>
  <c r="G22" i="66"/>
  <c r="H19" i="66"/>
  <c r="F16" i="66"/>
  <c r="N15" i="66"/>
  <c r="N18" i="66"/>
  <c r="O13" i="66"/>
  <c r="N16" i="66"/>
  <c r="E19" i="66"/>
  <c r="I16" i="66"/>
  <c r="N21" i="66"/>
  <c r="F21" i="66"/>
  <c r="J13" i="66"/>
  <c r="E17" i="66"/>
  <c r="L21" i="66"/>
  <c r="O16" i="66"/>
  <c r="I13" i="66"/>
  <c r="I18" i="66"/>
  <c r="L13" i="66"/>
  <c r="M13" i="66"/>
  <c r="F18" i="66"/>
  <c r="L16" i="66"/>
  <c r="I20" i="66"/>
  <c r="H13" i="66"/>
  <c r="E18" i="66"/>
  <c r="E20" i="66"/>
  <c r="G20" i="66"/>
  <c r="G21" i="66"/>
  <c r="F20" i="66"/>
  <c r="N20" i="66"/>
  <c r="H22" i="66"/>
  <c r="M22" i="66"/>
  <c r="L19" i="66"/>
  <c r="H15" i="66"/>
  <c r="L17" i="66"/>
  <c r="G18" i="66"/>
  <c r="E15" i="66"/>
  <c r="K20" i="66"/>
  <c r="F22" i="66"/>
  <c r="L22" i="66"/>
  <c r="O21" i="66"/>
  <c r="E13" i="66"/>
  <c r="I15" i="66"/>
  <c r="G19" i="66"/>
  <c r="H14" i="66"/>
  <c r="O22" i="66"/>
  <c r="N13" i="66"/>
  <c r="H21" i="66"/>
  <c r="G13" i="25"/>
  <c r="E9" i="31"/>
  <c r="I75" i="25" l="1"/>
  <c r="P16" i="31"/>
  <c r="Q16" i="31"/>
  <c r="G13" i="31"/>
  <c r="E22" i="66"/>
  <c r="J20" i="66"/>
  <c r="O19" i="66"/>
  <c r="I14" i="66"/>
  <c r="M19" i="66"/>
  <c r="F13" i="66"/>
  <c r="N17" i="66"/>
  <c r="M21" i="66"/>
  <c r="K14" i="66"/>
  <c r="E16" i="66"/>
  <c r="K15" i="66"/>
  <c r="D20" i="66"/>
  <c r="D21" i="66"/>
  <c r="D17" i="66"/>
  <c r="D15" i="66"/>
  <c r="D13" i="66"/>
  <c r="J17" i="66"/>
  <c r="J19" i="66"/>
  <c r="F17" i="66"/>
  <c r="I21" i="66"/>
  <c r="K18" i="66"/>
  <c r="M14" i="66"/>
  <c r="G13" i="66"/>
  <c r="M15" i="66"/>
  <c r="O14" i="66"/>
  <c r="H20" i="66"/>
  <c r="O17" i="66"/>
  <c r="J15" i="66"/>
  <c r="D14" i="66"/>
  <c r="D16" i="66"/>
  <c r="M18" i="66"/>
  <c r="L15" i="66"/>
  <c r="H16" i="66"/>
  <c r="K17" i="66"/>
  <c r="J22" i="66"/>
  <c r="K16" i="66"/>
  <c r="O18" i="66"/>
  <c r="D19" i="66"/>
  <c r="D18" i="66"/>
  <c r="D22" i="66"/>
  <c r="K21" i="66"/>
  <c r="F14" i="66"/>
  <c r="G16" i="66"/>
  <c r="H17" i="66"/>
  <c r="J21" i="66"/>
  <c r="J18" i="66"/>
  <c r="O15" i="66"/>
  <c r="C18" i="66" l="1"/>
  <c r="C21" i="66"/>
  <c r="C17" i="66"/>
  <c r="C19" i="66"/>
  <c r="C20" i="66"/>
  <c r="C16" i="66"/>
  <c r="C13" i="66"/>
  <c r="C14" i="66" l="1"/>
  <c r="C15" i="66"/>
  <c r="C22" i="66"/>
</calcChain>
</file>

<file path=xl/comments1.xml><?xml version="1.0" encoding="utf-8"?>
<comments xmlns="http://schemas.openxmlformats.org/spreadsheetml/2006/main">
  <authors>
    <author>PacifiCorp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comments2.xml><?xml version="1.0" encoding="utf-8"?>
<comments xmlns="http://schemas.openxmlformats.org/spreadsheetml/2006/main">
  <authors>
    <author>Alpay, Ebru</author>
  </authors>
  <commentList>
    <comment ref="C75" authorId="0" shapeId="0">
      <text>
        <r>
          <rPr>
            <sz val="9"/>
            <color indexed="81"/>
            <rFont val="Tahoma"/>
            <family val="2"/>
          </rPr>
          <t xml:space="preserve">Should this be zero if this inly holding reserves?
</t>
        </r>
      </text>
    </comment>
  </commentList>
</comments>
</file>

<file path=xl/sharedStrings.xml><?xml version="1.0" encoding="utf-8"?>
<sst xmlns="http://schemas.openxmlformats.org/spreadsheetml/2006/main" count="1169" uniqueCount="238">
  <si>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</si>
  <si>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</si>
  <si>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</si>
  <si>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</si>
  <si>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</si>
  <si>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</si>
  <si>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</si>
  <si>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</si>
  <si>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</si>
  <si>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</si>
  <si>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</si>
  <si>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</si>
  <si>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</si>
  <si>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</si>
  <si>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</si>
  <si>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</si>
  <si>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</si>
  <si>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</si>
  <si>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</si>
  <si>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</si>
  <si>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</si>
  <si>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</si>
  <si>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</si>
  <si>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</si>
  <si>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</si>
  <si>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</si>
  <si>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</si>
  <si>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</si>
  <si>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</si>
  <si>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</si>
  <si>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</si>
  <si>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</si>
  <si>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</si>
  <si>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</si>
  <si>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</si>
  <si>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</si>
  <si>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</si>
  <si>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</si>
  <si>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</si>
  <si>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</si>
  <si>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</si>
  <si>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</si>
  <si>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</si>
  <si>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</si>
  <si>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</si>
  <si>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</si>
  <si>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</si>
  <si>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</si>
  <si>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</si>
  <si>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</si>
  <si>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</si>
  <si>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</si>
  <si>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</si>
  <si>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</si>
  <si>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</si>
  <si>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</si>
  <si>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</si>
  <si>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</si>
  <si>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</si>
  <si>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</si>
  <si>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</si>
  <si>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</si>
  <si>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</si>
  <si>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</si>
  <si>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</si>
  <si>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</si>
  <si>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</si>
  <si>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</si>
  <si>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</si>
  <si>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</si>
  <si>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</si>
  <si>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</si>
  <si>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</si>
  <si>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</si>
  <si>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</si>
  <si>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</si>
  <si>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</si>
  <si>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</si>
  <si>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</si>
  <si>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</si>
  <si>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</si>
  <si>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</si>
  <si>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</si>
  <si>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</si>
  <si>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</si>
  <si>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</si>
  <si>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</si>
  <si>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</si>
  <si>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</si>
  <si>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</si>
  <si>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</si>
  <si>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</si>
  <si>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</si>
  <si>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</si>
  <si>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</si>
  <si>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</si>
  <si>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</si>
  <si>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</si>
  <si>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</si>
  <si>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2019 IRP Wyoming Wind Resource</t>
  </si>
  <si>
    <t>H4.AE1_WD</t>
  </si>
  <si>
    <t>2018 $</t>
  </si>
  <si>
    <t>Plant Costs  - 2019 IRP Update - Table 6.1 &amp; 6.2</t>
  </si>
  <si>
    <t>COD</t>
  </si>
  <si>
    <t>40% PTC</t>
  </si>
  <si>
    <t>Wheeling ($ MWh)</t>
  </si>
  <si>
    <t>2019 IRP Utah South Solar with Storage</t>
  </si>
  <si>
    <t>L1.US1_PVS</t>
  </si>
  <si>
    <t>L1.US1_PV</t>
  </si>
  <si>
    <t>includes 30% ITC</t>
  </si>
  <si>
    <t>Levelized</t>
  </si>
  <si>
    <t>Inflation/Escalation</t>
  </si>
  <si>
    <t>IRP 2019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</si>
  <si>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</si>
  <si>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</si>
  <si>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</si>
  <si>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</si>
  <si>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</si>
  <si>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</si>
  <si>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</si>
  <si>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</si>
  <si>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</si>
  <si>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</si>
  <si>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</si>
  <si>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</si>
  <si>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</si>
  <si>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</si>
  <si>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</si>
  <si>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</si>
  <si>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</si>
  <si>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</si>
  <si>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</si>
  <si>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</si>
  <si>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</si>
  <si>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</si>
  <si>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</si>
  <si>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</si>
  <si>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</si>
  <si>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 xml:space="preserve">2019 IRP SCCT Resource Costs </t>
  </si>
  <si>
    <t xml:space="preserve">Plant Costs  - 2019 IRP - Table 6.1 &amp; 6.2 </t>
  </si>
  <si>
    <t>Naughton</t>
  </si>
  <si>
    <t>Burner tip</t>
  </si>
  <si>
    <t>L1.UN1_PVS</t>
  </si>
  <si>
    <t>Naughton - 185 MW - SCCT Frame "F" x1 - East Side Resource (6,050')</t>
  </si>
  <si>
    <t>L1.JBB_PVS</t>
  </si>
  <si>
    <t>H1.SO1_PVS</t>
  </si>
  <si>
    <t>L1.SO1_PVS</t>
  </si>
  <si>
    <t>2019 IRP Jim Bridger Solar with Storage</t>
  </si>
  <si>
    <t>2019 IRP Utah North Solar with Storage</t>
  </si>
  <si>
    <t>2019 IRP Southen Oregon Solar with Storage</t>
  </si>
  <si>
    <t>L1.YK1_PVS</t>
  </si>
  <si>
    <t>I_NTN_SC_FRM</t>
  </si>
  <si>
    <t>WY wind Tax</t>
  </si>
  <si>
    <t>H_.GO2_WD</t>
  </si>
  <si>
    <t>L_.GO2_WD</t>
  </si>
  <si>
    <t>2019 IRP Idaho Wind Resource</t>
  </si>
  <si>
    <t>2019 IRP Yakima Wind with Storage Resource</t>
  </si>
  <si>
    <t>H_.YK1_WDS</t>
  </si>
  <si>
    <t>IRP19Wind_WYAE</t>
  </si>
  <si>
    <t>Total Resource Cost ($/MWh)</t>
  </si>
  <si>
    <t>Discount Rate - 2019 IRP Update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</si>
  <si>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</si>
  <si>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</si>
  <si>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</si>
  <si>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</si>
  <si>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</si>
  <si>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</si>
  <si>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</si>
  <si>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</si>
  <si>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</si>
  <si>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L_.JBB_PVS</t>
  </si>
  <si>
    <t>H_.GO2_WDS</t>
  </si>
  <si>
    <t>IRP19Wind_wS_ID</t>
  </si>
  <si>
    <t>IRP19Wind_wS_YK</t>
  </si>
  <si>
    <t>L_.US4_PVS</t>
  </si>
  <si>
    <t>H_.US4_PVS</t>
  </si>
  <si>
    <t>Retail Revenue Requirement
($/kW-year, 2024$)</t>
  </si>
  <si>
    <t>Capital Cost (Mil $)</t>
  </si>
  <si>
    <t>CRF 1st Year Real</t>
  </si>
  <si>
    <t>Aeolus_Wyoming - to - Utah S, Expansion</t>
  </si>
  <si>
    <t>2019 IRP Transmission Costs</t>
  </si>
  <si>
    <t>Retail Revenue Requirement
($/kW-year, 2023$)</t>
  </si>
  <si>
    <t>Utah N, Transmission Integration</t>
  </si>
  <si>
    <t>Yakima, Transmission Integration</t>
  </si>
  <si>
    <t>Goshen - to - Utah N, Expansion</t>
  </si>
  <si>
    <t>Utah S, Transmission Integration-2023</t>
  </si>
  <si>
    <t>Utah S, Transmission Integration-2030</t>
  </si>
  <si>
    <t>Southern Oregon/California, Transmission Integration</t>
  </si>
  <si>
    <t>Retail Revenue Requirement
($/kW-year, 2029$)</t>
  </si>
  <si>
    <t>Retail Revenue Requirement
($/kW-year, 2033$)</t>
  </si>
  <si>
    <t>Retail Revenue Requirement
($/kW-year, 2030$)</t>
  </si>
  <si>
    <t>Yakima- to - Southern Oregon/California, Expansion</t>
  </si>
  <si>
    <t>Retail Revenue Requirement
($/kW-year, 2036$)</t>
  </si>
  <si>
    <t>Willamette Valley, Transmission Integration</t>
  </si>
  <si>
    <t>Retail Revenue Requirement
($/kW-year, 2037$)</t>
  </si>
  <si>
    <t>Wyoming SW, Transmission Integration</t>
  </si>
  <si>
    <t>IRP19Wind_ID_T</t>
  </si>
  <si>
    <t>IRP19Wind_WYAE_T</t>
  </si>
  <si>
    <t>IRP19Wind_wS_YK_T</t>
  </si>
  <si>
    <t>IRP19Wind_wS_ID_T</t>
  </si>
  <si>
    <t>IRP19Solar_wS_YK_T</t>
  </si>
  <si>
    <t>IRP19Wind_wS_YK_T 2029</t>
  </si>
  <si>
    <t>IRP19Wind_wS_YK_T 2037</t>
  </si>
  <si>
    <t>IRP19Solar_wS_YK_T 2024</t>
  </si>
  <si>
    <t>IRP19Solar_wS_YK_T 2036</t>
  </si>
  <si>
    <t>IRP19Solar_wS_OR_T</t>
  </si>
  <si>
    <t>IRP19Solar_wS_OR_T 2024</t>
  </si>
  <si>
    <t>IRP19Solar_wS_OR_T 2033</t>
  </si>
  <si>
    <t>IRP19Solar_wS_UT_UTN_T</t>
  </si>
  <si>
    <t>IRP19Solar_wS_UT_UTN_T 2024</t>
  </si>
  <si>
    <t>IRP19Solar_wS_WY_JB_T</t>
  </si>
  <si>
    <t>IRP19Solar_wS_WY_JB_T 2024</t>
  </si>
  <si>
    <t>IRP19Solar_wS_WY_JB_T 2029</t>
  </si>
  <si>
    <t>IRP19Solar_wS_WY_JB_T 2038</t>
  </si>
  <si>
    <t>IRP19Solar_wS_UT_UTS_T</t>
  </si>
  <si>
    <t>IRP19Solar_wS_UT_UTS_T 2024</t>
  </si>
  <si>
    <t>IRP19Solar_wS_UT_UTS_T 2030</t>
  </si>
  <si>
    <t>IRP19Solar_wS_UT_UTS_T 2037</t>
  </si>
  <si>
    <t>Network Upgrade ($/kw-yr)</t>
  </si>
  <si>
    <t>Bridger - to - Bridger West, Recovered Transmission 2029</t>
  </si>
  <si>
    <t>Bridger - to - Bridger West, Recovered Transmission 2024</t>
  </si>
  <si>
    <t>Utah S, Transmission Integration 2023</t>
  </si>
  <si>
    <t>Utah S, Transmission Integration 2030</t>
  </si>
  <si>
    <t>n/a</t>
  </si>
  <si>
    <t>Total Fixed Cost</t>
  </si>
  <si>
    <t xml:space="preserve">No resource cost tab </t>
  </si>
  <si>
    <t>if Deferred 1</t>
  </si>
  <si>
    <t>2019 IRP Utah Wind Resource</t>
  </si>
  <si>
    <t>PTC &amp; Variable O&amp;M</t>
  </si>
  <si>
    <t>H3.US1_WD_CP</t>
  </si>
  <si>
    <t>IRP19Wind_UT_CP_T</t>
  </si>
  <si>
    <t>15 Year Starting 2021</t>
  </si>
  <si>
    <t>15 Year Starting 2023</t>
  </si>
  <si>
    <t xml:space="preserve">15 Year </t>
  </si>
  <si>
    <t>Photovoltaic (Utility) 30% ITC</t>
  </si>
  <si>
    <t>Kennecott Smelter Non Firm</t>
  </si>
  <si>
    <t>2023$</t>
  </si>
  <si>
    <t>Company Official Inflation Forecast Dated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</si>
</sst>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0.0000%"/>
  </numFmts>
  <fonts count="39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sz val="9"/>
      <color indexed="81"/>
      <name val="Tahoma"/>
      <family val="2"/>
    </font>
    <font>
      <b/>
      <u/>
      <sz val="1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</cellStyleXfs>
  <cellXfs count="401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41" fontId="5" fillId="0" borderId="0" xfId="4" applyFont="1" applyFill="1"/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0" fontId="5" fillId="0" borderId="0" xfId="8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Alignment="1">
      <alignment horizontal="left" vertical="top"/>
    </xf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1" fontId="32" fillId="0" borderId="0" xfId="24" applyFont="1" applyFill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67" fontId="5" fillId="6" borderId="0" xfId="24" applyNumberFormat="1" applyFont="1" applyFill="1"/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ont="1" applyFill="1" applyBorder="1"/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3" fontId="5" fillId="6" borderId="0" xfId="24" applyNumberFormat="1" applyFont="1" applyFill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171" fontId="15" fillId="0" borderId="0" xfId="0" applyFont="1"/>
    <xf numFmtId="6" fontId="0" fillId="6" borderId="0" xfId="2" applyNumberFormat="1" applyFont="1" applyFill="1"/>
    <xf numFmtId="171" fontId="0" fillId="6" borderId="0" xfId="0" applyFont="1" applyFill="1"/>
    <xf numFmtId="174" fontId="0" fillId="6" borderId="0" xfId="0" applyNumberFormat="1" applyFont="1" applyFill="1" applyBorder="1"/>
    <xf numFmtId="8" fontId="0" fillId="6" borderId="0" xfId="2" applyNumberFormat="1" applyFont="1" applyFill="1"/>
    <xf numFmtId="8" fontId="36" fillId="6" borderId="0" xfId="2" applyNumberFormat="1" applyFont="1" applyFill="1"/>
    <xf numFmtId="9" fontId="0" fillId="6" borderId="0" xfId="0" applyNumberFormat="1" applyFont="1" applyFill="1"/>
    <xf numFmtId="164" fontId="0" fillId="6" borderId="0" xfId="0" applyNumberFormat="1" applyFont="1" applyFill="1"/>
    <xf numFmtId="171" fontId="5" fillId="0" borderId="0" xfId="24" applyFont="1" applyFill="1" applyAlignment="1"/>
    <xf numFmtId="165" fontId="5" fillId="6" borderId="0" xfId="24" applyNumberFormat="1" applyFont="1" applyFill="1" applyBorder="1" applyAlignment="1">
      <alignment horizontal="center"/>
    </xf>
    <xf numFmtId="43" fontId="32" fillId="0" borderId="0" xfId="1" applyNumberFormat="1" applyFont="1" applyFill="1"/>
    <xf numFmtId="172" fontId="32" fillId="0" borderId="0" xfId="24" applyNumberFormat="1" applyFont="1" applyFill="1"/>
    <xf numFmtId="182" fontId="5" fillId="6" borderId="0" xfId="1" applyNumberFormat="1" applyFont="1" applyFill="1"/>
    <xf numFmtId="183" fontId="0" fillId="0" borderId="0" xfId="8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8" fillId="0" borderId="0" xfId="5" applyFont="1" applyFill="1" applyBorder="1"/>
    <xf numFmtId="0" fontId="5" fillId="12" borderId="0" xfId="1" applyNumberFormat="1" applyFont="1" applyFill="1" applyAlignment="1">
      <alignment horizontal="right"/>
    </xf>
    <xf numFmtId="8" fontId="5" fillId="12" borderId="0" xfId="24" applyNumberFormat="1" applyFont="1" applyFill="1" applyAlignment="1">
      <alignment horizontal="right"/>
    </xf>
    <xf numFmtId="171" fontId="5" fillId="0" borderId="0" xfId="24" applyFont="1" applyFill="1" applyBorder="1" applyAlignment="1"/>
    <xf numFmtId="171" fontId="0" fillId="12" borderId="0" xfId="0" applyFill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2" fontId="5" fillId="6" borderId="0" xfId="2" applyNumberFormat="1" applyFont="1" applyFill="1"/>
    <xf numFmtId="0" fontId="5" fillId="0" borderId="0" xfId="25" applyFont="1" applyFill="1"/>
    <xf numFmtId="44" fontId="5" fillId="0" borderId="0" xfId="2" applyFont="1" applyFill="1"/>
    <xf numFmtId="8" fontId="5" fillId="0" borderId="0" xfId="1" applyNumberFormat="1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71" fontId="12" fillId="0" borderId="0" xfId="24" quotePrefix="1" applyFont="1" applyFill="1" applyBorder="1" applyAlignment="1">
      <alignment horizontal="center" wrapText="1"/>
    </xf>
    <xf numFmtId="164" fontId="5" fillId="0" borderId="0" xfId="1" applyNumberFormat="1" applyFont="1" applyFill="1" applyBorder="1"/>
    <xf numFmtId="8" fontId="5" fillId="0" borderId="0" xfId="2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</cellXfs>
  <cellStyles count="30">
    <cellStyle name="Comma" xfId="1" builtinId="3"/>
    <cellStyle name="Comma 2" xfId="14"/>
    <cellStyle name="Comma 3" xfId="28"/>
    <cellStyle name="Currency" xfId="2" builtinId="4"/>
    <cellStyle name="Currency 2" xfId="15"/>
    <cellStyle name="Currency No Comma" xfId="16"/>
    <cellStyle name="Hyperlink" xfId="27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29"/>
    <cellStyle name="Normal 2" xfId="9"/>
    <cellStyle name="Normal 2 2" xfId="13"/>
    <cellStyle name="Normal 3" xfId="10"/>
    <cellStyle name="Normal 3 2" xfId="26"/>
    <cellStyle name="Normal 5" xfId="12"/>
    <cellStyle name="Normal_DRR AC Study - Utah Valley - 53 MW 90 CF (2.28.2005)" xfId="4"/>
    <cellStyle name="Normal_INF_06_03_07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4"/>
    <cellStyle name="Password" xfId="19"/>
    <cellStyle name="Percent" xfId="8" builtinId="5"/>
    <cellStyle name="Percent 2" xfId="23"/>
    <cellStyle name="Unprot" xfId="20"/>
    <cellStyle name="Unprot$" xfId="21"/>
    <cellStyle name="Unprotect" xfId="22"/>
  </cellStyles>
  <dxfs count="1">
    <dxf>
      <font>
        <b/>
        <i/>
        <condense val="0"/>
        <extend val="0"/>
      </font>
      <fill>
        <patternFill>
          <bgColor indexed="42"/>
        </patternFill>
      </fill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8\349%20-%20UT%20Compliance%202018Q3%20-%20UT%20-%202018%20Dec\sch%2038%20filing%20package\4_Appendix%20B.1%20-%20UT%202018.Q3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46_47%20-%20Kennecott%20-%20UT%20-%202020%20Jul\Workpapers%20to%20File\046%20-%20Kennecott%20Smelter%20-%201a%20-%20GRID%20AC%20Study%20CONF%20_2020%2007%202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64%20-%20IRP19%20Update%20-%20ST%20-%202019%20Oct\Scenarios\4_Appendix%20B.3%20-%20UT%202019.Q3%20-%20AC%20Study%20NON-CONF%20Wind%2060pctPTC_DeferUT_CP_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cenario\OR%20AC%20Sch%2037%20-%20AC%20%20Study_s1_Update_(OFPC1501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RenewContract$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 refreshError="1"/>
      <sheetData sheetId="2" refreshError="1"/>
      <sheetData sheetId="3">
        <row r="4">
          <cell r="B4" t="str">
            <v>Year</v>
          </cell>
          <cell r="C4" t="str">
            <v>Annual</v>
          </cell>
          <cell r="D4" t="str">
            <v>Jan</v>
          </cell>
          <cell r="E4" t="str">
            <v>Feb</v>
          </cell>
          <cell r="F4" t="str">
            <v>Mar</v>
          </cell>
          <cell r="G4" t="str">
            <v>Apr</v>
          </cell>
          <cell r="H4" t="str">
            <v>May</v>
          </cell>
          <cell r="I4" t="str">
            <v>Jun</v>
          </cell>
          <cell r="J4" t="str">
            <v>Jul</v>
          </cell>
          <cell r="K4" t="str">
            <v>Aug</v>
          </cell>
          <cell r="L4" t="str">
            <v>Sep</v>
          </cell>
          <cell r="M4" t="str">
            <v>Oct</v>
          </cell>
          <cell r="N4" t="str">
            <v>Nov</v>
          </cell>
          <cell r="O4" t="str">
            <v>Dec</v>
          </cell>
        </row>
        <row r="7">
          <cell r="B7">
            <v>2021</v>
          </cell>
          <cell r="C7">
            <v>15.792486542533183</v>
          </cell>
          <cell r="D7">
            <v>13.930971761778391</v>
          </cell>
          <cell r="E7">
            <v>15.144872642709529</v>
          </cell>
          <cell r="F7">
            <v>15.127529331867006</v>
          </cell>
          <cell r="G7">
            <v>13.060697295470863</v>
          </cell>
          <cell r="H7">
            <v>12.325964620590764</v>
          </cell>
          <cell r="I7">
            <v>13.728523083517814</v>
          </cell>
          <cell r="J7">
            <v>22.475829325185476</v>
          </cell>
          <cell r="K7">
            <v>20.974842697776047</v>
          </cell>
          <cell r="L7">
            <v>16.617015241623463</v>
          </cell>
          <cell r="M7">
            <v>13.826710268416635</v>
          </cell>
          <cell r="N7">
            <v>14.070880418018</v>
          </cell>
          <cell r="O7">
            <v>17.979689828877191</v>
          </cell>
        </row>
        <row r="8">
          <cell r="B8">
            <v>2022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2023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>
            <v>2024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2025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2026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2027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2028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2029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>
            <v>2030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</sheetData>
      <sheetData sheetId="4" refreshError="1"/>
      <sheetData sheetId="5" refreshError="1"/>
      <sheetData sheetId="6" refreshError="1"/>
      <sheetData sheetId="7">
        <row r="1">
          <cell r="A1" t="str">
            <v>PacifiCorp</v>
          </cell>
        </row>
        <row r="2">
          <cell r="A2" t="str">
            <v>Avoided Cost Study</v>
          </cell>
        </row>
        <row r="3">
          <cell r="A3" t="str">
            <v>Period = 2021-2030</v>
          </cell>
          <cell r="F3">
            <v>44197</v>
          </cell>
          <cell r="G3">
            <v>44228</v>
          </cell>
          <cell r="H3">
            <v>44256</v>
          </cell>
          <cell r="I3">
            <v>44287</v>
          </cell>
          <cell r="J3">
            <v>44317</v>
          </cell>
          <cell r="K3">
            <v>44348</v>
          </cell>
          <cell r="L3">
            <v>44378</v>
          </cell>
          <cell r="M3">
            <v>44409</v>
          </cell>
          <cell r="N3">
            <v>44440</v>
          </cell>
          <cell r="O3">
            <v>44470</v>
          </cell>
          <cell r="P3">
            <v>44501</v>
          </cell>
          <cell r="Q3">
            <v>44531</v>
          </cell>
          <cell r="R3">
            <v>2022</v>
          </cell>
          <cell r="S3">
            <v>44562</v>
          </cell>
          <cell r="T3">
            <v>44593</v>
          </cell>
          <cell r="U3">
            <v>44621</v>
          </cell>
          <cell r="V3">
            <v>44652</v>
          </cell>
          <cell r="W3">
            <v>44682</v>
          </cell>
          <cell r="X3">
            <v>44713</v>
          </cell>
          <cell r="Y3">
            <v>44743</v>
          </cell>
          <cell r="Z3">
            <v>44774</v>
          </cell>
          <cell r="AA3">
            <v>44805</v>
          </cell>
          <cell r="AB3">
            <v>44835</v>
          </cell>
          <cell r="AC3">
            <v>44866</v>
          </cell>
          <cell r="AD3">
            <v>44896</v>
          </cell>
          <cell r="AE3">
            <v>2023</v>
          </cell>
          <cell r="AF3">
            <v>44927</v>
          </cell>
          <cell r="AG3">
            <v>44958</v>
          </cell>
          <cell r="AH3">
            <v>44986</v>
          </cell>
          <cell r="AI3">
            <v>45017</v>
          </cell>
          <cell r="AJ3">
            <v>45047</v>
          </cell>
          <cell r="AK3">
            <v>45078</v>
          </cell>
          <cell r="AL3">
            <v>45108</v>
          </cell>
          <cell r="AM3">
            <v>45139</v>
          </cell>
          <cell r="AN3">
            <v>45170</v>
          </cell>
          <cell r="AO3">
            <v>45200</v>
          </cell>
          <cell r="AP3">
            <v>45231</v>
          </cell>
          <cell r="AQ3">
            <v>45261</v>
          </cell>
          <cell r="AR3">
            <v>2024</v>
          </cell>
          <cell r="AS3">
            <v>45292</v>
          </cell>
          <cell r="AT3">
            <v>45323</v>
          </cell>
          <cell r="AU3">
            <v>45352</v>
          </cell>
          <cell r="AV3">
            <v>45383</v>
          </cell>
          <cell r="AW3">
            <v>45413</v>
          </cell>
          <cell r="AX3">
            <v>45444</v>
          </cell>
          <cell r="AY3">
            <v>45474</v>
          </cell>
          <cell r="AZ3">
            <v>45505</v>
          </cell>
          <cell r="BA3">
            <v>45536</v>
          </cell>
          <cell r="BB3">
            <v>45566</v>
          </cell>
          <cell r="BC3">
            <v>45597</v>
          </cell>
          <cell r="BD3">
            <v>45627</v>
          </cell>
          <cell r="BE3">
            <v>2025</v>
          </cell>
          <cell r="BF3">
            <v>45658</v>
          </cell>
          <cell r="BG3">
            <v>45689</v>
          </cell>
          <cell r="BH3">
            <v>45717</v>
          </cell>
          <cell r="BI3">
            <v>45748</v>
          </cell>
          <cell r="BJ3">
            <v>45778</v>
          </cell>
          <cell r="BK3">
            <v>45809</v>
          </cell>
          <cell r="BL3">
            <v>45839</v>
          </cell>
          <cell r="BM3">
            <v>45870</v>
          </cell>
          <cell r="BN3">
            <v>45901</v>
          </cell>
          <cell r="BO3">
            <v>45931</v>
          </cell>
          <cell r="BP3">
            <v>45962</v>
          </cell>
          <cell r="BQ3">
            <v>45992</v>
          </cell>
          <cell r="BR3">
            <v>2026</v>
          </cell>
          <cell r="BS3">
            <v>46023</v>
          </cell>
          <cell r="BT3">
            <v>46054</v>
          </cell>
          <cell r="BU3">
            <v>46082</v>
          </cell>
          <cell r="BV3">
            <v>46113</v>
          </cell>
          <cell r="BW3">
            <v>46143</v>
          </cell>
          <cell r="BX3">
            <v>46174</v>
          </cell>
          <cell r="BY3">
            <v>46204</v>
          </cell>
          <cell r="BZ3">
            <v>46235</v>
          </cell>
          <cell r="CA3">
            <v>46266</v>
          </cell>
          <cell r="CB3">
            <v>46296</v>
          </cell>
          <cell r="CC3">
            <v>46327</v>
          </cell>
          <cell r="CD3">
            <v>46357</v>
          </cell>
          <cell r="CE3">
            <v>2027</v>
          </cell>
          <cell r="CF3">
            <v>46388</v>
          </cell>
          <cell r="CG3">
            <v>46419</v>
          </cell>
          <cell r="CH3">
            <v>46447</v>
          </cell>
          <cell r="CI3">
            <v>46478</v>
          </cell>
          <cell r="CJ3">
            <v>46508</v>
          </cell>
          <cell r="CK3">
            <v>46539</v>
          </cell>
          <cell r="CL3">
            <v>46569</v>
          </cell>
          <cell r="CM3">
            <v>46600</v>
          </cell>
          <cell r="CN3">
            <v>46631</v>
          </cell>
          <cell r="CO3">
            <v>46661</v>
          </cell>
          <cell r="CP3">
            <v>46692</v>
          </cell>
          <cell r="CQ3">
            <v>46722</v>
          </cell>
          <cell r="CR3">
            <v>2028</v>
          </cell>
          <cell r="CS3">
            <v>46753</v>
          </cell>
          <cell r="CT3">
            <v>46784</v>
          </cell>
          <cell r="CU3">
            <v>46813</v>
          </cell>
          <cell r="CV3">
            <v>46844</v>
          </cell>
          <cell r="CW3">
            <v>46874</v>
          </cell>
          <cell r="CX3">
            <v>46905</v>
          </cell>
          <cell r="CY3">
            <v>46935</v>
          </cell>
          <cell r="CZ3">
            <v>46966</v>
          </cell>
          <cell r="DA3">
            <v>46997</v>
          </cell>
          <cell r="DB3">
            <v>47027</v>
          </cell>
          <cell r="DC3">
            <v>47058</v>
          </cell>
          <cell r="DD3">
            <v>47088</v>
          </cell>
          <cell r="DE3">
            <v>2029</v>
          </cell>
          <cell r="DF3">
            <v>47119</v>
          </cell>
          <cell r="DG3">
            <v>47150</v>
          </cell>
          <cell r="DH3">
            <v>47178</v>
          </cell>
          <cell r="DI3">
            <v>47209</v>
          </cell>
          <cell r="DJ3">
            <v>47239</v>
          </cell>
          <cell r="DK3">
            <v>47270</v>
          </cell>
          <cell r="DL3">
            <v>47300</v>
          </cell>
          <cell r="DM3">
            <v>47331</v>
          </cell>
          <cell r="DN3">
            <v>47362</v>
          </cell>
          <cell r="DO3">
            <v>47392</v>
          </cell>
          <cell r="DP3">
            <v>47423</v>
          </cell>
          <cell r="DQ3">
            <v>47453</v>
          </cell>
          <cell r="DR3">
            <v>2030</v>
          </cell>
          <cell r="DS3">
            <v>47484</v>
          </cell>
          <cell r="DT3">
            <v>47515</v>
          </cell>
          <cell r="DU3">
            <v>47543</v>
          </cell>
          <cell r="DV3">
            <v>47574</v>
          </cell>
          <cell r="DW3">
            <v>47604</v>
          </cell>
          <cell r="DX3">
            <v>47635</v>
          </cell>
          <cell r="DY3">
            <v>47665</v>
          </cell>
          <cell r="DZ3">
            <v>47696</v>
          </cell>
          <cell r="EA3">
            <v>47727</v>
          </cell>
          <cell r="EB3">
            <v>47757</v>
          </cell>
          <cell r="EC3">
            <v>47788</v>
          </cell>
          <cell r="ED3">
            <v>47818</v>
          </cell>
        </row>
        <row r="5">
          <cell r="R5" t="str">
            <v>$</v>
          </cell>
          <cell r="AE5" t="str">
            <v>$</v>
          </cell>
          <cell r="AR5" t="str">
            <v>$</v>
          </cell>
          <cell r="BE5" t="str">
            <v>$</v>
          </cell>
          <cell r="BR5" t="str">
            <v>$</v>
          </cell>
          <cell r="CE5" t="str">
            <v>$</v>
          </cell>
          <cell r="CR5" t="str">
            <v>$</v>
          </cell>
          <cell r="DE5" t="str">
            <v>$</v>
          </cell>
          <cell r="DR5" t="str">
            <v>$</v>
          </cell>
        </row>
        <row r="7">
          <cell r="A7" t="str">
            <v>Special Sales For Resale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</row>
        <row r="32">
          <cell r="F32">
            <v>0</v>
          </cell>
          <cell r="G32">
            <v>0</v>
          </cell>
          <cell r="H32">
            <v>255.10000000009313</v>
          </cell>
          <cell r="I32">
            <v>984.26000000000931</v>
          </cell>
          <cell r="J32">
            <v>1722.4000000000233</v>
          </cell>
          <cell r="K32">
            <v>2195.8999999999069</v>
          </cell>
          <cell r="L32">
            <v>3149.7999999998137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</row>
        <row r="33">
          <cell r="F33">
            <v>10057</v>
          </cell>
          <cell r="G33">
            <v>5384.7999999998137</v>
          </cell>
          <cell r="H33">
            <v>9052.5500000000466</v>
          </cell>
          <cell r="I33">
            <v>1159.5</v>
          </cell>
          <cell r="J33">
            <v>4820.8000000000466</v>
          </cell>
          <cell r="K33">
            <v>171</v>
          </cell>
          <cell r="L33">
            <v>1956.5999999996275</v>
          </cell>
          <cell r="M33">
            <v>1092</v>
          </cell>
          <cell r="N33">
            <v>0</v>
          </cell>
          <cell r="O33">
            <v>8947.5</v>
          </cell>
          <cell r="P33">
            <v>8260.7000000001863</v>
          </cell>
          <cell r="Q33">
            <v>29085.5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</row>
        <row r="34">
          <cell r="F34">
            <v>0</v>
          </cell>
          <cell r="G34">
            <v>0</v>
          </cell>
          <cell r="H34">
            <v>4477.3000000000466</v>
          </cell>
          <cell r="I34">
            <v>4394.5499999999884</v>
          </cell>
          <cell r="J34">
            <v>19.364999999990687</v>
          </cell>
          <cell r="K34">
            <v>6131.9500000000116</v>
          </cell>
          <cell r="L34">
            <v>42131.700000000186</v>
          </cell>
          <cell r="M34">
            <v>16534.5</v>
          </cell>
          <cell r="N34">
            <v>16142.700000000186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</row>
        <row r="35">
          <cell r="F35">
            <v>969.5</v>
          </cell>
          <cell r="G35">
            <v>2246.9399999999441</v>
          </cell>
          <cell r="H35">
            <v>1009.8600000001024</v>
          </cell>
          <cell r="I35">
            <v>1859.3100000000559</v>
          </cell>
          <cell r="J35">
            <v>3049.9399999997113</v>
          </cell>
          <cell r="K35">
            <v>446.29999999981374</v>
          </cell>
          <cell r="L35">
            <v>2336.7999999998137</v>
          </cell>
          <cell r="M35">
            <v>8403.6999999997206</v>
          </cell>
          <cell r="N35">
            <v>2406.7000000001863</v>
          </cell>
          <cell r="O35">
            <v>3515.8999999999069</v>
          </cell>
          <cell r="P35">
            <v>1513.3999999999069</v>
          </cell>
          <cell r="Q35">
            <v>20710.100000000093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</row>
        <row r="36">
          <cell r="F36">
            <v>0</v>
          </cell>
          <cell r="G36">
            <v>25.399999999906868</v>
          </cell>
          <cell r="H36">
            <v>46.699999999953434</v>
          </cell>
          <cell r="I36">
            <v>68.900000000139698</v>
          </cell>
          <cell r="J36">
            <v>86.700000000186265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16</v>
          </cell>
          <cell r="P36">
            <v>34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</row>
        <row r="38">
          <cell r="F38">
            <v>0</v>
          </cell>
          <cell r="G38">
            <v>0</v>
          </cell>
          <cell r="H38">
            <v>-32.934400000027381</v>
          </cell>
          <cell r="I38">
            <v>-164.28263999993214</v>
          </cell>
          <cell r="J38">
            <v>-306.97439999994822</v>
          </cell>
          <cell r="K38">
            <v>-809.39759999990929</v>
          </cell>
          <cell r="L38">
            <v>-215.30013999994844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</row>
        <row r="41">
          <cell r="F41">
            <v>11026.5</v>
          </cell>
          <cell r="G41">
            <v>7657.140000000596</v>
          </cell>
          <cell r="H41">
            <v>14808.575600000098</v>
          </cell>
          <cell r="I41">
            <v>8302.2373599987477</v>
          </cell>
          <cell r="J41">
            <v>9392.2306000003591</v>
          </cell>
          <cell r="K41">
            <v>8135.7523999977857</v>
          </cell>
          <cell r="L41">
            <v>49359.59985999763</v>
          </cell>
          <cell r="M41">
            <v>26030.20000000298</v>
          </cell>
          <cell r="N41">
            <v>18549.400000002235</v>
          </cell>
          <cell r="O41">
            <v>12479.400000002235</v>
          </cell>
          <cell r="P41">
            <v>9808.1000000014901</v>
          </cell>
          <cell r="Q41">
            <v>49795.599999999627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</row>
        <row r="43">
          <cell r="A43" t="str">
            <v>Total Special Sales For Resale</v>
          </cell>
          <cell r="F43">
            <v>11026.5</v>
          </cell>
          <cell r="G43">
            <v>7657.140000000596</v>
          </cell>
          <cell r="H43">
            <v>14808.575600001961</v>
          </cell>
          <cell r="I43">
            <v>8302.2373599987477</v>
          </cell>
          <cell r="J43">
            <v>9392.2306000003591</v>
          </cell>
          <cell r="K43">
            <v>8135.7523999977857</v>
          </cell>
          <cell r="L43">
            <v>49359.59985999763</v>
          </cell>
          <cell r="M43">
            <v>26030.20000000298</v>
          </cell>
          <cell r="N43">
            <v>18549.400000002235</v>
          </cell>
          <cell r="O43">
            <v>12479.39999999851</v>
          </cell>
          <cell r="P43">
            <v>9808.1000000014901</v>
          </cell>
          <cell r="Q43">
            <v>49795.599999997765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</row>
        <row r="46">
          <cell r="A46" t="str">
            <v>Purchased Power &amp; Net Interchange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266.00139375997242</v>
          </cell>
          <cell r="J53">
            <v>0</v>
          </cell>
          <cell r="K53">
            <v>0</v>
          </cell>
          <cell r="L53">
            <v>66.969985520001501</v>
          </cell>
          <cell r="M53">
            <v>0</v>
          </cell>
          <cell r="N53">
            <v>0</v>
          </cell>
          <cell r="O53">
            <v>87.917311000055633</v>
          </cell>
          <cell r="P53">
            <v>0</v>
          </cell>
          <cell r="Q53">
            <v>15.393561300006695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218.11502357991412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501.46941980201518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484.11641734093428</v>
          </cell>
          <cell r="J83">
            <v>0</v>
          </cell>
          <cell r="K83">
            <v>0</v>
          </cell>
          <cell r="L83">
            <v>66.969985522329807</v>
          </cell>
          <cell r="M83">
            <v>0</v>
          </cell>
          <cell r="N83">
            <v>0</v>
          </cell>
          <cell r="O83">
            <v>589.38673080131412</v>
          </cell>
          <cell r="P83">
            <v>0</v>
          </cell>
          <cell r="Q83">
            <v>15.393561296164989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484.11641734093428</v>
          </cell>
          <cell r="J161">
            <v>0</v>
          </cell>
          <cell r="K161">
            <v>0</v>
          </cell>
          <cell r="L161">
            <v>66.969985522329807</v>
          </cell>
          <cell r="M161">
            <v>0</v>
          </cell>
          <cell r="N161">
            <v>0</v>
          </cell>
          <cell r="O161">
            <v>589.38673080503941</v>
          </cell>
          <cell r="P161">
            <v>0</v>
          </cell>
          <cell r="Q161">
            <v>15.393561296164989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</row>
        <row r="191">
          <cell r="F191">
            <v>0</v>
          </cell>
          <cell r="G191">
            <v>0</v>
          </cell>
          <cell r="H191">
            <v>-1346.6159999999945</v>
          </cell>
          <cell r="I191">
            <v>-800.2699999999968</v>
          </cell>
          <cell r="J191">
            <v>-11148.551000000094</v>
          </cell>
          <cell r="K191">
            <v>-4889.1979999999749</v>
          </cell>
          <cell r="L191">
            <v>-1715.6710000000021</v>
          </cell>
          <cell r="M191">
            <v>-6853.3499999999985</v>
          </cell>
          <cell r="N191">
            <v>-1019.3317399999996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</row>
        <row r="192">
          <cell r="F192">
            <v>-9670</v>
          </cell>
          <cell r="G192">
            <v>-15753.09999999986</v>
          </cell>
          <cell r="H192">
            <v>-29036.700000000186</v>
          </cell>
          <cell r="I192">
            <v>-16912.300000000047</v>
          </cell>
          <cell r="J192">
            <v>-17778.439999999944</v>
          </cell>
          <cell r="K192">
            <v>-2409.8359999999993</v>
          </cell>
          <cell r="L192">
            <v>-2839.7380000000012</v>
          </cell>
          <cell r="M192">
            <v>0</v>
          </cell>
          <cell r="N192">
            <v>0</v>
          </cell>
          <cell r="O192">
            <v>-17709.20000000007</v>
          </cell>
          <cell r="P192">
            <v>-12615.960000000079</v>
          </cell>
          <cell r="Q192">
            <v>-16610.550000000017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</row>
        <row r="193">
          <cell r="F193">
            <v>0</v>
          </cell>
          <cell r="G193">
            <v>-1950.6500000000233</v>
          </cell>
          <cell r="H193">
            <v>-35410.399999999907</v>
          </cell>
          <cell r="I193">
            <v>-58659.299999999814</v>
          </cell>
          <cell r="J193">
            <v>-22305</v>
          </cell>
          <cell r="K193">
            <v>-39573.5</v>
          </cell>
          <cell r="L193">
            <v>-102043.20000000019</v>
          </cell>
          <cell r="M193">
            <v>-89929.799999999814</v>
          </cell>
          <cell r="N193">
            <v>-41090.199999999953</v>
          </cell>
          <cell r="O193">
            <v>-2884.6449999999895</v>
          </cell>
          <cell r="P193">
            <v>0</v>
          </cell>
          <cell r="Q193">
            <v>-6064.1999999999534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</row>
        <row r="194">
          <cell r="F194">
            <v>-1003.0800000000017</v>
          </cell>
          <cell r="G194">
            <v>-309.98000000001048</v>
          </cell>
          <cell r="H194">
            <v>-806.96429999999236</v>
          </cell>
          <cell r="I194">
            <v>-417.75499999999738</v>
          </cell>
          <cell r="J194">
            <v>-341.57069999999658</v>
          </cell>
          <cell r="K194">
            <v>0</v>
          </cell>
          <cell r="L194">
            <v>0</v>
          </cell>
          <cell r="M194">
            <v>-19.507399999999507</v>
          </cell>
          <cell r="N194">
            <v>-59.685699999999997</v>
          </cell>
          <cell r="O194">
            <v>-984.55975000000763</v>
          </cell>
          <cell r="P194">
            <v>-736.86799999999494</v>
          </cell>
          <cell r="Q194">
            <v>-785.79850000000079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</row>
        <row r="200">
          <cell r="F200">
            <v>-10673.080000000075</v>
          </cell>
          <cell r="G200">
            <v>-18013.729999999981</v>
          </cell>
          <cell r="H200">
            <v>-66600.680300000124</v>
          </cell>
          <cell r="I200">
            <v>-76789.624999999069</v>
          </cell>
          <cell r="J200">
            <v>-51573.561700000428</v>
          </cell>
          <cell r="K200">
            <v>-46872.533999999985</v>
          </cell>
          <cell r="L200">
            <v>-106598.60900000017</v>
          </cell>
          <cell r="M200">
            <v>-96802.657399999443</v>
          </cell>
          <cell r="N200">
            <v>-42169.217440000037</v>
          </cell>
          <cell r="O200">
            <v>-21578.404750000103</v>
          </cell>
          <cell r="P200">
            <v>-13352.82799999998</v>
          </cell>
          <cell r="Q200">
            <v>-23460.548500000034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</row>
        <row r="202">
          <cell r="A202" t="str">
            <v>Total Purchased Power &amp; Net Interchange</v>
          </cell>
          <cell r="F202">
            <v>-10673.079999998212</v>
          </cell>
          <cell r="G202">
            <v>-18013.730000004172</v>
          </cell>
          <cell r="H202">
            <v>-66600.68029999733</v>
          </cell>
          <cell r="I202">
            <v>-76305.508582651615</v>
          </cell>
          <cell r="J202">
            <v>-51573.561700001359</v>
          </cell>
          <cell r="K202">
            <v>-46872.533999994397</v>
          </cell>
          <cell r="L202">
            <v>-106531.63901447505</v>
          </cell>
          <cell r="M202">
            <v>-96802.657400004566</v>
          </cell>
          <cell r="N202">
            <v>-42169.217440001667</v>
          </cell>
          <cell r="O202">
            <v>-20989.018019191921</v>
          </cell>
          <cell r="P202">
            <v>-13352.828000001609</v>
          </cell>
          <cell r="Q202">
            <v>-23445.154938705266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</row>
        <row r="203">
          <cell r="CE203" t="e">
            <v>#DIV/0!</v>
          </cell>
          <cell r="CF203" t="e">
            <v>#DIV/0!</v>
          </cell>
          <cell r="CG203" t="e">
            <v>#DIV/0!</v>
          </cell>
          <cell r="CH203" t="e">
            <v>#DIV/0!</v>
          </cell>
          <cell r="CI203" t="e">
            <v>#DIV/0!</v>
          </cell>
          <cell r="CJ203" t="e">
            <v>#DIV/0!</v>
          </cell>
          <cell r="CK203" t="e">
            <v>#DIV/0!</v>
          </cell>
          <cell r="CL203" t="e">
            <v>#DIV/0!</v>
          </cell>
          <cell r="CM203" t="e">
            <v>#DIV/0!</v>
          </cell>
          <cell r="CN203" t="e">
            <v>#DIV/0!</v>
          </cell>
        </row>
        <row r="204">
          <cell r="A204" t="str">
            <v>Wheeling &amp; U. of F. Expense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  <cell r="AV206" t="e">
            <v>#N/A</v>
          </cell>
          <cell r="AW206" t="e">
            <v>#N/A</v>
          </cell>
          <cell r="AX206" t="e">
            <v>#N/A</v>
          </cell>
          <cell r="AY206" t="e">
            <v>#N/A</v>
          </cell>
          <cell r="AZ206" t="e">
            <v>#N/A</v>
          </cell>
          <cell r="BA206" t="e">
            <v>#N/A</v>
          </cell>
          <cell r="BB206" t="e">
            <v>#N/A</v>
          </cell>
          <cell r="BC206" t="e">
            <v>#N/A</v>
          </cell>
          <cell r="BD206" t="e">
            <v>#N/A</v>
          </cell>
          <cell r="BE206" t="e">
            <v>#N/A</v>
          </cell>
          <cell r="BF206" t="e">
            <v>#N/A</v>
          </cell>
          <cell r="BG206" t="e">
            <v>#N/A</v>
          </cell>
          <cell r="BH206" t="e">
            <v>#N/A</v>
          </cell>
          <cell r="BI206" t="e">
            <v>#N/A</v>
          </cell>
          <cell r="BJ206" t="e">
            <v>#N/A</v>
          </cell>
          <cell r="BK206" t="e">
            <v>#N/A</v>
          </cell>
          <cell r="BL206" t="e">
            <v>#N/A</v>
          </cell>
          <cell r="BM206" t="e">
            <v>#N/A</v>
          </cell>
          <cell r="BN206" t="e">
            <v>#N/A</v>
          </cell>
          <cell r="BO206" t="e">
            <v>#N/A</v>
          </cell>
          <cell r="BP206" t="e">
            <v>#N/A</v>
          </cell>
          <cell r="BQ206" t="e">
            <v>#N/A</v>
          </cell>
          <cell r="BR206" t="e">
            <v>#N/A</v>
          </cell>
          <cell r="BS206" t="e">
            <v>#N/A</v>
          </cell>
          <cell r="BT206" t="e">
            <v>#N/A</v>
          </cell>
          <cell r="BU206" t="e">
            <v>#N/A</v>
          </cell>
          <cell r="BV206" t="e">
            <v>#N/A</v>
          </cell>
          <cell r="BW206" t="e">
            <v>#N/A</v>
          </cell>
          <cell r="BX206" t="e">
            <v>#N/A</v>
          </cell>
          <cell r="BY206" t="e">
            <v>#N/A</v>
          </cell>
          <cell r="BZ206" t="e">
            <v>#N/A</v>
          </cell>
          <cell r="CA206" t="e">
            <v>#N/A</v>
          </cell>
          <cell r="CB206" t="e">
            <v>#N/A</v>
          </cell>
          <cell r="CC206" t="e">
            <v>#N/A</v>
          </cell>
          <cell r="CD206" t="e">
            <v>#N/A</v>
          </cell>
          <cell r="CE206" t="e">
            <v>#N/A</v>
          </cell>
          <cell r="CF206" t="e">
            <v>#N/A</v>
          </cell>
          <cell r="CG206" t="e">
            <v>#N/A</v>
          </cell>
          <cell r="CH206" t="e">
            <v>#N/A</v>
          </cell>
          <cell r="CI206" t="e">
            <v>#N/A</v>
          </cell>
          <cell r="CJ206" t="e">
            <v>#N/A</v>
          </cell>
          <cell r="CK206" t="e">
            <v>#N/A</v>
          </cell>
          <cell r="CL206" t="e">
            <v>#N/A</v>
          </cell>
          <cell r="CM206" t="e">
            <v>#N/A</v>
          </cell>
          <cell r="CN206" t="e">
            <v>#N/A</v>
          </cell>
          <cell r="CO206" t="e">
            <v>#N/A</v>
          </cell>
          <cell r="CP206" t="e">
            <v>#N/A</v>
          </cell>
          <cell r="CQ206" t="e">
            <v>#N/A</v>
          </cell>
          <cell r="CR206" t="e">
            <v>#N/A</v>
          </cell>
          <cell r="CS206" t="e">
            <v>#N/A</v>
          </cell>
          <cell r="CT206" t="e">
            <v>#N/A</v>
          </cell>
          <cell r="CU206" t="e">
            <v>#N/A</v>
          </cell>
          <cell r="CV206" t="e">
            <v>#N/A</v>
          </cell>
          <cell r="CW206" t="e">
            <v>#N/A</v>
          </cell>
          <cell r="CX206" t="e">
            <v>#N/A</v>
          </cell>
          <cell r="CY206" t="e">
            <v>#N/A</v>
          </cell>
          <cell r="CZ206" t="e">
            <v>#N/A</v>
          </cell>
          <cell r="DA206" t="e">
            <v>#N/A</v>
          </cell>
          <cell r="DB206" t="e">
            <v>#N/A</v>
          </cell>
          <cell r="DC206" t="e">
            <v>#N/A</v>
          </cell>
          <cell r="DD206" t="e">
            <v>#N/A</v>
          </cell>
          <cell r="DE206" t="e">
            <v>#N/A</v>
          </cell>
          <cell r="DF206" t="e">
            <v>#N/A</v>
          </cell>
          <cell r="DG206" t="e">
            <v>#N/A</v>
          </cell>
          <cell r="DH206" t="e">
            <v>#N/A</v>
          </cell>
          <cell r="DI206" t="e">
            <v>#N/A</v>
          </cell>
          <cell r="DJ206" t="e">
            <v>#N/A</v>
          </cell>
          <cell r="DK206" t="e">
            <v>#N/A</v>
          </cell>
          <cell r="DL206" t="e">
            <v>#N/A</v>
          </cell>
          <cell r="DM206" t="e">
            <v>#N/A</v>
          </cell>
          <cell r="DN206" t="e">
            <v>#N/A</v>
          </cell>
          <cell r="DO206" t="e">
            <v>#N/A</v>
          </cell>
          <cell r="DP206" t="e">
            <v>#N/A</v>
          </cell>
          <cell r="DQ206" t="e">
            <v>#N/A</v>
          </cell>
          <cell r="DR206" t="e">
            <v>#N/A</v>
          </cell>
          <cell r="DS206" t="e">
            <v>#N/A</v>
          </cell>
          <cell r="DT206" t="e">
            <v>#N/A</v>
          </cell>
          <cell r="DU206" t="e">
            <v>#N/A</v>
          </cell>
          <cell r="DV206" t="e">
            <v>#N/A</v>
          </cell>
          <cell r="DW206" t="e">
            <v>#N/A</v>
          </cell>
          <cell r="DX206" t="e">
            <v>#N/A</v>
          </cell>
          <cell r="DY206" t="e">
            <v>#N/A</v>
          </cell>
          <cell r="DZ206" t="e">
            <v>#N/A</v>
          </cell>
          <cell r="EA206" t="e">
            <v>#N/A</v>
          </cell>
          <cell r="EB206" t="e">
            <v>#N/A</v>
          </cell>
          <cell r="EC206" t="e">
            <v>#N/A</v>
          </cell>
          <cell r="ED206" t="e">
            <v>#N/A</v>
          </cell>
        </row>
        <row r="207">
          <cell r="F207">
            <v>34.358000000000175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-97.854299999999967</v>
          </cell>
          <cell r="N207">
            <v>0</v>
          </cell>
          <cell r="O207">
            <v>142.56000000000131</v>
          </cell>
          <cell r="P207">
            <v>44.277000000000044</v>
          </cell>
          <cell r="Q207">
            <v>101.04600000000028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</row>
        <row r="209">
          <cell r="A209" t="str">
            <v>Total Wheeling &amp; U. of F. Expense</v>
          </cell>
          <cell r="F209">
            <v>34.358000000938773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-97.854299999773502</v>
          </cell>
          <cell r="N209">
            <v>0</v>
          </cell>
          <cell r="O209">
            <v>142.56000000052154</v>
          </cell>
          <cell r="P209">
            <v>44.276999998837709</v>
          </cell>
          <cell r="Q209">
            <v>101.04600000008941</v>
          </cell>
          <cell r="R209" t="e">
            <v>#N/A</v>
          </cell>
          <cell r="S209" t="e">
            <v>#N/A</v>
          </cell>
          <cell r="T209" t="e">
            <v>#N/A</v>
          </cell>
          <cell r="U209" t="e">
            <v>#N/A</v>
          </cell>
          <cell r="V209" t="e">
            <v>#N/A</v>
          </cell>
          <cell r="W209" t="e">
            <v>#N/A</v>
          </cell>
          <cell r="X209" t="e">
            <v>#N/A</v>
          </cell>
          <cell r="Y209" t="e">
            <v>#N/A</v>
          </cell>
          <cell r="Z209" t="e">
            <v>#N/A</v>
          </cell>
          <cell r="AA209" t="e">
            <v>#N/A</v>
          </cell>
          <cell r="AB209" t="e">
            <v>#N/A</v>
          </cell>
          <cell r="AC209" t="e">
            <v>#N/A</v>
          </cell>
          <cell r="AD209" t="e">
            <v>#N/A</v>
          </cell>
          <cell r="AE209" t="e">
            <v>#N/A</v>
          </cell>
          <cell r="AF209" t="e">
            <v>#N/A</v>
          </cell>
          <cell r="AG209" t="e">
            <v>#N/A</v>
          </cell>
          <cell r="AH209" t="e">
            <v>#N/A</v>
          </cell>
          <cell r="AI209" t="e">
            <v>#N/A</v>
          </cell>
          <cell r="AJ209" t="e">
            <v>#N/A</v>
          </cell>
          <cell r="AK209" t="e">
            <v>#N/A</v>
          </cell>
          <cell r="AL209" t="e">
            <v>#N/A</v>
          </cell>
          <cell r="AM209" t="e">
            <v>#N/A</v>
          </cell>
          <cell r="AN209" t="e">
            <v>#N/A</v>
          </cell>
          <cell r="AO209" t="e">
            <v>#N/A</v>
          </cell>
          <cell r="AP209" t="e">
            <v>#N/A</v>
          </cell>
          <cell r="AQ209" t="e">
            <v>#N/A</v>
          </cell>
          <cell r="AR209" t="e">
            <v>#N/A</v>
          </cell>
          <cell r="AS209" t="e">
            <v>#N/A</v>
          </cell>
          <cell r="AT209" t="e">
            <v>#N/A</v>
          </cell>
          <cell r="AU209" t="e">
            <v>#N/A</v>
          </cell>
          <cell r="AV209" t="e">
            <v>#N/A</v>
          </cell>
          <cell r="AW209" t="e">
            <v>#N/A</v>
          </cell>
          <cell r="AX209" t="e">
            <v>#N/A</v>
          </cell>
          <cell r="AY209" t="e">
            <v>#N/A</v>
          </cell>
          <cell r="AZ209" t="e">
            <v>#N/A</v>
          </cell>
          <cell r="BA209" t="e">
            <v>#N/A</v>
          </cell>
          <cell r="BB209" t="e">
            <v>#N/A</v>
          </cell>
          <cell r="BC209" t="e">
            <v>#N/A</v>
          </cell>
          <cell r="BD209" t="e">
            <v>#N/A</v>
          </cell>
          <cell r="BE209" t="e">
            <v>#N/A</v>
          </cell>
          <cell r="BF209" t="e">
            <v>#N/A</v>
          </cell>
          <cell r="BG209" t="e">
            <v>#N/A</v>
          </cell>
          <cell r="BH209" t="e">
            <v>#N/A</v>
          </cell>
          <cell r="BI209" t="e">
            <v>#N/A</v>
          </cell>
          <cell r="BJ209" t="e">
            <v>#N/A</v>
          </cell>
          <cell r="BK209" t="e">
            <v>#N/A</v>
          </cell>
          <cell r="BL209" t="e">
            <v>#N/A</v>
          </cell>
          <cell r="BM209" t="e">
            <v>#N/A</v>
          </cell>
          <cell r="BN209" t="e">
            <v>#N/A</v>
          </cell>
          <cell r="BO209" t="e">
            <v>#N/A</v>
          </cell>
          <cell r="BP209" t="e">
            <v>#N/A</v>
          </cell>
          <cell r="BQ209" t="e">
            <v>#N/A</v>
          </cell>
          <cell r="BR209" t="e">
            <v>#N/A</v>
          </cell>
          <cell r="BS209" t="e">
            <v>#N/A</v>
          </cell>
          <cell r="BT209" t="e">
            <v>#N/A</v>
          </cell>
          <cell r="BU209" t="e">
            <v>#N/A</v>
          </cell>
          <cell r="BV209" t="e">
            <v>#N/A</v>
          </cell>
          <cell r="BW209" t="e">
            <v>#N/A</v>
          </cell>
          <cell r="BX209" t="e">
            <v>#N/A</v>
          </cell>
          <cell r="BY209" t="e">
            <v>#N/A</v>
          </cell>
          <cell r="BZ209" t="e">
            <v>#N/A</v>
          </cell>
          <cell r="CA209" t="e">
            <v>#N/A</v>
          </cell>
          <cell r="CB209" t="e">
            <v>#N/A</v>
          </cell>
          <cell r="CC209" t="e">
            <v>#N/A</v>
          </cell>
          <cell r="CD209" t="e">
            <v>#N/A</v>
          </cell>
          <cell r="CE209" t="e">
            <v>#N/A</v>
          </cell>
          <cell r="CF209" t="e">
            <v>#N/A</v>
          </cell>
          <cell r="CG209" t="e">
            <v>#N/A</v>
          </cell>
          <cell r="CH209" t="e">
            <v>#N/A</v>
          </cell>
          <cell r="CI209" t="e">
            <v>#N/A</v>
          </cell>
          <cell r="CJ209" t="e">
            <v>#N/A</v>
          </cell>
          <cell r="CK209" t="e">
            <v>#N/A</v>
          </cell>
          <cell r="CL209" t="e">
            <v>#N/A</v>
          </cell>
          <cell r="CM209" t="e">
            <v>#N/A</v>
          </cell>
          <cell r="CN209" t="e">
            <v>#N/A</v>
          </cell>
          <cell r="CO209" t="e">
            <v>#N/A</v>
          </cell>
          <cell r="CP209" t="e">
            <v>#N/A</v>
          </cell>
          <cell r="CQ209" t="e">
            <v>#N/A</v>
          </cell>
          <cell r="CR209" t="e">
            <v>#N/A</v>
          </cell>
          <cell r="CS209" t="e">
            <v>#N/A</v>
          </cell>
          <cell r="CT209" t="e">
            <v>#N/A</v>
          </cell>
          <cell r="CU209" t="e">
            <v>#N/A</v>
          </cell>
          <cell r="CV209" t="e">
            <v>#N/A</v>
          </cell>
          <cell r="CW209" t="e">
            <v>#N/A</v>
          </cell>
          <cell r="CX209" t="e">
            <v>#N/A</v>
          </cell>
          <cell r="CY209" t="e">
            <v>#N/A</v>
          </cell>
          <cell r="CZ209" t="e">
            <v>#N/A</v>
          </cell>
          <cell r="DA209" t="e">
            <v>#N/A</v>
          </cell>
          <cell r="DB209" t="e">
            <v>#N/A</v>
          </cell>
          <cell r="DC209" t="e">
            <v>#N/A</v>
          </cell>
          <cell r="DD209" t="e">
            <v>#N/A</v>
          </cell>
          <cell r="DE209" t="e">
            <v>#N/A</v>
          </cell>
          <cell r="DF209" t="e">
            <v>#N/A</v>
          </cell>
          <cell r="DG209" t="e">
            <v>#N/A</v>
          </cell>
          <cell r="DH209" t="e">
            <v>#N/A</v>
          </cell>
          <cell r="DI209" t="e">
            <v>#N/A</v>
          </cell>
          <cell r="DJ209" t="e">
            <v>#N/A</v>
          </cell>
          <cell r="DK209" t="e">
            <v>#N/A</v>
          </cell>
          <cell r="DL209" t="e">
            <v>#N/A</v>
          </cell>
          <cell r="DM209" t="e">
            <v>#N/A</v>
          </cell>
          <cell r="DN209" t="e">
            <v>#N/A</v>
          </cell>
          <cell r="DO209" t="e">
            <v>#N/A</v>
          </cell>
          <cell r="DP209" t="e">
            <v>#N/A</v>
          </cell>
          <cell r="DQ209" t="e">
            <v>#N/A</v>
          </cell>
          <cell r="DR209" t="e">
            <v>#N/A</v>
          </cell>
          <cell r="DS209" t="e">
            <v>#N/A</v>
          </cell>
          <cell r="DT209" t="e">
            <v>#N/A</v>
          </cell>
          <cell r="DU209" t="e">
            <v>#N/A</v>
          </cell>
          <cell r="DV209" t="e">
            <v>#N/A</v>
          </cell>
          <cell r="DW209" t="e">
            <v>#N/A</v>
          </cell>
          <cell r="DX209" t="e">
            <v>#N/A</v>
          </cell>
          <cell r="DY209" t="e">
            <v>#N/A</v>
          </cell>
          <cell r="DZ209" t="e">
            <v>#N/A</v>
          </cell>
          <cell r="EA209" t="e">
            <v>#N/A</v>
          </cell>
          <cell r="EB209" t="e">
            <v>#N/A</v>
          </cell>
          <cell r="EC209" t="e">
            <v>#N/A</v>
          </cell>
          <cell r="ED209" t="e">
            <v>#N/A</v>
          </cell>
          <cell r="EE209">
            <v>0</v>
          </cell>
        </row>
        <row r="211">
          <cell r="A211" t="str">
            <v>Coal Fuel Burn Expense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</row>
        <row r="214">
          <cell r="F214">
            <v>-2362.4407730209641</v>
          </cell>
          <cell r="G214">
            <v>-2740.3272511886898</v>
          </cell>
          <cell r="H214">
            <v>-1180.5938350467477</v>
          </cell>
          <cell r="I214">
            <v>-696.23158088792115</v>
          </cell>
          <cell r="J214">
            <v>-908.84137752745301</v>
          </cell>
          <cell r="K214">
            <v>-2957.3798672973644</v>
          </cell>
          <cell r="L214">
            <v>-3262.7572533620987</v>
          </cell>
          <cell r="M214">
            <v>-2406.6411308150273</v>
          </cell>
          <cell r="N214">
            <v>-636.42439572839066</v>
          </cell>
          <cell r="O214">
            <v>-360.03925465955399</v>
          </cell>
          <cell r="P214">
            <v>-1140.8932559459936</v>
          </cell>
          <cell r="Q214">
            <v>-1938.3223914047703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</row>
        <row r="215">
          <cell r="F215">
            <v>-939.25454424181953</v>
          </cell>
          <cell r="G215">
            <v>-941.44700513221323</v>
          </cell>
          <cell r="H215">
            <v>-896.17913616681471</v>
          </cell>
          <cell r="I215">
            <v>-3680.9268872532994</v>
          </cell>
          <cell r="J215">
            <v>-9159.6717043495737</v>
          </cell>
          <cell r="K215">
            <v>-5797.3394770212471</v>
          </cell>
          <cell r="L215">
            <v>-1342.6136112250388</v>
          </cell>
          <cell r="M215">
            <v>0</v>
          </cell>
          <cell r="N215">
            <v>-521.67672354541719</v>
          </cell>
          <cell r="O215">
            <v>-2472.4617898981087</v>
          </cell>
          <cell r="P215">
            <v>-1275.6683225771412</v>
          </cell>
          <cell r="Q215">
            <v>-127.67860477324575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</row>
        <row r="217">
          <cell r="F217">
            <v>-45013.409845573828</v>
          </cell>
          <cell r="G217">
            <v>-38433.199868148193</v>
          </cell>
          <cell r="H217">
            <v>-31439.329892141744</v>
          </cell>
          <cell r="I217">
            <v>-24579.697915674187</v>
          </cell>
          <cell r="J217">
            <v>-32317.154889130965</v>
          </cell>
          <cell r="K217">
            <v>-38238.459868816659</v>
          </cell>
          <cell r="L217">
            <v>-11976.119958912954</v>
          </cell>
          <cell r="M217">
            <v>-16086.979944812134</v>
          </cell>
          <cell r="N217">
            <v>-36116.599876096472</v>
          </cell>
          <cell r="O217">
            <v>-42295.239854898304</v>
          </cell>
          <cell r="P217">
            <v>-35793.419877205044</v>
          </cell>
          <cell r="Q217">
            <v>-26652.859908560291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</row>
        <row r="218">
          <cell r="F218">
            <v>-28881.319853134453</v>
          </cell>
          <cell r="G218">
            <v>-31030.999842200428</v>
          </cell>
          <cell r="H218">
            <v>-23481.509880591184</v>
          </cell>
          <cell r="I218">
            <v>-21831.159888982773</v>
          </cell>
          <cell r="J218">
            <v>-24601.914874893613</v>
          </cell>
          <cell r="K218">
            <v>-22681.099884660915</v>
          </cell>
          <cell r="L218">
            <v>-8285.9399578627199</v>
          </cell>
          <cell r="M218">
            <v>-9700.2099506743252</v>
          </cell>
          <cell r="N218">
            <v>-10519.599946504459</v>
          </cell>
          <cell r="O218">
            <v>-23675.599879603833</v>
          </cell>
          <cell r="P218">
            <v>-28969.459852684289</v>
          </cell>
          <cell r="Q218">
            <v>-21987.159888191149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</row>
        <row r="219">
          <cell r="F219">
            <v>-69762.194639421999</v>
          </cell>
          <cell r="G219">
            <v>-59531.178838379681</v>
          </cell>
          <cell r="H219">
            <v>-51722.02057605423</v>
          </cell>
          <cell r="I219">
            <v>-26874.498338147998</v>
          </cell>
          <cell r="J219">
            <v>-20156.687233958393</v>
          </cell>
          <cell r="K219">
            <v>-22464.259822389111</v>
          </cell>
          <cell r="L219">
            <v>-85909.309545241296</v>
          </cell>
          <cell r="M219">
            <v>-69571.189453607425</v>
          </cell>
          <cell r="N219">
            <v>-45557.321876786649</v>
          </cell>
          <cell r="O219">
            <v>-46261.506621085107</v>
          </cell>
          <cell r="P219">
            <v>-55560.328174829483</v>
          </cell>
          <cell r="Q219">
            <v>-74893.050202514976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</row>
        <row r="220">
          <cell r="F220">
            <v>-7054.8278737552464</v>
          </cell>
          <cell r="G220">
            <v>-5218.4569691177458</v>
          </cell>
          <cell r="H220">
            <v>-6736.861363821663</v>
          </cell>
          <cell r="I220">
            <v>-5226.2918221019208</v>
          </cell>
          <cell r="J220">
            <v>-8183.7387410541996</v>
          </cell>
          <cell r="K220">
            <v>-13808.495862275362</v>
          </cell>
          <cell r="L220">
            <v>-2365.9031607890502</v>
          </cell>
          <cell r="M220">
            <v>-1407.3076623175293</v>
          </cell>
          <cell r="N220">
            <v>-3785.9393697511405</v>
          </cell>
          <cell r="O220">
            <v>-7953.5621295478195</v>
          </cell>
          <cell r="P220">
            <v>-5286.5485147731379</v>
          </cell>
          <cell r="Q220">
            <v>-2031.5007605217397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</row>
        <row r="223">
          <cell r="A223" t="str">
            <v>Total Coal Fuel Burn Expense</v>
          </cell>
          <cell r="F223">
            <v>-154013.44752914459</v>
          </cell>
          <cell r="G223">
            <v>-137895.60977416486</v>
          </cell>
          <cell r="H223">
            <v>-115456.49468381703</v>
          </cell>
          <cell r="I223">
            <v>-82888.806433036923</v>
          </cell>
          <cell r="J223">
            <v>-95328.008820913732</v>
          </cell>
          <cell r="K223">
            <v>-105947.03478246182</v>
          </cell>
          <cell r="L223">
            <v>-113142.64348738641</v>
          </cell>
          <cell r="M223">
            <v>-99172.328142233193</v>
          </cell>
          <cell r="N223">
            <v>-97137.562188416719</v>
          </cell>
          <cell r="O223">
            <v>-123018.40952969342</v>
          </cell>
          <cell r="P223">
            <v>-128026.31799801439</v>
          </cell>
          <cell r="Q223">
            <v>-127630.57175596058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</row>
        <row r="225">
          <cell r="A225" t="str">
            <v>Gas Fuel Burn Expense</v>
          </cell>
        </row>
        <row r="226">
          <cell r="F226">
            <v>-2558.5419999994338</v>
          </cell>
          <cell r="G226">
            <v>-913.76699999999255</v>
          </cell>
          <cell r="H226">
            <v>-949.91550000000279</v>
          </cell>
          <cell r="I226">
            <v>0</v>
          </cell>
          <cell r="J226">
            <v>0</v>
          </cell>
          <cell r="K226">
            <v>0</v>
          </cell>
          <cell r="L226">
            <v>-5503.3641999997199</v>
          </cell>
          <cell r="M226">
            <v>-14723.02440000046</v>
          </cell>
          <cell r="N226">
            <v>-17484.478799999692</v>
          </cell>
          <cell r="O226">
            <v>-10024.470199999399</v>
          </cell>
          <cell r="P226">
            <v>-1461.2460000002757</v>
          </cell>
          <cell r="Q226">
            <v>-1823.7160000000149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</row>
        <row r="228">
          <cell r="F228">
            <v>-3045.1767317764461</v>
          </cell>
          <cell r="G228">
            <v>-6551.0159231340513</v>
          </cell>
          <cell r="H228">
            <v>-2237.1936006760225</v>
          </cell>
          <cell r="I228">
            <v>-1103.2061411689501</v>
          </cell>
          <cell r="J228">
            <v>-2599.3428102137987</v>
          </cell>
          <cell r="K228">
            <v>-5479.8079669657163</v>
          </cell>
          <cell r="L228">
            <v>-8623.8034238079563</v>
          </cell>
          <cell r="M228">
            <v>-12551.146737139672</v>
          </cell>
          <cell r="N228">
            <v>-14745.779646516778</v>
          </cell>
          <cell r="O228">
            <v>-5401.4699902152643</v>
          </cell>
          <cell r="P228">
            <v>-8275.6555450530723</v>
          </cell>
          <cell r="Q228">
            <v>-11144.94865140412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</row>
        <row r="229">
          <cell r="F229">
            <v>-20.03266531258123</v>
          </cell>
          <cell r="G229">
            <v>-33.788429870037362</v>
          </cell>
          <cell r="H229">
            <v>47.567775639530737</v>
          </cell>
          <cell r="I229">
            <v>23.05882529320661</v>
          </cell>
          <cell r="J229">
            <v>71.379611041571479</v>
          </cell>
          <cell r="K229">
            <v>75.112523477291688</v>
          </cell>
          <cell r="L229">
            <v>60.735244814306498</v>
          </cell>
          <cell r="M229">
            <v>85.905947166495025</v>
          </cell>
          <cell r="N229">
            <v>130.24186649010517</v>
          </cell>
          <cell r="O229">
            <v>71.935708976758178</v>
          </cell>
          <cell r="P229">
            <v>30.457401444844436</v>
          </cell>
          <cell r="Q229">
            <v>-40.414071345818229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</row>
        <row r="230">
          <cell r="F230">
            <v>-41.167272287071683</v>
          </cell>
          <cell r="G230">
            <v>-992.98517214518506</v>
          </cell>
          <cell r="H230">
            <v>-39.406210493529215</v>
          </cell>
          <cell r="I230">
            <v>-411.79826749966014</v>
          </cell>
          <cell r="J230">
            <v>17.586973013530951</v>
          </cell>
          <cell r="K230">
            <v>-276.97449676180258</v>
          </cell>
          <cell r="L230">
            <v>-1683.4770465580514</v>
          </cell>
          <cell r="M230">
            <v>-3284.5385614058468</v>
          </cell>
          <cell r="N230">
            <v>-1339.4287141390378</v>
          </cell>
          <cell r="O230">
            <v>-1253.352740400238</v>
          </cell>
          <cell r="P230">
            <v>-2244.009553084732</v>
          </cell>
          <cell r="Q230">
            <v>-632.83641995803919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-222.79649999993853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-2343.5858000000007</v>
          </cell>
          <cell r="P231">
            <v>-4444.2228000001051</v>
          </cell>
          <cell r="Q231">
            <v>-4765.0759000000544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</row>
        <row r="232">
          <cell r="F232">
            <v>-8492.3721500439569</v>
          </cell>
          <cell r="G232">
            <v>-10215.852197419852</v>
          </cell>
          <cell r="H232">
            <v>-4013.4076477475464</v>
          </cell>
          <cell r="I232">
            <v>-2232.3284486243501</v>
          </cell>
          <cell r="J232">
            <v>-6597.61492828466</v>
          </cell>
          <cell r="K232">
            <v>-9987.8647546442226</v>
          </cell>
          <cell r="L232">
            <v>-8607.7724018068984</v>
          </cell>
          <cell r="M232">
            <v>-12593.066019901074</v>
          </cell>
          <cell r="N232">
            <v>-14470.491671523079</v>
          </cell>
          <cell r="O232">
            <v>-10146.770699634217</v>
          </cell>
          <cell r="P232">
            <v>-11387.012255129404</v>
          </cell>
          <cell r="Q232">
            <v>-15480.609930153936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</row>
        <row r="233">
          <cell r="F233">
            <v>-1909.9349805796519</v>
          </cell>
          <cell r="G233">
            <v>-5917.545417430345</v>
          </cell>
          <cell r="H233">
            <v>-2847.1082567228004</v>
          </cell>
          <cell r="I233">
            <v>-1464.0849180007353</v>
          </cell>
          <cell r="J233">
            <v>-2740.8533655563369</v>
          </cell>
          <cell r="K233">
            <v>-4193.9393151062541</v>
          </cell>
          <cell r="L233">
            <v>-8850.1650326410308</v>
          </cell>
          <cell r="M233">
            <v>-14854.877498717979</v>
          </cell>
          <cell r="N233">
            <v>-12982.037524312735</v>
          </cell>
          <cell r="O233">
            <v>-3713.3013987280428</v>
          </cell>
          <cell r="P233">
            <v>-6098.4950181776658</v>
          </cell>
          <cell r="Q233">
            <v>-7443.7271871389821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</row>
        <row r="234">
          <cell r="F234">
            <v>0</v>
          </cell>
          <cell r="G234">
            <v>-89.622780000001512</v>
          </cell>
          <cell r="H234">
            <v>-1310.0997000000061</v>
          </cell>
          <cell r="I234">
            <v>-1060.780150000006</v>
          </cell>
          <cell r="J234">
            <v>-1502.6834099999978</v>
          </cell>
          <cell r="K234">
            <v>-2045.1322800000198</v>
          </cell>
          <cell r="L234">
            <v>-7115.585609999951</v>
          </cell>
          <cell r="M234">
            <v>-8673.9477799999295</v>
          </cell>
          <cell r="N234">
            <v>-2590.4888999999966</v>
          </cell>
          <cell r="O234">
            <v>-1694.8291999999929</v>
          </cell>
          <cell r="P234">
            <v>-2400.9743999999992</v>
          </cell>
          <cell r="Q234">
            <v>-5370.8419500000018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</row>
        <row r="235">
          <cell r="F235">
            <v>-16067.225799996406</v>
          </cell>
          <cell r="G235">
            <v>-24714.576919998974</v>
          </cell>
          <cell r="H235">
            <v>-11349.563140001148</v>
          </cell>
          <cell r="I235">
            <v>-6471.9356000013649</v>
          </cell>
          <cell r="J235">
            <v>-13351.527929998934</v>
          </cell>
          <cell r="K235">
            <v>-21908.60628999956</v>
          </cell>
          <cell r="L235">
            <v>-40323.432470005006</v>
          </cell>
          <cell r="M235">
            <v>-66594.695049993694</v>
          </cell>
          <cell r="N235">
            <v>-63482.463390000165</v>
          </cell>
          <cell r="O235">
            <v>-34505.844319999218</v>
          </cell>
          <cell r="P235">
            <v>-36281.158169999719</v>
          </cell>
          <cell r="Q235">
            <v>-46702.170109994709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</row>
        <row r="241">
          <cell r="A241" t="str">
            <v>Total Gas Fuel Burn Expense</v>
          </cell>
          <cell r="F241">
            <v>-16067.225799996406</v>
          </cell>
          <cell r="G241">
            <v>-24714.576919998974</v>
          </cell>
          <cell r="H241">
            <v>-11349.563140001148</v>
          </cell>
          <cell r="I241">
            <v>-6471.9356000013649</v>
          </cell>
          <cell r="J241">
            <v>-13351.527929998934</v>
          </cell>
          <cell r="K241">
            <v>-21908.606289997697</v>
          </cell>
          <cell r="L241">
            <v>-40323.432470005006</v>
          </cell>
          <cell r="M241">
            <v>-66594.695049993694</v>
          </cell>
          <cell r="N241">
            <v>-63482.463390000165</v>
          </cell>
          <cell r="O241">
            <v>-34505.844319999218</v>
          </cell>
          <cell r="P241">
            <v>-36281.158169999719</v>
          </cell>
          <cell r="Q241">
            <v>-46702.170109994709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</row>
        <row r="243">
          <cell r="A243" t="str">
            <v>Other Generation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10.82709719997365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528.44463719971827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-4.1960897000001296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-2.9360042000000703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-2.1158930000001419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</row>
        <row r="269">
          <cell r="A269" t="str">
            <v>Total Other Generation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-9.2479869000003418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539.27173439969192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</row>
        <row r="271">
          <cell r="A271" t="str">
            <v>IRP Resources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</row>
        <row r="303">
          <cell r="C303" t="str">
            <v>IRP19Solar_BC_UT_UTS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</row>
        <row r="304">
          <cell r="C304" t="str">
            <v>IRP19Solar_BDC_UT_UTS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</row>
        <row r="305">
          <cell r="C305" t="str">
            <v>IRP19Solar_BC_UT_UTN_CP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</row>
        <row r="306">
          <cell r="C306" t="str">
            <v>IRP19Solar_BDC_UT_UTN_CP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</row>
        <row r="307">
          <cell r="C307" t="str">
            <v>IRP19Solar_BC_UT_UTN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</row>
        <row r="308">
          <cell r="C308" t="str">
            <v>IRP19Solar_BDC_UT_UTN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</row>
        <row r="309">
          <cell r="C309" t="str">
            <v>IRP19Solar_BC_WY_JB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</row>
        <row r="310">
          <cell r="C310" t="str">
            <v>IRP19Solar_BDC_WY_JB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</row>
        <row r="311">
          <cell r="C311" t="str">
            <v>IRP19Solar_BC_YK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</row>
        <row r="312">
          <cell r="C312" t="str">
            <v>IRP19Solar_BDC_YK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</row>
        <row r="313">
          <cell r="C313" t="str">
            <v>IRP19Solar_BC_OR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</row>
        <row r="314">
          <cell r="C314" t="str">
            <v>IRP19Solar_BDC_OR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</row>
        <row r="315">
          <cell r="C315" t="str">
            <v>IRP19Solar_BC_WYSW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</row>
        <row r="316">
          <cell r="C316" t="str">
            <v>IRP19Solar_BDC_WYSW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</row>
        <row r="317">
          <cell r="C317" t="str">
            <v>IRP19Wind_BC_PNC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</row>
        <row r="318">
          <cell r="C318" t="str">
            <v>IRP19Wind_BDC_PNC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</row>
        <row r="319">
          <cell r="C319" t="str">
            <v>IRP19Wind_BC_ID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</row>
        <row r="320">
          <cell r="C320" t="str">
            <v>IRP19Wind_BDC_ID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</row>
        <row r="321">
          <cell r="C321" t="str">
            <v>IRP19Wind_BC_YK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</row>
        <row r="322">
          <cell r="C322" t="str">
            <v>IRP19Wind_BDC_YK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</row>
        <row r="323">
          <cell r="C323" t="str">
            <v>IRP19Battery_C_UTS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</row>
        <row r="324">
          <cell r="C324" t="str">
            <v>IRP19Battery_DC_UTS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</row>
        <row r="325">
          <cell r="C325" t="str">
            <v>IRP19Battery_C_WYSW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</row>
        <row r="326">
          <cell r="C326" t="str">
            <v>IRP19Battery_DC_WYSW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</row>
        <row r="327">
          <cell r="C327" t="str">
            <v>IRP19Battery_C_ID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</row>
        <row r="328">
          <cell r="C328" t="str">
            <v>IRP19Battery_DC_ID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</row>
        <row r="329">
          <cell r="C329" t="str">
            <v>IRP19Battery_C_OR_SO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</row>
        <row r="330">
          <cell r="C330" t="str">
            <v>IRP19Battery_DC_OR_SO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</row>
        <row r="331">
          <cell r="C331" t="str">
            <v>IRP19Battery_C_OR_WVP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</row>
        <row r="332">
          <cell r="C332" t="str">
            <v>IRP19Battery_DC_OR_WVP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</row>
        <row r="333">
          <cell r="C333" t="str">
            <v>IRP19Battery_C_WA_WW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</row>
        <row r="334">
          <cell r="C334" t="str">
            <v>IRP19Battery_DC_WA_WW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</row>
        <row r="335">
          <cell r="C335" t="str">
            <v>IRP19Battery_C_WA_YK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</row>
        <row r="336">
          <cell r="C336" t="str">
            <v>IRP19Battery_DC_WA_YK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</row>
        <row r="338">
          <cell r="C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</row>
        <row r="339">
          <cell r="C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</row>
        <row r="340">
          <cell r="C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</row>
        <row r="341">
          <cell r="C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</row>
        <row r="342">
          <cell r="C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</row>
        <row r="343">
          <cell r="C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</row>
        <row r="345">
          <cell r="A345" t="str">
            <v>Total IRP Resources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</row>
        <row r="347">
          <cell r="A347" t="str">
            <v>Growth Station Resources</v>
          </cell>
        </row>
        <row r="348">
          <cell r="C348" t="str">
            <v>Growth Station - E - Southwest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</row>
        <row r="349">
          <cell r="C349" t="str">
            <v>Growth Station - E - Utah North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C350" t="str">
            <v>Growth Station - E - Utah South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  <row r="351">
          <cell r="C351" t="str">
            <v>Growth Station - E - Wyoming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</row>
        <row r="352">
          <cell r="C352" t="str">
            <v>Growth Station - W - Jim Bridger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</row>
        <row r="353">
          <cell r="C353" t="str">
            <v>Growth Station - W - Mid Columbia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</row>
        <row r="354">
          <cell r="C354" t="str">
            <v>Growth Station - W - Oregon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</row>
        <row r="356">
          <cell r="A356" t="str">
            <v>Total Growth Station Resources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</row>
        <row r="357">
          <cell r="F357" t="str">
            <v>=</v>
          </cell>
          <cell r="G357" t="str">
            <v>=</v>
          </cell>
          <cell r="H357" t="str">
            <v>=</v>
          </cell>
          <cell r="I357" t="str">
            <v>=</v>
          </cell>
          <cell r="J357" t="str">
            <v>=</v>
          </cell>
          <cell r="K357" t="str">
            <v>=</v>
          </cell>
          <cell r="L357" t="str">
            <v>=</v>
          </cell>
          <cell r="M357" t="str">
            <v>=</v>
          </cell>
          <cell r="N357" t="str">
            <v>=</v>
          </cell>
          <cell r="O357" t="str">
            <v>=</v>
          </cell>
          <cell r="P357" t="str">
            <v>=</v>
          </cell>
          <cell r="Q357" t="str">
            <v>=</v>
          </cell>
          <cell r="R357" t="str">
            <v>=</v>
          </cell>
          <cell r="S357" t="str">
            <v>=</v>
          </cell>
          <cell r="T357" t="str">
            <v>=</v>
          </cell>
          <cell r="U357" t="str">
            <v>=</v>
          </cell>
          <cell r="V357" t="str">
            <v>=</v>
          </cell>
          <cell r="W357" t="str">
            <v>=</v>
          </cell>
          <cell r="X357" t="str">
            <v>=</v>
          </cell>
          <cell r="Y357" t="str">
            <v>=</v>
          </cell>
          <cell r="Z357" t="str">
            <v>=</v>
          </cell>
          <cell r="AA357" t="str">
            <v>=</v>
          </cell>
          <cell r="AB357" t="str">
            <v>=</v>
          </cell>
          <cell r="AC357" t="str">
            <v>=</v>
          </cell>
          <cell r="AD357" t="str">
            <v>=</v>
          </cell>
          <cell r="AE357" t="str">
            <v>=</v>
          </cell>
          <cell r="AF357" t="str">
            <v>=</v>
          </cell>
          <cell r="AG357" t="str">
            <v>=</v>
          </cell>
          <cell r="AH357" t="str">
            <v>=</v>
          </cell>
          <cell r="AI357" t="str">
            <v>=</v>
          </cell>
          <cell r="AJ357" t="str">
            <v>=</v>
          </cell>
          <cell r="AK357" t="str">
            <v>=</v>
          </cell>
          <cell r="AL357" t="str">
            <v>=</v>
          </cell>
          <cell r="AM357" t="str">
            <v>=</v>
          </cell>
          <cell r="AN357" t="str">
            <v>=</v>
          </cell>
          <cell r="AO357" t="str">
            <v>=</v>
          </cell>
          <cell r="AP357" t="str">
            <v>=</v>
          </cell>
          <cell r="AQ357" t="str">
            <v>=</v>
          </cell>
          <cell r="AR357" t="str">
            <v>=</v>
          </cell>
          <cell r="AS357" t="str">
            <v>=</v>
          </cell>
          <cell r="AT357" t="str">
            <v>=</v>
          </cell>
          <cell r="AU357" t="str">
            <v>=</v>
          </cell>
          <cell r="AV357" t="str">
            <v>=</v>
          </cell>
          <cell r="AW357" t="str">
            <v>=</v>
          </cell>
          <cell r="AX357" t="str">
            <v>=</v>
          </cell>
          <cell r="AY357" t="str">
            <v>=</v>
          </cell>
          <cell r="AZ357" t="str">
            <v>=</v>
          </cell>
          <cell r="BA357" t="str">
            <v>=</v>
          </cell>
          <cell r="BB357" t="str">
            <v>=</v>
          </cell>
          <cell r="BC357" t="str">
            <v>=</v>
          </cell>
          <cell r="BD357" t="str">
            <v>=</v>
          </cell>
          <cell r="BE357" t="str">
            <v>=</v>
          </cell>
          <cell r="BF357" t="str">
            <v>=</v>
          </cell>
          <cell r="BG357" t="str">
            <v>=</v>
          </cell>
          <cell r="BH357" t="str">
            <v>=</v>
          </cell>
          <cell r="BI357" t="str">
            <v>=</v>
          </cell>
          <cell r="BJ357" t="str">
            <v>=</v>
          </cell>
          <cell r="BK357" t="str">
            <v>=</v>
          </cell>
          <cell r="BL357" t="str">
            <v>=</v>
          </cell>
          <cell r="BM357" t="str">
            <v>=</v>
          </cell>
          <cell r="BN357" t="str">
            <v>=</v>
          </cell>
          <cell r="BO357" t="str">
            <v>=</v>
          </cell>
          <cell r="BP357" t="str">
            <v>=</v>
          </cell>
          <cell r="BQ357" t="str">
            <v>=</v>
          </cell>
          <cell r="BR357" t="str">
            <v>=</v>
          </cell>
          <cell r="BS357" t="str">
            <v>=</v>
          </cell>
          <cell r="BT357" t="str">
            <v>=</v>
          </cell>
          <cell r="BU357" t="str">
            <v>=</v>
          </cell>
          <cell r="BV357" t="str">
            <v>=</v>
          </cell>
          <cell r="BW357" t="str">
            <v>=</v>
          </cell>
          <cell r="BX357" t="str">
            <v>=</v>
          </cell>
          <cell r="BY357" t="str">
            <v>=</v>
          </cell>
          <cell r="BZ357" t="str">
            <v>=</v>
          </cell>
          <cell r="CA357" t="str">
            <v>=</v>
          </cell>
          <cell r="CB357" t="str">
            <v>=</v>
          </cell>
          <cell r="CC357" t="str">
            <v>=</v>
          </cell>
          <cell r="CD357" t="str">
            <v>=</v>
          </cell>
          <cell r="CE357" t="str">
            <v>=</v>
          </cell>
          <cell r="CF357" t="str">
            <v>=</v>
          </cell>
          <cell r="CG357" t="str">
            <v>=</v>
          </cell>
          <cell r="CH357" t="str">
            <v>=</v>
          </cell>
          <cell r="CI357" t="str">
            <v>=</v>
          </cell>
          <cell r="CJ357" t="str">
            <v>=</v>
          </cell>
          <cell r="CK357" t="str">
            <v>=</v>
          </cell>
          <cell r="CL357" t="str">
            <v>=</v>
          </cell>
          <cell r="CM357" t="str">
            <v>=</v>
          </cell>
          <cell r="CN357" t="str">
            <v>=</v>
          </cell>
          <cell r="CO357" t="str">
            <v>=</v>
          </cell>
          <cell r="CP357" t="str">
            <v>=</v>
          </cell>
          <cell r="CQ357" t="str">
            <v>=</v>
          </cell>
          <cell r="CR357" t="str">
            <v>=</v>
          </cell>
          <cell r="CS357" t="str">
            <v>=</v>
          </cell>
          <cell r="CT357" t="str">
            <v>=</v>
          </cell>
          <cell r="CU357" t="str">
            <v>=</v>
          </cell>
          <cell r="CV357" t="str">
            <v>=</v>
          </cell>
          <cell r="CW357" t="str">
            <v>=</v>
          </cell>
          <cell r="CX357" t="str">
            <v>=</v>
          </cell>
          <cell r="CY357" t="str">
            <v>=</v>
          </cell>
          <cell r="CZ357" t="str">
            <v>=</v>
          </cell>
          <cell r="DA357" t="str">
            <v>=</v>
          </cell>
          <cell r="DB357" t="str">
            <v>=</v>
          </cell>
          <cell r="DC357" t="str">
            <v>=</v>
          </cell>
          <cell r="DD357" t="str">
            <v>=</v>
          </cell>
          <cell r="DE357" t="str">
            <v>=</v>
          </cell>
          <cell r="DF357" t="str">
            <v>=</v>
          </cell>
          <cell r="DG357" t="str">
            <v>=</v>
          </cell>
          <cell r="DH357" t="str">
            <v>=</v>
          </cell>
          <cell r="DI357" t="str">
            <v>=</v>
          </cell>
          <cell r="DJ357" t="str">
            <v>=</v>
          </cell>
          <cell r="DK357" t="str">
            <v>=</v>
          </cell>
          <cell r="DL357" t="str">
            <v>=</v>
          </cell>
          <cell r="DM357" t="str">
            <v>=</v>
          </cell>
          <cell r="DN357" t="str">
            <v>=</v>
          </cell>
          <cell r="DO357" t="str">
            <v>=</v>
          </cell>
          <cell r="DP357" t="str">
            <v>=</v>
          </cell>
          <cell r="DQ357" t="str">
            <v>=</v>
          </cell>
          <cell r="DR357" t="str">
            <v>=</v>
          </cell>
          <cell r="DS357" t="str">
            <v>=</v>
          </cell>
          <cell r="DT357" t="str">
            <v>=</v>
          </cell>
          <cell r="DU357" t="str">
            <v>=</v>
          </cell>
          <cell r="DV357" t="str">
            <v>=</v>
          </cell>
          <cell r="DW357" t="str">
            <v>=</v>
          </cell>
          <cell r="DX357" t="str">
            <v>=</v>
          </cell>
          <cell r="DY357" t="str">
            <v>=</v>
          </cell>
          <cell r="DZ357" t="str">
            <v>=</v>
          </cell>
          <cell r="EA357" t="str">
            <v>=</v>
          </cell>
          <cell r="EB357" t="str">
            <v>=</v>
          </cell>
          <cell r="EC357" t="str">
            <v>=</v>
          </cell>
          <cell r="ED357" t="str">
            <v>=</v>
          </cell>
        </row>
        <row r="358">
          <cell r="A358" t="str">
            <v>Net Power Cost</v>
          </cell>
          <cell r="F358">
            <v>-191745.89532911777</v>
          </cell>
          <cell r="G358">
            <v>-188281.05669416487</v>
          </cell>
          <cell r="H358">
            <v>-208215.31372381747</v>
          </cell>
          <cell r="I358">
            <v>-173968.48797567189</v>
          </cell>
          <cell r="J358">
            <v>-169654.57703781128</v>
          </cell>
          <cell r="K358">
            <v>-182863.92747245729</v>
          </cell>
          <cell r="L358">
            <v>-309357.31483185291</v>
          </cell>
          <cell r="M358">
            <v>-288697.7348921895</v>
          </cell>
          <cell r="N358">
            <v>-221338.64301842451</v>
          </cell>
          <cell r="O358">
            <v>-190310.84013448656</v>
          </cell>
          <cell r="P358">
            <v>-187424.12716799974</v>
          </cell>
          <cell r="Q358">
            <v>-247472.45080466568</v>
          </cell>
          <cell r="R358" t="e">
            <v>#N/A</v>
          </cell>
          <cell r="S358" t="e">
            <v>#N/A</v>
          </cell>
          <cell r="T358" t="e">
            <v>#N/A</v>
          </cell>
          <cell r="U358" t="e">
            <v>#N/A</v>
          </cell>
          <cell r="V358" t="e">
            <v>#N/A</v>
          </cell>
          <cell r="W358" t="e">
            <v>#N/A</v>
          </cell>
          <cell r="X358" t="e">
            <v>#N/A</v>
          </cell>
          <cell r="Y358" t="e">
            <v>#N/A</v>
          </cell>
          <cell r="Z358" t="e">
            <v>#N/A</v>
          </cell>
          <cell r="AA358" t="e">
            <v>#N/A</v>
          </cell>
          <cell r="AB358" t="e">
            <v>#N/A</v>
          </cell>
          <cell r="AC358" t="e">
            <v>#N/A</v>
          </cell>
          <cell r="AD358" t="e">
            <v>#N/A</v>
          </cell>
          <cell r="AE358" t="e">
            <v>#N/A</v>
          </cell>
          <cell r="AF358" t="e">
            <v>#N/A</v>
          </cell>
          <cell r="AG358" t="e">
            <v>#N/A</v>
          </cell>
          <cell r="AH358" t="e">
            <v>#N/A</v>
          </cell>
          <cell r="AI358" t="e">
            <v>#N/A</v>
          </cell>
          <cell r="AJ358" t="e">
            <v>#N/A</v>
          </cell>
          <cell r="AK358" t="e">
            <v>#N/A</v>
          </cell>
          <cell r="AL358" t="e">
            <v>#N/A</v>
          </cell>
          <cell r="AM358" t="e">
            <v>#N/A</v>
          </cell>
          <cell r="AN358" t="e">
            <v>#N/A</v>
          </cell>
          <cell r="AO358" t="e">
            <v>#N/A</v>
          </cell>
          <cell r="AP358" t="e">
            <v>#N/A</v>
          </cell>
          <cell r="AQ358" t="e">
            <v>#N/A</v>
          </cell>
          <cell r="AR358" t="e">
            <v>#N/A</v>
          </cell>
          <cell r="AS358" t="e">
            <v>#N/A</v>
          </cell>
          <cell r="AT358" t="e">
            <v>#N/A</v>
          </cell>
          <cell r="AU358" t="e">
            <v>#N/A</v>
          </cell>
          <cell r="AV358" t="e">
            <v>#N/A</v>
          </cell>
          <cell r="AW358" t="e">
            <v>#N/A</v>
          </cell>
          <cell r="AX358" t="e">
            <v>#N/A</v>
          </cell>
          <cell r="AY358" t="e">
            <v>#N/A</v>
          </cell>
          <cell r="AZ358" t="e">
            <v>#N/A</v>
          </cell>
          <cell r="BA358" t="e">
            <v>#N/A</v>
          </cell>
          <cell r="BB358" t="e">
            <v>#N/A</v>
          </cell>
          <cell r="BC358" t="e">
            <v>#N/A</v>
          </cell>
          <cell r="BD358" t="e">
            <v>#N/A</v>
          </cell>
          <cell r="BE358" t="e">
            <v>#N/A</v>
          </cell>
          <cell r="BF358" t="e">
            <v>#N/A</v>
          </cell>
          <cell r="BG358" t="e">
            <v>#N/A</v>
          </cell>
          <cell r="BH358" t="e">
            <v>#N/A</v>
          </cell>
          <cell r="BI358" t="e">
            <v>#N/A</v>
          </cell>
          <cell r="BJ358" t="e">
            <v>#N/A</v>
          </cell>
          <cell r="BK358" t="e">
            <v>#N/A</v>
          </cell>
          <cell r="BL358" t="e">
            <v>#N/A</v>
          </cell>
          <cell r="BM358" t="e">
            <v>#N/A</v>
          </cell>
          <cell r="BN358" t="e">
            <v>#N/A</v>
          </cell>
          <cell r="BO358" t="e">
            <v>#N/A</v>
          </cell>
          <cell r="BP358" t="e">
            <v>#N/A</v>
          </cell>
          <cell r="BQ358" t="e">
            <v>#N/A</v>
          </cell>
          <cell r="BR358" t="e">
            <v>#N/A</v>
          </cell>
          <cell r="BS358" t="e">
            <v>#N/A</v>
          </cell>
          <cell r="BT358" t="e">
            <v>#N/A</v>
          </cell>
          <cell r="BU358" t="e">
            <v>#N/A</v>
          </cell>
          <cell r="BV358" t="e">
            <v>#N/A</v>
          </cell>
          <cell r="BW358" t="e">
            <v>#N/A</v>
          </cell>
          <cell r="BX358" t="e">
            <v>#N/A</v>
          </cell>
          <cell r="BY358" t="e">
            <v>#N/A</v>
          </cell>
          <cell r="BZ358" t="e">
            <v>#N/A</v>
          </cell>
          <cell r="CA358" t="e">
            <v>#N/A</v>
          </cell>
          <cell r="CB358" t="e">
            <v>#N/A</v>
          </cell>
          <cell r="CC358" t="e">
            <v>#N/A</v>
          </cell>
          <cell r="CD358" t="e">
            <v>#N/A</v>
          </cell>
          <cell r="CE358" t="e">
            <v>#N/A</v>
          </cell>
          <cell r="CF358" t="e">
            <v>#N/A</v>
          </cell>
          <cell r="CG358" t="e">
            <v>#N/A</v>
          </cell>
          <cell r="CH358" t="e">
            <v>#N/A</v>
          </cell>
          <cell r="CI358" t="e">
            <v>#N/A</v>
          </cell>
          <cell r="CJ358" t="e">
            <v>#N/A</v>
          </cell>
          <cell r="CK358" t="e">
            <v>#N/A</v>
          </cell>
          <cell r="CL358" t="e">
            <v>#N/A</v>
          </cell>
          <cell r="CM358" t="e">
            <v>#N/A</v>
          </cell>
          <cell r="CN358" t="e">
            <v>#N/A</v>
          </cell>
          <cell r="CO358" t="e">
            <v>#N/A</v>
          </cell>
          <cell r="CP358" t="e">
            <v>#N/A</v>
          </cell>
          <cell r="CQ358" t="e">
            <v>#N/A</v>
          </cell>
          <cell r="CR358" t="e">
            <v>#N/A</v>
          </cell>
          <cell r="CS358" t="e">
            <v>#N/A</v>
          </cell>
          <cell r="CT358" t="e">
            <v>#N/A</v>
          </cell>
          <cell r="CU358" t="e">
            <v>#N/A</v>
          </cell>
          <cell r="CV358" t="e">
            <v>#N/A</v>
          </cell>
          <cell r="CW358" t="e">
            <v>#N/A</v>
          </cell>
          <cell r="CX358" t="e">
            <v>#N/A</v>
          </cell>
          <cell r="CY358" t="e">
            <v>#N/A</v>
          </cell>
          <cell r="CZ358" t="e">
            <v>#N/A</v>
          </cell>
          <cell r="DA358" t="e">
            <v>#N/A</v>
          </cell>
          <cell r="DB358" t="e">
            <v>#N/A</v>
          </cell>
          <cell r="DC358" t="e">
            <v>#N/A</v>
          </cell>
          <cell r="DD358" t="e">
            <v>#N/A</v>
          </cell>
          <cell r="DE358" t="e">
            <v>#N/A</v>
          </cell>
          <cell r="DF358" t="e">
            <v>#N/A</v>
          </cell>
          <cell r="DG358" t="e">
            <v>#N/A</v>
          </cell>
          <cell r="DH358" t="e">
            <v>#N/A</v>
          </cell>
          <cell r="DI358" t="e">
            <v>#N/A</v>
          </cell>
          <cell r="DJ358" t="e">
            <v>#N/A</v>
          </cell>
          <cell r="DK358" t="e">
            <v>#N/A</v>
          </cell>
          <cell r="DL358" t="e">
            <v>#N/A</v>
          </cell>
          <cell r="DM358" t="e">
            <v>#N/A</v>
          </cell>
          <cell r="DN358" t="e">
            <v>#N/A</v>
          </cell>
          <cell r="DO358" t="e">
            <v>#N/A</v>
          </cell>
          <cell r="DP358" t="e">
            <v>#N/A</v>
          </cell>
          <cell r="DQ358" t="e">
            <v>#N/A</v>
          </cell>
          <cell r="DR358" t="e">
            <v>#N/A</v>
          </cell>
          <cell r="DS358" t="e">
            <v>#N/A</v>
          </cell>
          <cell r="DT358" t="e">
            <v>#N/A</v>
          </cell>
          <cell r="DU358" t="e">
            <v>#N/A</v>
          </cell>
          <cell r="DV358" t="e">
            <v>#N/A</v>
          </cell>
          <cell r="DW358" t="e">
            <v>#N/A</v>
          </cell>
          <cell r="DX358" t="e">
            <v>#N/A</v>
          </cell>
          <cell r="DY358" t="e">
            <v>#N/A</v>
          </cell>
          <cell r="DZ358" t="e">
            <v>#N/A</v>
          </cell>
          <cell r="EA358" t="e">
            <v>#N/A</v>
          </cell>
          <cell r="EB358" t="e">
            <v>#N/A</v>
          </cell>
          <cell r="EC358" t="e">
            <v>#N/A</v>
          </cell>
          <cell r="ED358" t="e">
            <v>#N/A</v>
          </cell>
        </row>
        <row r="359">
          <cell r="F359" t="str">
            <v>=</v>
          </cell>
          <cell r="G359" t="str">
            <v>=</v>
          </cell>
          <cell r="H359" t="str">
            <v>=</v>
          </cell>
          <cell r="I359" t="str">
            <v>=</v>
          </cell>
          <cell r="J359" t="str">
            <v>=</v>
          </cell>
          <cell r="K359" t="str">
            <v>=</v>
          </cell>
          <cell r="L359" t="str">
            <v>=</v>
          </cell>
          <cell r="M359" t="str">
            <v>=</v>
          </cell>
          <cell r="N359" t="str">
            <v>=</v>
          </cell>
          <cell r="O359" t="str">
            <v>=</v>
          </cell>
          <cell r="P359" t="str">
            <v>=</v>
          </cell>
          <cell r="Q359" t="str">
            <v>=</v>
          </cell>
          <cell r="R359" t="str">
            <v>=</v>
          </cell>
          <cell r="S359" t="str">
            <v>=</v>
          </cell>
          <cell r="T359" t="str">
            <v>=</v>
          </cell>
          <cell r="U359" t="str">
            <v>=</v>
          </cell>
          <cell r="V359" t="str">
            <v>=</v>
          </cell>
          <cell r="W359" t="str">
            <v>=</v>
          </cell>
          <cell r="X359" t="str">
            <v>=</v>
          </cell>
          <cell r="Y359" t="str">
            <v>=</v>
          </cell>
          <cell r="Z359" t="str">
            <v>=</v>
          </cell>
          <cell r="AA359" t="str">
            <v>=</v>
          </cell>
          <cell r="AB359" t="str">
            <v>=</v>
          </cell>
          <cell r="AC359" t="str">
            <v>=</v>
          </cell>
          <cell r="AD359" t="str">
            <v>=</v>
          </cell>
          <cell r="AE359" t="str">
            <v>=</v>
          </cell>
          <cell r="AF359" t="str">
            <v>=</v>
          </cell>
          <cell r="AG359" t="str">
            <v>=</v>
          </cell>
          <cell r="AH359" t="str">
            <v>=</v>
          </cell>
          <cell r="AI359" t="str">
            <v>=</v>
          </cell>
          <cell r="AJ359" t="str">
            <v>=</v>
          </cell>
          <cell r="AK359" t="str">
            <v>=</v>
          </cell>
          <cell r="AL359" t="str">
            <v>=</v>
          </cell>
          <cell r="AM359" t="str">
            <v>=</v>
          </cell>
          <cell r="AN359" t="str">
            <v>=</v>
          </cell>
          <cell r="AO359" t="str">
            <v>=</v>
          </cell>
          <cell r="AP359" t="str">
            <v>=</v>
          </cell>
          <cell r="AQ359" t="str">
            <v>=</v>
          </cell>
          <cell r="AR359" t="str">
            <v>=</v>
          </cell>
          <cell r="AS359" t="str">
            <v>=</v>
          </cell>
          <cell r="AT359" t="str">
            <v>=</v>
          </cell>
          <cell r="AU359" t="str">
            <v>=</v>
          </cell>
          <cell r="AV359" t="str">
            <v>=</v>
          </cell>
          <cell r="AW359" t="str">
            <v>=</v>
          </cell>
          <cell r="AX359" t="str">
            <v>=</v>
          </cell>
          <cell r="AY359" t="str">
            <v>=</v>
          </cell>
          <cell r="AZ359" t="str">
            <v>=</v>
          </cell>
          <cell r="BA359" t="str">
            <v>=</v>
          </cell>
          <cell r="BB359" t="str">
            <v>=</v>
          </cell>
          <cell r="BC359" t="str">
            <v>=</v>
          </cell>
          <cell r="BD359" t="str">
            <v>=</v>
          </cell>
          <cell r="BE359" t="str">
            <v>=</v>
          </cell>
          <cell r="BF359" t="str">
            <v>=</v>
          </cell>
          <cell r="BG359" t="str">
            <v>=</v>
          </cell>
          <cell r="BH359" t="str">
            <v>=</v>
          </cell>
          <cell r="BI359" t="str">
            <v>=</v>
          </cell>
          <cell r="BJ359" t="str">
            <v>=</v>
          </cell>
          <cell r="BK359" t="str">
            <v>=</v>
          </cell>
          <cell r="BL359" t="str">
            <v>=</v>
          </cell>
          <cell r="BM359" t="str">
            <v>=</v>
          </cell>
          <cell r="BN359" t="str">
            <v>=</v>
          </cell>
          <cell r="BO359" t="str">
            <v>=</v>
          </cell>
          <cell r="BP359" t="str">
            <v>=</v>
          </cell>
          <cell r="BQ359" t="str">
            <v>=</v>
          </cell>
          <cell r="BR359" t="str">
            <v>=</v>
          </cell>
          <cell r="BS359" t="str">
            <v>=</v>
          </cell>
          <cell r="BT359" t="str">
            <v>=</v>
          </cell>
          <cell r="BU359" t="str">
            <v>=</v>
          </cell>
          <cell r="BV359" t="str">
            <v>=</v>
          </cell>
          <cell r="BW359" t="str">
            <v>=</v>
          </cell>
          <cell r="BX359" t="str">
            <v>=</v>
          </cell>
          <cell r="BY359" t="str">
            <v>=</v>
          </cell>
          <cell r="BZ359" t="str">
            <v>=</v>
          </cell>
          <cell r="CA359" t="str">
            <v>=</v>
          </cell>
          <cell r="CB359" t="str">
            <v>=</v>
          </cell>
          <cell r="CC359" t="str">
            <v>=</v>
          </cell>
          <cell r="CD359" t="str">
            <v>=</v>
          </cell>
          <cell r="CE359" t="str">
            <v>=</v>
          </cell>
          <cell r="CF359" t="str">
            <v>=</v>
          </cell>
          <cell r="CG359" t="str">
            <v>=</v>
          </cell>
          <cell r="CH359" t="str">
            <v>=</v>
          </cell>
          <cell r="CI359" t="str">
            <v>=</v>
          </cell>
          <cell r="CJ359" t="str">
            <v>=</v>
          </cell>
          <cell r="CK359" t="str">
            <v>=</v>
          </cell>
          <cell r="CL359" t="str">
            <v>=</v>
          </cell>
          <cell r="CM359" t="str">
            <v>=</v>
          </cell>
          <cell r="CN359" t="str">
            <v>=</v>
          </cell>
          <cell r="CO359" t="str">
            <v>=</v>
          </cell>
          <cell r="CP359" t="str">
            <v>=</v>
          </cell>
          <cell r="CQ359" t="str">
            <v>=</v>
          </cell>
          <cell r="CR359" t="str">
            <v>=</v>
          </cell>
          <cell r="CS359" t="str">
            <v>=</v>
          </cell>
          <cell r="CT359" t="str">
            <v>=</v>
          </cell>
          <cell r="CU359" t="str">
            <v>=</v>
          </cell>
          <cell r="CV359" t="str">
            <v>=</v>
          </cell>
          <cell r="CW359" t="str">
            <v>=</v>
          </cell>
          <cell r="CX359" t="str">
            <v>=</v>
          </cell>
          <cell r="CY359" t="str">
            <v>=</v>
          </cell>
          <cell r="CZ359" t="str">
            <v>=</v>
          </cell>
          <cell r="DA359" t="str">
            <v>=</v>
          </cell>
          <cell r="DB359" t="str">
            <v>=</v>
          </cell>
          <cell r="DC359" t="str">
            <v>=</v>
          </cell>
          <cell r="DD359" t="str">
            <v>=</v>
          </cell>
          <cell r="DE359" t="str">
            <v>=</v>
          </cell>
          <cell r="DF359" t="str">
            <v>=</v>
          </cell>
          <cell r="DG359" t="str">
            <v>=</v>
          </cell>
          <cell r="DH359" t="str">
            <v>=</v>
          </cell>
          <cell r="DI359" t="str">
            <v>=</v>
          </cell>
          <cell r="DJ359" t="str">
            <v>=</v>
          </cell>
          <cell r="DK359" t="str">
            <v>=</v>
          </cell>
          <cell r="DL359" t="str">
            <v>=</v>
          </cell>
          <cell r="DM359" t="str">
            <v>=</v>
          </cell>
          <cell r="DN359" t="str">
            <v>=</v>
          </cell>
          <cell r="DO359" t="str">
            <v>=</v>
          </cell>
          <cell r="DP359" t="str">
            <v>=</v>
          </cell>
          <cell r="DQ359" t="str">
            <v>=</v>
          </cell>
          <cell r="DR359" t="str">
            <v>=</v>
          </cell>
          <cell r="DS359" t="str">
            <v>=</v>
          </cell>
          <cell r="DT359" t="str">
            <v>=</v>
          </cell>
          <cell r="DU359" t="str">
            <v>=</v>
          </cell>
          <cell r="DV359" t="str">
            <v>=</v>
          </cell>
          <cell r="DW359" t="str">
            <v>=</v>
          </cell>
          <cell r="DX359" t="str">
            <v>=</v>
          </cell>
          <cell r="DY359" t="str">
            <v>=</v>
          </cell>
          <cell r="DZ359" t="str">
            <v>=</v>
          </cell>
          <cell r="EA359" t="str">
            <v>=</v>
          </cell>
          <cell r="EB359" t="str">
            <v>=</v>
          </cell>
          <cell r="EC359" t="str">
            <v>=</v>
          </cell>
          <cell r="ED359" t="str">
            <v>=</v>
          </cell>
        </row>
        <row r="360">
          <cell r="A360" t="str">
            <v>Net Power Cost/Net System Load</v>
          </cell>
          <cell r="C360" t="str">
            <v>Net Power Cost/Net System Load</v>
          </cell>
          <cell r="F360">
            <v>-3.6685891303513074E-2</v>
          </cell>
          <cell r="G360">
            <v>-4.1153784943116278E-2</v>
          </cell>
          <cell r="H360">
            <v>-4.3600185992985985E-2</v>
          </cell>
          <cell r="I360">
            <v>-3.8789148241203719E-2</v>
          </cell>
          <cell r="J360">
            <v>-3.6180938971114074E-2</v>
          </cell>
          <cell r="K360">
            <v>-3.6577750868108438E-2</v>
          </cell>
          <cell r="L360">
            <v>-5.3426832333315133E-2</v>
          </cell>
          <cell r="M360">
            <v>-5.2051802771636346E-2</v>
          </cell>
          <cell r="N360">
            <v>-4.6216046159003099E-2</v>
          </cell>
          <cell r="O360">
            <v>-4.0751234497946598E-2</v>
          </cell>
          <cell r="P360">
            <v>-3.9130695881055999E-2</v>
          </cell>
          <cell r="Q360">
            <v>-4.6614899820127675E-2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</row>
        <row r="361">
          <cell r="C361">
            <v>0</v>
          </cell>
          <cell r="F361">
            <v>13.930971761778391</v>
          </cell>
          <cell r="G361">
            <v>15.144872642709529</v>
          </cell>
          <cell r="H361">
            <v>15.127529331867006</v>
          </cell>
          <cell r="I361">
            <v>13.060697295470863</v>
          </cell>
          <cell r="J361">
            <v>12.325964620590764</v>
          </cell>
          <cell r="K361">
            <v>13.728523083517814</v>
          </cell>
          <cell r="L361">
            <v>22.475829325185476</v>
          </cell>
          <cell r="M361">
            <v>20.974842697776047</v>
          </cell>
          <cell r="N361">
            <v>16.617015241623463</v>
          </cell>
          <cell r="O361">
            <v>13.826710268416635</v>
          </cell>
          <cell r="P361">
            <v>14.070880418018</v>
          </cell>
          <cell r="Q361">
            <v>17.979689828877191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</row>
        <row r="363">
          <cell r="A363" t="str">
            <v>Adjustments to Load</v>
          </cell>
        </row>
        <row r="364">
          <cell r="C364" t="str">
            <v>Station Service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</row>
        <row r="365">
          <cell r="C365" t="str">
            <v>MagCorp Curtailment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</row>
        <row r="366">
          <cell r="C366" t="str">
            <v>Monsanto Curtailment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</row>
        <row r="367">
          <cell r="C367" t="str">
            <v>Utah Private Generation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</row>
        <row r="368">
          <cell r="C368" t="str">
            <v>Line Loss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</row>
        <row r="371">
          <cell r="C371" t="str">
            <v>System Load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</row>
        <row r="372">
          <cell r="A372" t="str">
            <v>Net System Load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</row>
        <row r="374">
          <cell r="A374" t="str">
            <v>Special Sales For Resale</v>
          </cell>
        </row>
        <row r="376">
          <cell r="C376" t="str">
            <v>Black Hills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</row>
        <row r="377">
          <cell r="C377" t="str">
            <v>BPA Wind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</row>
        <row r="378">
          <cell r="C378" t="str">
            <v>East Area Sales (WCA Sale)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</row>
        <row r="379">
          <cell r="C379" t="str">
            <v>Hurricane Sale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</row>
        <row r="380">
          <cell r="C380" t="str">
            <v>LADWP (IPP Layoff)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</row>
        <row r="381">
          <cell r="C381" t="str">
            <v>Shell Sale 2013-2014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</row>
        <row r="382">
          <cell r="C382" t="str">
            <v>SMUD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</row>
        <row r="383">
          <cell r="C383" t="str">
            <v>UMPA II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</row>
        <row r="388">
          <cell r="C388" t="str">
            <v>COB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</row>
        <row r="389">
          <cell r="C389" t="str">
            <v>Four Corners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</row>
        <row r="390">
          <cell r="C390" t="str">
            <v>Mid Columbia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</row>
        <row r="391">
          <cell r="C391" t="str">
            <v>Mona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</row>
        <row r="392">
          <cell r="C392" t="str">
            <v>Palo Verde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</row>
        <row r="393">
          <cell r="C393" t="str">
            <v>SP15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</row>
        <row r="394">
          <cell r="C394" t="str">
            <v>STF Index Trades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</row>
        <row r="399">
          <cell r="C399" t="str">
            <v>COB</v>
          </cell>
          <cell r="F399">
            <v>0</v>
          </cell>
          <cell r="G399">
            <v>0</v>
          </cell>
          <cell r="H399">
            <v>13.279999999998836</v>
          </cell>
          <cell r="I399">
            <v>66.242999999994936</v>
          </cell>
          <cell r="J399">
            <v>123.77999999999884</v>
          </cell>
          <cell r="K399">
            <v>171.11999999999534</v>
          </cell>
          <cell r="L399">
            <v>45.518000000003667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</row>
        <row r="400">
          <cell r="C400" t="str">
            <v>Four Corners</v>
          </cell>
          <cell r="F400">
            <v>439.10000000000582</v>
          </cell>
          <cell r="G400">
            <v>222.35000000000582</v>
          </cell>
          <cell r="H400">
            <v>325.38699999999517</v>
          </cell>
          <cell r="I400">
            <v>112.88999999999942</v>
          </cell>
          <cell r="J400">
            <v>439.16700000000128</v>
          </cell>
          <cell r="K400">
            <v>4.4799999999959255</v>
          </cell>
          <cell r="L400">
            <v>17.964999999996508</v>
          </cell>
          <cell r="M400">
            <v>71.854999999995925</v>
          </cell>
          <cell r="N400">
            <v>0</v>
          </cell>
          <cell r="O400">
            <v>422.02999999999884</v>
          </cell>
          <cell r="P400">
            <v>367.30499999999302</v>
          </cell>
          <cell r="Q400">
            <v>881.95599999999104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</row>
        <row r="401">
          <cell r="C401" t="str">
            <v>Mid Columbia</v>
          </cell>
          <cell r="F401">
            <v>0</v>
          </cell>
          <cell r="G401">
            <v>0</v>
          </cell>
          <cell r="H401">
            <v>219.27499999999418</v>
          </cell>
          <cell r="I401">
            <v>300.3179999999993</v>
          </cell>
          <cell r="J401">
            <v>1.1234000000004016</v>
          </cell>
          <cell r="K401">
            <v>309.71099999999933</v>
          </cell>
          <cell r="L401">
            <v>876.94999999998254</v>
          </cell>
          <cell r="M401">
            <v>241.02000000000407</v>
          </cell>
          <cell r="N401">
            <v>287.64999999999418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</row>
        <row r="402">
          <cell r="C402" t="str">
            <v>Mona</v>
          </cell>
          <cell r="F402">
            <v>51.905999999988126</v>
          </cell>
          <cell r="G402">
            <v>143.80699999998615</v>
          </cell>
          <cell r="H402">
            <v>101.14420000000246</v>
          </cell>
          <cell r="I402">
            <v>158.80600000001141</v>
          </cell>
          <cell r="J402">
            <v>285.48699999999371</v>
          </cell>
          <cell r="K402">
            <v>37</v>
          </cell>
          <cell r="L402">
            <v>41.038000000000466</v>
          </cell>
          <cell r="M402">
            <v>183.43499999999767</v>
          </cell>
          <cell r="N402">
            <v>69.839999999967404</v>
          </cell>
          <cell r="O402">
            <v>133.44000000000233</v>
          </cell>
          <cell r="P402">
            <v>77.513999999995576</v>
          </cell>
          <cell r="Q402">
            <v>583.61900000000605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</row>
        <row r="403">
          <cell r="C403" t="str">
            <v>Palo Verde</v>
          </cell>
          <cell r="F403">
            <v>0</v>
          </cell>
          <cell r="G403">
            <v>2.1010000000023865</v>
          </cell>
          <cell r="H403">
            <v>4.1999999999970896</v>
          </cell>
          <cell r="I403">
            <v>6.305000000007567</v>
          </cell>
          <cell r="J403">
            <v>8.4039999999949941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2.1000000000058208</v>
          </cell>
          <cell r="P403">
            <v>2.1000000000058208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</row>
        <row r="404">
          <cell r="C404" t="str">
            <v>SP15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</row>
        <row r="405">
          <cell r="C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</row>
        <row r="406">
          <cell r="C406" t="str">
            <v>Trapped Energy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</row>
        <row r="407">
          <cell r="F407">
            <v>491.00599999999395</v>
          </cell>
          <cell r="G407">
            <v>368.25800000003073</v>
          </cell>
          <cell r="H407">
            <v>663.28619999997318</v>
          </cell>
          <cell r="I407">
            <v>644.56200000003446</v>
          </cell>
          <cell r="J407">
            <v>857.96139999997104</v>
          </cell>
          <cell r="K407">
            <v>522.31099999998696</v>
          </cell>
          <cell r="L407">
            <v>981.47100000001956</v>
          </cell>
          <cell r="M407">
            <v>496.30999999999767</v>
          </cell>
          <cell r="N407">
            <v>357.48999999993248</v>
          </cell>
          <cell r="O407">
            <v>557.57000000000698</v>
          </cell>
          <cell r="P407">
            <v>446.91900000005262</v>
          </cell>
          <cell r="Q407">
            <v>1465.5750000000116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</row>
        <row r="409">
          <cell r="A409" t="str">
            <v>Total Special Sales For Resale</v>
          </cell>
          <cell r="F409">
            <v>491.00599999993574</v>
          </cell>
          <cell r="G409">
            <v>368.25800000003073</v>
          </cell>
          <cell r="H409">
            <v>663.28619999997318</v>
          </cell>
          <cell r="I409">
            <v>644.56200000003446</v>
          </cell>
          <cell r="J409">
            <v>857.96139999997104</v>
          </cell>
          <cell r="K409">
            <v>522.31099999998696</v>
          </cell>
          <cell r="L409">
            <v>981.47100000001956</v>
          </cell>
          <cell r="M409">
            <v>496.30999999999767</v>
          </cell>
          <cell r="N409">
            <v>357.48999999999069</v>
          </cell>
          <cell r="O409">
            <v>557.56999999994878</v>
          </cell>
          <cell r="P409">
            <v>446.91899999999441</v>
          </cell>
          <cell r="Q409">
            <v>1465.5749999999534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</row>
        <row r="410">
          <cell r="F410" t="str">
            <v>=</v>
          </cell>
          <cell r="G410" t="str">
            <v>=</v>
          </cell>
          <cell r="H410" t="str">
            <v>=</v>
          </cell>
          <cell r="I410" t="str">
            <v>=</v>
          </cell>
          <cell r="J410" t="str">
            <v>=</v>
          </cell>
          <cell r="K410" t="str">
            <v>=</v>
          </cell>
          <cell r="L410" t="str">
            <v>=</v>
          </cell>
          <cell r="M410" t="str">
            <v>=</v>
          </cell>
          <cell r="N410" t="str">
            <v>=</v>
          </cell>
          <cell r="O410" t="str">
            <v>=</v>
          </cell>
          <cell r="P410" t="str">
            <v>=</v>
          </cell>
          <cell r="Q410" t="str">
            <v>=</v>
          </cell>
          <cell r="R410" t="str">
            <v>=</v>
          </cell>
          <cell r="S410" t="str">
            <v>=</v>
          </cell>
          <cell r="T410" t="str">
            <v>=</v>
          </cell>
          <cell r="U410" t="str">
            <v>=</v>
          </cell>
          <cell r="V410" t="str">
            <v>=</v>
          </cell>
          <cell r="W410" t="str">
            <v>=</v>
          </cell>
          <cell r="X410" t="str">
            <v>=</v>
          </cell>
          <cell r="Y410" t="str">
            <v>=</v>
          </cell>
          <cell r="Z410" t="str">
            <v>=</v>
          </cell>
          <cell r="AA410" t="str">
            <v>=</v>
          </cell>
          <cell r="AB410" t="str">
            <v>=</v>
          </cell>
          <cell r="AC410" t="str">
            <v>=</v>
          </cell>
          <cell r="AD410" t="str">
            <v>=</v>
          </cell>
          <cell r="AE410" t="str">
            <v>=</v>
          </cell>
          <cell r="AF410" t="str">
            <v>=</v>
          </cell>
          <cell r="AG410" t="str">
            <v>=</v>
          </cell>
          <cell r="AH410" t="str">
            <v>=</v>
          </cell>
          <cell r="AI410" t="str">
            <v>=</v>
          </cell>
          <cell r="AJ410" t="str">
            <v>=</v>
          </cell>
          <cell r="AK410" t="str">
            <v>=</v>
          </cell>
          <cell r="AL410" t="str">
            <v>=</v>
          </cell>
          <cell r="AM410" t="str">
            <v>=</v>
          </cell>
          <cell r="AN410" t="str">
            <v>=</v>
          </cell>
          <cell r="AO410" t="str">
            <v>=</v>
          </cell>
          <cell r="AP410" t="str">
            <v>=</v>
          </cell>
          <cell r="AQ410" t="str">
            <v>=</v>
          </cell>
          <cell r="AR410" t="str">
            <v>=</v>
          </cell>
          <cell r="AS410" t="str">
            <v>=</v>
          </cell>
          <cell r="AT410" t="str">
            <v>=</v>
          </cell>
          <cell r="AU410" t="str">
            <v>=</v>
          </cell>
          <cell r="AV410" t="str">
            <v>=</v>
          </cell>
          <cell r="AW410" t="str">
            <v>=</v>
          </cell>
          <cell r="AX410" t="str">
            <v>=</v>
          </cell>
          <cell r="AY410" t="str">
            <v>=</v>
          </cell>
          <cell r="AZ410" t="str">
            <v>=</v>
          </cell>
          <cell r="BA410" t="str">
            <v>=</v>
          </cell>
          <cell r="BB410" t="str">
            <v>=</v>
          </cell>
          <cell r="BC410" t="str">
            <v>=</v>
          </cell>
          <cell r="BD410" t="str">
            <v>=</v>
          </cell>
          <cell r="BE410" t="str">
            <v>=</v>
          </cell>
          <cell r="BF410" t="str">
            <v>=</v>
          </cell>
          <cell r="BG410" t="str">
            <v>=</v>
          </cell>
          <cell r="BH410" t="str">
            <v>=</v>
          </cell>
          <cell r="BI410" t="str">
            <v>=</v>
          </cell>
          <cell r="BJ410" t="str">
            <v>=</v>
          </cell>
          <cell r="BK410" t="str">
            <v>=</v>
          </cell>
          <cell r="BL410" t="str">
            <v>=</v>
          </cell>
          <cell r="BM410" t="str">
            <v>=</v>
          </cell>
          <cell r="BN410" t="str">
            <v>=</v>
          </cell>
          <cell r="BO410" t="str">
            <v>=</v>
          </cell>
          <cell r="BP410" t="str">
            <v>=</v>
          </cell>
          <cell r="BQ410" t="str">
            <v>=</v>
          </cell>
          <cell r="BR410" t="str">
            <v>=</v>
          </cell>
          <cell r="BS410" t="str">
            <v>=</v>
          </cell>
          <cell r="BT410" t="str">
            <v>=</v>
          </cell>
          <cell r="BU410" t="str">
            <v>=</v>
          </cell>
          <cell r="BV410" t="str">
            <v>=</v>
          </cell>
          <cell r="BW410" t="str">
            <v>=</v>
          </cell>
          <cell r="BX410" t="str">
            <v>=</v>
          </cell>
          <cell r="BY410" t="str">
            <v>=</v>
          </cell>
          <cell r="BZ410" t="str">
            <v>=</v>
          </cell>
          <cell r="CA410" t="str">
            <v>=</v>
          </cell>
          <cell r="CB410" t="str">
            <v>=</v>
          </cell>
          <cell r="CC410" t="str">
            <v>=</v>
          </cell>
          <cell r="CD410" t="str">
            <v>=</v>
          </cell>
          <cell r="CE410" t="str">
            <v>=</v>
          </cell>
          <cell r="CF410" t="str">
            <v>=</v>
          </cell>
          <cell r="CG410" t="str">
            <v>=</v>
          </cell>
          <cell r="CH410" t="str">
            <v>=</v>
          </cell>
          <cell r="CI410" t="str">
            <v>=</v>
          </cell>
          <cell r="CJ410" t="str">
            <v>=</v>
          </cell>
          <cell r="CK410" t="str">
            <v>=</v>
          </cell>
          <cell r="CL410" t="str">
            <v>=</v>
          </cell>
          <cell r="CM410" t="str">
            <v>=</v>
          </cell>
          <cell r="CN410" t="str">
            <v>=</v>
          </cell>
          <cell r="CO410" t="str">
            <v>=</v>
          </cell>
          <cell r="CP410" t="str">
            <v>=</v>
          </cell>
          <cell r="CQ410" t="str">
            <v>=</v>
          </cell>
          <cell r="CR410" t="str">
            <v>=</v>
          </cell>
          <cell r="CS410" t="str">
            <v>=</v>
          </cell>
          <cell r="CT410" t="str">
            <v>=</v>
          </cell>
          <cell r="CU410" t="str">
            <v>=</v>
          </cell>
          <cell r="CV410" t="str">
            <v>=</v>
          </cell>
          <cell r="CW410" t="str">
            <v>=</v>
          </cell>
          <cell r="CX410" t="str">
            <v>=</v>
          </cell>
          <cell r="CY410" t="str">
            <v>=</v>
          </cell>
          <cell r="CZ410" t="str">
            <v>=</v>
          </cell>
          <cell r="DA410" t="str">
            <v>=</v>
          </cell>
          <cell r="DB410" t="str">
            <v>=</v>
          </cell>
          <cell r="DC410" t="str">
            <v>=</v>
          </cell>
          <cell r="DD410" t="str">
            <v>=</v>
          </cell>
          <cell r="DE410" t="str">
            <v>=</v>
          </cell>
          <cell r="DF410" t="str">
            <v>=</v>
          </cell>
          <cell r="DG410" t="str">
            <v>=</v>
          </cell>
          <cell r="DH410" t="str">
            <v>=</v>
          </cell>
          <cell r="DI410" t="str">
            <v>=</v>
          </cell>
          <cell r="DJ410" t="str">
            <v>=</v>
          </cell>
          <cell r="DK410" t="str">
            <v>=</v>
          </cell>
          <cell r="DL410" t="str">
            <v>=</v>
          </cell>
          <cell r="DM410" t="str">
            <v>=</v>
          </cell>
          <cell r="DN410" t="str">
            <v>=</v>
          </cell>
          <cell r="DO410" t="str">
            <v>=</v>
          </cell>
          <cell r="DP410" t="str">
            <v>=</v>
          </cell>
          <cell r="DQ410" t="str">
            <v>=</v>
          </cell>
          <cell r="DR410" t="str">
            <v>=</v>
          </cell>
          <cell r="DS410" t="str">
            <v>=</v>
          </cell>
          <cell r="DT410" t="str">
            <v>=</v>
          </cell>
          <cell r="DU410" t="str">
            <v>=</v>
          </cell>
          <cell r="DV410" t="str">
            <v>=</v>
          </cell>
          <cell r="DW410" t="str">
            <v>=</v>
          </cell>
          <cell r="DX410" t="str">
            <v>=</v>
          </cell>
          <cell r="DY410" t="str">
            <v>=</v>
          </cell>
          <cell r="DZ410" t="str">
            <v>=</v>
          </cell>
          <cell r="EA410" t="str">
            <v>=</v>
          </cell>
          <cell r="EB410" t="str">
            <v>=</v>
          </cell>
          <cell r="EC410" t="str">
            <v>=</v>
          </cell>
          <cell r="ED410" t="str">
            <v>=</v>
          </cell>
        </row>
        <row r="411">
          <cell r="A411" t="str">
            <v>Total Requirements</v>
          </cell>
          <cell r="F411">
            <v>491.00600000005215</v>
          </cell>
          <cell r="G411">
            <v>368.25800000037998</v>
          </cell>
          <cell r="H411">
            <v>663.28619999997318</v>
          </cell>
          <cell r="I411">
            <v>644.56199999991804</v>
          </cell>
          <cell r="J411">
            <v>857.96140000037849</v>
          </cell>
          <cell r="K411">
            <v>522.31099999975413</v>
          </cell>
          <cell r="L411">
            <v>981.47099999990314</v>
          </cell>
          <cell r="M411">
            <v>496.30999999959022</v>
          </cell>
          <cell r="N411">
            <v>357.49000000022352</v>
          </cell>
          <cell r="O411">
            <v>557.5699999993667</v>
          </cell>
          <cell r="P411">
            <v>446.9190000006929</v>
          </cell>
          <cell r="Q411">
            <v>1465.5750000001863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</row>
        <row r="412">
          <cell r="F412" t="str">
            <v>=</v>
          </cell>
          <cell r="G412" t="str">
            <v>=</v>
          </cell>
          <cell r="H412" t="str">
            <v>=</v>
          </cell>
          <cell r="I412" t="str">
            <v>=</v>
          </cell>
          <cell r="J412" t="str">
            <v>=</v>
          </cell>
          <cell r="K412" t="str">
            <v>=</v>
          </cell>
          <cell r="L412" t="str">
            <v>=</v>
          </cell>
          <cell r="M412" t="str">
            <v>=</v>
          </cell>
          <cell r="N412" t="str">
            <v>=</v>
          </cell>
          <cell r="O412" t="str">
            <v>=</v>
          </cell>
          <cell r="P412" t="str">
            <v>=</v>
          </cell>
          <cell r="Q412" t="str">
            <v>=</v>
          </cell>
          <cell r="R412" t="str">
            <v>=</v>
          </cell>
          <cell r="S412" t="str">
            <v>=</v>
          </cell>
          <cell r="T412" t="str">
            <v>=</v>
          </cell>
          <cell r="U412" t="str">
            <v>=</v>
          </cell>
          <cell r="V412" t="str">
            <v>=</v>
          </cell>
          <cell r="W412" t="str">
            <v>=</v>
          </cell>
          <cell r="X412" t="str">
            <v>=</v>
          </cell>
          <cell r="Y412" t="str">
            <v>=</v>
          </cell>
          <cell r="Z412" t="str">
            <v>=</v>
          </cell>
          <cell r="AA412" t="str">
            <v>=</v>
          </cell>
          <cell r="AB412" t="str">
            <v>=</v>
          </cell>
          <cell r="AC412" t="str">
            <v>=</v>
          </cell>
          <cell r="AD412" t="str">
            <v>=</v>
          </cell>
          <cell r="AE412" t="str">
            <v>=</v>
          </cell>
          <cell r="AF412" t="str">
            <v>=</v>
          </cell>
          <cell r="AG412" t="str">
            <v>=</v>
          </cell>
          <cell r="AH412" t="str">
            <v>=</v>
          </cell>
          <cell r="AI412" t="str">
            <v>=</v>
          </cell>
          <cell r="AJ412" t="str">
            <v>=</v>
          </cell>
          <cell r="AK412" t="str">
            <v>=</v>
          </cell>
          <cell r="AL412" t="str">
            <v>=</v>
          </cell>
          <cell r="AM412" t="str">
            <v>=</v>
          </cell>
          <cell r="AN412" t="str">
            <v>=</v>
          </cell>
          <cell r="AO412" t="str">
            <v>=</v>
          </cell>
          <cell r="AP412" t="str">
            <v>=</v>
          </cell>
          <cell r="AQ412" t="str">
            <v>=</v>
          </cell>
          <cell r="AR412" t="str">
            <v>=</v>
          </cell>
          <cell r="AS412" t="str">
            <v>=</v>
          </cell>
          <cell r="AT412" t="str">
            <v>=</v>
          </cell>
          <cell r="AU412" t="str">
            <v>=</v>
          </cell>
          <cell r="AV412" t="str">
            <v>=</v>
          </cell>
          <cell r="AW412" t="str">
            <v>=</v>
          </cell>
          <cell r="AX412" t="str">
            <v>=</v>
          </cell>
          <cell r="AY412" t="str">
            <v>=</v>
          </cell>
          <cell r="AZ412" t="str">
            <v>=</v>
          </cell>
          <cell r="BA412" t="str">
            <v>=</v>
          </cell>
          <cell r="BB412" t="str">
            <v>=</v>
          </cell>
          <cell r="BC412" t="str">
            <v>=</v>
          </cell>
          <cell r="BD412" t="str">
            <v>=</v>
          </cell>
          <cell r="BE412" t="str">
            <v>=</v>
          </cell>
          <cell r="BF412" t="str">
            <v>=</v>
          </cell>
          <cell r="BG412" t="str">
            <v>=</v>
          </cell>
          <cell r="BH412" t="str">
            <v>=</v>
          </cell>
          <cell r="BI412" t="str">
            <v>=</v>
          </cell>
          <cell r="BJ412" t="str">
            <v>=</v>
          </cell>
          <cell r="BK412" t="str">
            <v>=</v>
          </cell>
          <cell r="BL412" t="str">
            <v>=</v>
          </cell>
          <cell r="BM412" t="str">
            <v>=</v>
          </cell>
          <cell r="BN412" t="str">
            <v>=</v>
          </cell>
          <cell r="BO412" t="str">
            <v>=</v>
          </cell>
          <cell r="BP412" t="str">
            <v>=</v>
          </cell>
          <cell r="BQ412" t="str">
            <v>=</v>
          </cell>
          <cell r="BR412" t="str">
            <v>=</v>
          </cell>
          <cell r="BS412" t="str">
            <v>=</v>
          </cell>
          <cell r="BT412" t="str">
            <v>=</v>
          </cell>
          <cell r="BU412" t="str">
            <v>=</v>
          </cell>
          <cell r="BV412" t="str">
            <v>=</v>
          </cell>
          <cell r="BW412" t="str">
            <v>=</v>
          </cell>
          <cell r="BX412" t="str">
            <v>=</v>
          </cell>
          <cell r="BY412" t="str">
            <v>=</v>
          </cell>
          <cell r="BZ412" t="str">
            <v>=</v>
          </cell>
          <cell r="CA412" t="str">
            <v>=</v>
          </cell>
          <cell r="CB412" t="str">
            <v>=</v>
          </cell>
          <cell r="CC412" t="str">
            <v>=</v>
          </cell>
          <cell r="CD412" t="str">
            <v>=</v>
          </cell>
          <cell r="CE412" t="str">
            <v>=</v>
          </cell>
          <cell r="CF412" t="str">
            <v>=</v>
          </cell>
          <cell r="CG412" t="str">
            <v>=</v>
          </cell>
          <cell r="CH412" t="str">
            <v>=</v>
          </cell>
          <cell r="CI412" t="str">
            <v>=</v>
          </cell>
          <cell r="CJ412" t="str">
            <v>=</v>
          </cell>
          <cell r="CK412" t="str">
            <v>=</v>
          </cell>
          <cell r="CL412" t="str">
            <v>=</v>
          </cell>
          <cell r="CM412" t="str">
            <v>=</v>
          </cell>
          <cell r="CN412" t="str">
            <v>=</v>
          </cell>
          <cell r="CO412" t="str">
            <v>=</v>
          </cell>
          <cell r="CP412" t="str">
            <v>=</v>
          </cell>
          <cell r="CQ412" t="str">
            <v>=</v>
          </cell>
          <cell r="CR412" t="str">
            <v>=</v>
          </cell>
          <cell r="CS412" t="str">
            <v>=</v>
          </cell>
          <cell r="CT412" t="str">
            <v>=</v>
          </cell>
          <cell r="CU412" t="str">
            <v>=</v>
          </cell>
          <cell r="CV412" t="str">
            <v>=</v>
          </cell>
          <cell r="CW412" t="str">
            <v>=</v>
          </cell>
          <cell r="CX412" t="str">
            <v>=</v>
          </cell>
          <cell r="CY412" t="str">
            <v>=</v>
          </cell>
          <cell r="CZ412" t="str">
            <v>=</v>
          </cell>
          <cell r="DA412" t="str">
            <v>=</v>
          </cell>
          <cell r="DB412" t="str">
            <v>=</v>
          </cell>
          <cell r="DC412" t="str">
            <v>=</v>
          </cell>
          <cell r="DD412" t="str">
            <v>=</v>
          </cell>
          <cell r="DE412" t="str">
            <v>=</v>
          </cell>
          <cell r="DF412" t="str">
            <v>=</v>
          </cell>
          <cell r="DG412" t="str">
            <v>=</v>
          </cell>
          <cell r="DH412" t="str">
            <v>=</v>
          </cell>
          <cell r="DI412" t="str">
            <v>=</v>
          </cell>
          <cell r="DJ412" t="str">
            <v>=</v>
          </cell>
          <cell r="DK412" t="str">
            <v>=</v>
          </cell>
          <cell r="DL412" t="str">
            <v>=</v>
          </cell>
          <cell r="DM412" t="str">
            <v>=</v>
          </cell>
          <cell r="DN412" t="str">
            <v>=</v>
          </cell>
          <cell r="DO412" t="str">
            <v>=</v>
          </cell>
          <cell r="DP412" t="str">
            <v>=</v>
          </cell>
          <cell r="DQ412" t="str">
            <v>=</v>
          </cell>
          <cell r="DR412" t="str">
            <v>=</v>
          </cell>
          <cell r="DS412" t="str">
            <v>=</v>
          </cell>
          <cell r="DT412" t="str">
            <v>=</v>
          </cell>
          <cell r="DU412" t="str">
            <v>=</v>
          </cell>
          <cell r="DV412" t="str">
            <v>=</v>
          </cell>
          <cell r="DW412" t="str">
            <v>=</v>
          </cell>
          <cell r="DX412" t="str">
            <v>=</v>
          </cell>
          <cell r="DY412" t="str">
            <v>=</v>
          </cell>
          <cell r="DZ412" t="str">
            <v>=</v>
          </cell>
          <cell r="EA412" t="str">
            <v>=</v>
          </cell>
          <cell r="EB412" t="str">
            <v>=</v>
          </cell>
          <cell r="EC412" t="str">
            <v>=</v>
          </cell>
          <cell r="ED412" t="str">
            <v>=</v>
          </cell>
        </row>
        <row r="414">
          <cell r="A414" t="str">
            <v>Purchased Power &amp; Net Interchange</v>
          </cell>
        </row>
        <row r="416">
          <cell r="C416" t="str">
            <v>APS Supplemental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</row>
        <row r="417">
          <cell r="C417" t="str">
            <v xml:space="preserve">Combine Hills Wind 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0</v>
          </cell>
          <cell r="EC417">
            <v>0</v>
          </cell>
          <cell r="ED417">
            <v>0</v>
          </cell>
        </row>
        <row r="418">
          <cell r="C418" t="str">
            <v>Cedar Springs Wind I and III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0</v>
          </cell>
          <cell r="EB418">
            <v>0</v>
          </cell>
          <cell r="EC418">
            <v>0</v>
          </cell>
          <cell r="ED418">
            <v>0</v>
          </cell>
        </row>
        <row r="419">
          <cell r="C419" t="str">
            <v>Cove Mountain Solar I and II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</row>
        <row r="420">
          <cell r="C420" t="str">
            <v>Horseshoe Solar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</row>
        <row r="421">
          <cell r="C421" t="str">
            <v>Hunter Solar</v>
          </cell>
          <cell r="F421">
            <v>0</v>
          </cell>
          <cell r="G421">
            <v>0</v>
          </cell>
          <cell r="H421">
            <v>0</v>
          </cell>
          <cell r="I421">
            <v>-73.481047999997827</v>
          </cell>
          <cell r="J421">
            <v>0</v>
          </cell>
          <cell r="K421">
            <v>0</v>
          </cell>
          <cell r="L421">
            <v>-18.499995999998646</v>
          </cell>
          <cell r="M421">
            <v>0</v>
          </cell>
          <cell r="N421">
            <v>0</v>
          </cell>
          <cell r="O421">
            <v>-24.286549999997078</v>
          </cell>
          <cell r="P421">
            <v>0</v>
          </cell>
          <cell r="Q421">
            <v>-4.2523650000002817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</row>
        <row r="422">
          <cell r="C422" t="str">
            <v>Milican Solar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</row>
        <row r="423">
          <cell r="C423" t="str">
            <v>Milford Solar</v>
          </cell>
          <cell r="F423">
            <v>0</v>
          </cell>
          <cell r="G423">
            <v>0</v>
          </cell>
          <cell r="H423">
            <v>0</v>
          </cell>
          <cell r="I423">
            <v>-55.500006000002031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</row>
        <row r="424">
          <cell r="C424" t="str">
            <v>Prineville Solar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-39.392727400001604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</row>
        <row r="425">
          <cell r="C425" t="str">
            <v>Rocket Solar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</row>
        <row r="426">
          <cell r="C426" t="str">
            <v>Sigurd Solar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</row>
        <row r="427">
          <cell r="C427" t="str">
            <v>Deseret Purchase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</row>
        <row r="428">
          <cell r="C428" t="str">
            <v>Graphite Solar I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</row>
        <row r="429">
          <cell r="C429" t="str">
            <v>Soda Lake Geothermal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</row>
        <row r="430">
          <cell r="C430" t="str">
            <v>Gemstate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</row>
        <row r="431">
          <cell r="C431" t="str">
            <v>Hermiston Purchase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</row>
        <row r="432">
          <cell r="C432" t="str">
            <v>Hurricane Purchase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</row>
        <row r="433">
          <cell r="C433" t="str">
            <v>IPP Purchase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</row>
        <row r="434">
          <cell r="C434" t="str">
            <v>MagCorp Reserves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</row>
        <row r="435">
          <cell r="C435" t="str">
            <v>Nucor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</row>
        <row r="436">
          <cell r="C436" t="str">
            <v>Old Mill Solar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</row>
        <row r="437">
          <cell r="C437" t="str">
            <v>P4 Production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>
            <v>0</v>
          </cell>
        </row>
        <row r="438">
          <cell r="C438" t="str">
            <v>Pavant III Solar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</row>
        <row r="439">
          <cell r="C439" t="str">
            <v>PGE Cove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</row>
        <row r="440">
          <cell r="C440" t="str">
            <v>Rock River Wind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0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0</v>
          </cell>
        </row>
        <row r="441">
          <cell r="C441" t="str">
            <v>Small Purchases east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</row>
        <row r="442">
          <cell r="C442" t="str">
            <v>Small Purchases west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0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</row>
        <row r="443">
          <cell r="C443" t="str">
            <v>Three Buttes Wind</v>
          </cell>
          <cell r="F443">
            <v>0</v>
          </cell>
          <cell r="G443">
            <v>0</v>
          </cell>
          <cell r="H443">
            <v>0</v>
          </cell>
          <cell r="I443">
            <v>-0.51894902999993064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-10.312994999998409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</row>
        <row r="444">
          <cell r="C444" t="str">
            <v xml:space="preserve">Top of the World Wind 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-4.1592400000008638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-26.687003999999433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</row>
        <row r="445">
          <cell r="C445" t="str">
            <v>Tri-State Purchase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</row>
        <row r="447">
          <cell r="C447" t="str">
            <v>UAMPS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</row>
        <row r="448">
          <cell r="C448" t="str">
            <v>UMPA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0</v>
          </cell>
          <cell r="EB448">
            <v>0</v>
          </cell>
          <cell r="EC448">
            <v>0</v>
          </cell>
          <cell r="ED448">
            <v>0</v>
          </cell>
        </row>
        <row r="449">
          <cell r="C449" t="str">
            <v>Wolverine Creek Wind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-129.50000302999979</v>
          </cell>
          <cell r="J451">
            <v>-4.1592400000081398</v>
          </cell>
          <cell r="K451">
            <v>0</v>
          </cell>
          <cell r="L451">
            <v>-18.49999600002775</v>
          </cell>
          <cell r="M451">
            <v>0</v>
          </cell>
          <cell r="N451">
            <v>0</v>
          </cell>
          <cell r="O451">
            <v>-100.6792764000129</v>
          </cell>
          <cell r="P451">
            <v>0</v>
          </cell>
          <cell r="Q451">
            <v>-4.2523650000221096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</row>
        <row r="454">
          <cell r="C454" t="str">
            <v>QF - 433 - UT - Gas</v>
          </cell>
          <cell r="F454">
            <v>13764</v>
          </cell>
          <cell r="G454">
            <v>12432</v>
          </cell>
          <cell r="H454">
            <v>13764</v>
          </cell>
          <cell r="I454">
            <v>13320</v>
          </cell>
          <cell r="J454">
            <v>13764</v>
          </cell>
          <cell r="K454">
            <v>13320</v>
          </cell>
          <cell r="L454">
            <v>13764</v>
          </cell>
          <cell r="M454">
            <v>13764</v>
          </cell>
          <cell r="N454">
            <v>13320</v>
          </cell>
          <cell r="O454">
            <v>13764</v>
          </cell>
          <cell r="P454">
            <v>13320</v>
          </cell>
          <cell r="Q454">
            <v>13764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  <cell r="DJ454">
            <v>0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0</v>
          </cell>
          <cell r="EB454">
            <v>0</v>
          </cell>
          <cell r="EC454">
            <v>0</v>
          </cell>
          <cell r="ED454">
            <v>0</v>
          </cell>
        </row>
        <row r="455">
          <cell r="C455" t="str">
            <v>Curtailment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>
            <v>0</v>
          </cell>
        </row>
        <row r="456">
          <cell r="C456" t="str">
            <v>Net Generation</v>
          </cell>
          <cell r="F456">
            <v>13764</v>
          </cell>
          <cell r="G456">
            <v>12432</v>
          </cell>
          <cell r="H456">
            <v>13764</v>
          </cell>
          <cell r="I456">
            <v>13320</v>
          </cell>
          <cell r="J456">
            <v>13764</v>
          </cell>
          <cell r="K456">
            <v>13320</v>
          </cell>
          <cell r="L456">
            <v>13764</v>
          </cell>
          <cell r="M456">
            <v>13764</v>
          </cell>
          <cell r="N456">
            <v>13320</v>
          </cell>
          <cell r="O456">
            <v>13764</v>
          </cell>
          <cell r="P456">
            <v>13320</v>
          </cell>
          <cell r="Q456">
            <v>13764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0</v>
          </cell>
          <cell r="DR456">
            <v>0</v>
          </cell>
          <cell r="DS456">
            <v>0</v>
          </cell>
          <cell r="DT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  <cell r="DZ456">
            <v>0</v>
          </cell>
          <cell r="EA456">
            <v>0</v>
          </cell>
          <cell r="EB456">
            <v>0</v>
          </cell>
          <cell r="EC456">
            <v>0</v>
          </cell>
          <cell r="ED456">
            <v>0</v>
          </cell>
        </row>
        <row r="458">
          <cell r="C458" t="str">
            <v>Potential QFs  -  Central Oregon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  <cell r="EA458">
            <v>0</v>
          </cell>
          <cell r="EB458">
            <v>0</v>
          </cell>
          <cell r="EC458">
            <v>0</v>
          </cell>
          <cell r="ED458">
            <v>0</v>
          </cell>
        </row>
        <row r="459">
          <cell r="C459" t="str">
            <v>Potential QFs  -  West Main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0</v>
          </cell>
          <cell r="DS459">
            <v>0</v>
          </cell>
          <cell r="DT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  <cell r="DY459">
            <v>0</v>
          </cell>
          <cell r="DZ459">
            <v>0</v>
          </cell>
          <cell r="EA459">
            <v>0</v>
          </cell>
          <cell r="EB459">
            <v>0</v>
          </cell>
          <cell r="EC459">
            <v>0</v>
          </cell>
          <cell r="ED459">
            <v>0</v>
          </cell>
        </row>
        <row r="460">
          <cell r="C460" t="str">
            <v>Potential QFs  -  Walla Walla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  <cell r="DZ460">
            <v>0</v>
          </cell>
          <cell r="EA460">
            <v>0</v>
          </cell>
          <cell r="EB460">
            <v>0</v>
          </cell>
          <cell r="EC460">
            <v>0</v>
          </cell>
          <cell r="ED460">
            <v>0</v>
          </cell>
        </row>
        <row r="461">
          <cell r="C461" t="str">
            <v>Potential QFs  -  IPC West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  <cell r="DI461">
            <v>0</v>
          </cell>
          <cell r="DJ461">
            <v>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0</v>
          </cell>
          <cell r="EB461">
            <v>0</v>
          </cell>
          <cell r="EC461">
            <v>0</v>
          </cell>
          <cell r="ED461">
            <v>0</v>
          </cell>
        </row>
        <row r="462">
          <cell r="C462" t="str">
            <v>Potential QFs  -  Clover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>
            <v>0</v>
          </cell>
        </row>
        <row r="463">
          <cell r="C463" t="str">
            <v>Potential QFs  -  Goshen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DG463">
            <v>0</v>
          </cell>
          <cell r="DH463">
            <v>0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>
            <v>0</v>
          </cell>
          <cell r="DN463">
            <v>0</v>
          </cell>
          <cell r="DO463">
            <v>0</v>
          </cell>
          <cell r="DP463">
            <v>0</v>
          </cell>
          <cell r="DQ463">
            <v>0</v>
          </cell>
          <cell r="DR463">
            <v>0</v>
          </cell>
          <cell r="DS463">
            <v>0</v>
          </cell>
          <cell r="DT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  <cell r="DY463">
            <v>0</v>
          </cell>
          <cell r="DZ463">
            <v>0</v>
          </cell>
          <cell r="EA463">
            <v>0</v>
          </cell>
          <cell r="EB463">
            <v>0</v>
          </cell>
          <cell r="EC463">
            <v>0</v>
          </cell>
          <cell r="ED463">
            <v>0</v>
          </cell>
        </row>
        <row r="464">
          <cell r="C464" t="str">
            <v>Potential QFs  -  Utah North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T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>
            <v>0</v>
          </cell>
        </row>
        <row r="465">
          <cell r="C465" t="str">
            <v>Potential QFs  -  Utah North 2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DG465">
            <v>0</v>
          </cell>
          <cell r="DH465">
            <v>0</v>
          </cell>
          <cell r="DI465">
            <v>0</v>
          </cell>
          <cell r="DJ465">
            <v>0</v>
          </cell>
          <cell r="DK465">
            <v>0</v>
          </cell>
          <cell r="DL465">
            <v>0</v>
          </cell>
          <cell r="DM465">
            <v>0</v>
          </cell>
          <cell r="DN465">
            <v>0</v>
          </cell>
          <cell r="DO465">
            <v>0</v>
          </cell>
          <cell r="DP465">
            <v>0</v>
          </cell>
          <cell r="DQ465">
            <v>0</v>
          </cell>
          <cell r="DR465">
            <v>0</v>
          </cell>
          <cell r="DS465">
            <v>0</v>
          </cell>
          <cell r="DT465">
            <v>0</v>
          </cell>
          <cell r="DU465">
            <v>0</v>
          </cell>
          <cell r="DV465">
            <v>0</v>
          </cell>
          <cell r="DW465">
            <v>0</v>
          </cell>
          <cell r="DX465">
            <v>0</v>
          </cell>
          <cell r="DY465">
            <v>0</v>
          </cell>
          <cell r="DZ465">
            <v>0</v>
          </cell>
          <cell r="EA465">
            <v>0</v>
          </cell>
          <cell r="EB465">
            <v>0</v>
          </cell>
          <cell r="EC465">
            <v>0</v>
          </cell>
          <cell r="ED465">
            <v>0</v>
          </cell>
        </row>
        <row r="466">
          <cell r="C466" t="str">
            <v>Potential QFs  -  Utah South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0</v>
          </cell>
          <cell r="DH466">
            <v>0</v>
          </cell>
          <cell r="DI466">
            <v>0</v>
          </cell>
          <cell r="DJ466">
            <v>0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T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0</v>
          </cell>
          <cell r="EB466">
            <v>0</v>
          </cell>
          <cell r="EC466">
            <v>0</v>
          </cell>
          <cell r="ED466">
            <v>0</v>
          </cell>
        </row>
        <row r="467">
          <cell r="C467" t="str">
            <v>Potential QFs  -  Trona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DG467">
            <v>0</v>
          </cell>
          <cell r="DH467">
            <v>0</v>
          </cell>
          <cell r="DI467">
            <v>0</v>
          </cell>
          <cell r="DJ467">
            <v>0</v>
          </cell>
          <cell r="DK467">
            <v>0</v>
          </cell>
          <cell r="DL467">
            <v>0</v>
          </cell>
          <cell r="DM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</v>
          </cell>
          <cell r="DR467">
            <v>0</v>
          </cell>
          <cell r="DS467">
            <v>0</v>
          </cell>
          <cell r="DT467">
            <v>0</v>
          </cell>
          <cell r="DU467">
            <v>0</v>
          </cell>
          <cell r="DV467">
            <v>0</v>
          </cell>
          <cell r="DW467">
            <v>0</v>
          </cell>
          <cell r="DX467">
            <v>0</v>
          </cell>
          <cell r="DY467">
            <v>0</v>
          </cell>
          <cell r="DZ467">
            <v>0</v>
          </cell>
          <cell r="EA467">
            <v>0</v>
          </cell>
          <cell r="EB467">
            <v>0</v>
          </cell>
          <cell r="EC467">
            <v>0</v>
          </cell>
          <cell r="ED467">
            <v>0</v>
          </cell>
        </row>
        <row r="468">
          <cell r="C468" t="str">
            <v>Potential QFs  -  Wyoming Central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DG468">
            <v>0</v>
          </cell>
          <cell r="DH468">
            <v>0</v>
          </cell>
          <cell r="DI468">
            <v>0</v>
          </cell>
          <cell r="DJ468">
            <v>0</v>
          </cell>
          <cell r="DK468">
            <v>0</v>
          </cell>
          <cell r="DL468">
            <v>0</v>
          </cell>
          <cell r="DM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T468">
            <v>0</v>
          </cell>
          <cell r="DU468">
            <v>0</v>
          </cell>
          <cell r="DV468">
            <v>0</v>
          </cell>
          <cell r="DW468">
            <v>0</v>
          </cell>
          <cell r="DX468">
            <v>0</v>
          </cell>
          <cell r="DY468">
            <v>0</v>
          </cell>
          <cell r="DZ468">
            <v>0</v>
          </cell>
          <cell r="EA468">
            <v>0</v>
          </cell>
          <cell r="EB468">
            <v>0</v>
          </cell>
          <cell r="EC468">
            <v>0</v>
          </cell>
          <cell r="ED468">
            <v>0</v>
          </cell>
        </row>
        <row r="471">
          <cell r="C471" t="str">
            <v>QF California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>
            <v>0</v>
          </cell>
        </row>
        <row r="472">
          <cell r="C472" t="str">
            <v>QF Idaho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0</v>
          </cell>
          <cell r="EB472">
            <v>0</v>
          </cell>
          <cell r="EC472">
            <v>0</v>
          </cell>
          <cell r="ED472">
            <v>0</v>
          </cell>
        </row>
        <row r="473">
          <cell r="C473" t="str">
            <v>QF Oregon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</row>
        <row r="474">
          <cell r="C474" t="str">
            <v>QF Oregon 2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0</v>
          </cell>
          <cell r="EB474">
            <v>0</v>
          </cell>
          <cell r="EC474">
            <v>0</v>
          </cell>
          <cell r="ED474">
            <v>0</v>
          </cell>
        </row>
        <row r="475">
          <cell r="C475" t="str">
            <v>QF Utah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0</v>
          </cell>
          <cell r="DH475">
            <v>0</v>
          </cell>
          <cell r="DI475">
            <v>0</v>
          </cell>
          <cell r="DJ475">
            <v>0</v>
          </cell>
          <cell r="DK475">
            <v>0</v>
          </cell>
          <cell r="DL475">
            <v>0</v>
          </cell>
          <cell r="DM475">
            <v>0</v>
          </cell>
          <cell r="DN475">
            <v>0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  <cell r="EA475">
            <v>0</v>
          </cell>
          <cell r="EB475">
            <v>0</v>
          </cell>
          <cell r="EC475">
            <v>0</v>
          </cell>
          <cell r="ED475">
            <v>0</v>
          </cell>
        </row>
        <row r="476">
          <cell r="C476" t="str">
            <v>QF Washington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B476">
            <v>0</v>
          </cell>
          <cell r="CC476">
            <v>0</v>
          </cell>
          <cell r="CD476">
            <v>0</v>
          </cell>
          <cell r="CE476">
            <v>0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</row>
        <row r="477">
          <cell r="C477" t="str">
            <v>QF Wyoming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</row>
        <row r="479">
          <cell r="C479" t="str">
            <v>Biomass QF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</v>
          </cell>
          <cell r="CD479">
            <v>0</v>
          </cell>
          <cell r="CE479">
            <v>0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</row>
        <row r="480">
          <cell r="C480" t="str">
            <v>Black Cap II Solar QF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</row>
        <row r="481">
          <cell r="C481" t="str">
            <v>Champlin Blue Mtn Wind QF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</row>
        <row r="482">
          <cell r="C482" t="str">
            <v>Chevron Wind QF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</row>
        <row r="483">
          <cell r="C483" t="str">
            <v xml:space="preserve">Douglas County Forest Products QF   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</row>
        <row r="484">
          <cell r="C484" t="str">
            <v>Evergreen BioPower QF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</row>
        <row r="485">
          <cell r="C485" t="str">
            <v>Everpower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</row>
        <row r="486">
          <cell r="C486" t="str">
            <v>First Wind QF Projects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</row>
        <row r="487">
          <cell r="C487" t="str">
            <v>Five Pine Wind QF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</row>
        <row r="488">
          <cell r="C488" t="str">
            <v>Foote Creek II &amp; III Wind QF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</row>
        <row r="489">
          <cell r="C489" t="str">
            <v>Kennecott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</row>
        <row r="490">
          <cell r="C490" t="str">
            <v>Latigo Wind Park QF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</row>
        <row r="491">
          <cell r="C491" t="str">
            <v>Sage I &amp; II Solar QF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</row>
        <row r="492">
          <cell r="C492" t="str">
            <v>Sage III Solar QF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0</v>
          </cell>
          <cell r="EB492">
            <v>0</v>
          </cell>
          <cell r="EC492">
            <v>0</v>
          </cell>
          <cell r="ED492">
            <v>0</v>
          </cell>
        </row>
        <row r="493">
          <cell r="C493" t="str">
            <v>Boswell Wind QF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</row>
        <row r="494">
          <cell r="C494" t="str">
            <v>Monticello Wind QF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</row>
        <row r="495">
          <cell r="C495" t="str">
            <v>Mountain Wind 1 QF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</row>
        <row r="496">
          <cell r="C496" t="str">
            <v>Mountain Wind 2 QF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</row>
        <row r="497">
          <cell r="C497" t="str">
            <v>North Point Wind QF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</row>
        <row r="498">
          <cell r="C498" t="str">
            <v>Ochoco Solar QF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</row>
        <row r="499">
          <cell r="C499" t="str">
            <v>Orchard Wind Farm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</row>
        <row r="500">
          <cell r="C500" t="str">
            <v>Oregon Sch 37 QFs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</row>
        <row r="501">
          <cell r="C501" t="str">
            <v>Oregon Wind Farm QF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</row>
        <row r="502">
          <cell r="C502" t="str">
            <v>Pavant Solar QF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</row>
        <row r="503">
          <cell r="C503" t="str">
            <v>Pioneer Wind Park I QF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</row>
        <row r="504">
          <cell r="C504" t="str">
            <v>Power County North Wind QF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</row>
        <row r="505">
          <cell r="C505" t="str">
            <v>Power County South Wind QF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</row>
        <row r="506">
          <cell r="C506" t="str">
            <v>Roseburg Dillard QF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</row>
        <row r="507">
          <cell r="C507" t="str">
            <v xml:space="preserve">Skysol Solar QF   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</row>
        <row r="521">
          <cell r="F521">
            <v>13764</v>
          </cell>
          <cell r="G521">
            <v>12432</v>
          </cell>
          <cell r="H521">
            <v>13764</v>
          </cell>
          <cell r="I521">
            <v>13320</v>
          </cell>
          <cell r="J521">
            <v>13764</v>
          </cell>
          <cell r="K521">
            <v>13319.999999999884</v>
          </cell>
          <cell r="L521">
            <v>13764</v>
          </cell>
          <cell r="M521">
            <v>13764</v>
          </cell>
          <cell r="N521">
            <v>13319.999999999884</v>
          </cell>
          <cell r="O521">
            <v>13764</v>
          </cell>
          <cell r="P521">
            <v>13320</v>
          </cell>
          <cell r="Q521">
            <v>13764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</v>
          </cell>
          <cell r="CC526">
            <v>0</v>
          </cell>
          <cell r="CD526">
            <v>0</v>
          </cell>
          <cell r="CE526">
            <v>0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F527">
            <v>0</v>
          </cell>
          <cell r="CG527">
            <v>0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0</v>
          </cell>
          <cell r="DI527">
            <v>0</v>
          </cell>
          <cell r="DJ527">
            <v>0</v>
          </cell>
          <cell r="DK527">
            <v>0</v>
          </cell>
          <cell r="DL527">
            <v>0</v>
          </cell>
          <cell r="DM527">
            <v>0</v>
          </cell>
          <cell r="DN527">
            <v>0</v>
          </cell>
          <cell r="DO527">
            <v>0</v>
          </cell>
          <cell r="DP527">
            <v>0</v>
          </cell>
          <cell r="DQ527">
            <v>0</v>
          </cell>
          <cell r="DR527">
            <v>0</v>
          </cell>
          <cell r="DS527">
            <v>0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</row>
        <row r="531">
          <cell r="F531">
            <v>13764</v>
          </cell>
          <cell r="G531">
            <v>12432</v>
          </cell>
          <cell r="H531">
            <v>13764</v>
          </cell>
          <cell r="I531">
            <v>13190.49999697</v>
          </cell>
          <cell r="J531">
            <v>13759.840759999992</v>
          </cell>
          <cell r="K531">
            <v>13319.999999999884</v>
          </cell>
          <cell r="L531">
            <v>13745.500003999972</v>
          </cell>
          <cell r="M531">
            <v>13764</v>
          </cell>
          <cell r="N531">
            <v>13319.999999999884</v>
          </cell>
          <cell r="O531">
            <v>13663.320723599987</v>
          </cell>
          <cell r="P531">
            <v>13320</v>
          </cell>
          <cell r="Q531">
            <v>13759.747634999978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0</v>
          </cell>
          <cell r="EC538">
            <v>0</v>
          </cell>
          <cell r="ED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0</v>
          </cell>
          <cell r="CH539">
            <v>0</v>
          </cell>
          <cell r="CI539">
            <v>0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DZ539">
            <v>0</v>
          </cell>
          <cell r="EA539">
            <v>0</v>
          </cell>
          <cell r="EB539">
            <v>0</v>
          </cell>
          <cell r="EC539">
            <v>0</v>
          </cell>
          <cell r="ED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DG544">
            <v>0</v>
          </cell>
          <cell r="DH544">
            <v>0</v>
          </cell>
          <cell r="DI544">
            <v>0</v>
          </cell>
          <cell r="DJ544">
            <v>0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T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T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</row>
        <row r="560">
          <cell r="F560">
            <v>0</v>
          </cell>
          <cell r="G560">
            <v>0</v>
          </cell>
          <cell r="H560">
            <v>-129.5</v>
          </cell>
          <cell r="I560">
            <v>-55.676500000000487</v>
          </cell>
          <cell r="J560">
            <v>-901.95259999999689</v>
          </cell>
          <cell r="K560">
            <v>-247.03117000000202</v>
          </cell>
          <cell r="L560">
            <v>-26.603849999999966</v>
          </cell>
          <cell r="M560">
            <v>-108.03917999999999</v>
          </cell>
          <cell r="N560">
            <v>-17.96179140000001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</row>
        <row r="561">
          <cell r="F561">
            <v>-718.59700000000157</v>
          </cell>
          <cell r="G561">
            <v>-722.10499999999593</v>
          </cell>
          <cell r="H561">
            <v>-1348.5600000000268</v>
          </cell>
          <cell r="I561">
            <v>-1503.7999999999884</v>
          </cell>
          <cell r="J561">
            <v>-1730.205999999991</v>
          </cell>
          <cell r="K561">
            <v>-216.9860000000001</v>
          </cell>
          <cell r="L561">
            <v>-35.923310000000015</v>
          </cell>
          <cell r="M561">
            <v>0</v>
          </cell>
          <cell r="N561">
            <v>0</v>
          </cell>
          <cell r="O561">
            <v>-986.98799999999756</v>
          </cell>
          <cell r="P561">
            <v>-935.19899999999325</v>
          </cell>
          <cell r="Q561">
            <v>-642.72999999999956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  <cell r="DI561">
            <v>0</v>
          </cell>
          <cell r="DJ561">
            <v>0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T561">
            <v>0</v>
          </cell>
          <cell r="DU561">
            <v>0</v>
          </cell>
          <cell r="DV561">
            <v>0</v>
          </cell>
          <cell r="DW561">
            <v>0</v>
          </cell>
          <cell r="DX561">
            <v>0</v>
          </cell>
          <cell r="DY561">
            <v>0</v>
          </cell>
          <cell r="DZ561">
            <v>0</v>
          </cell>
          <cell r="EA561">
            <v>0</v>
          </cell>
          <cell r="EB561">
            <v>0</v>
          </cell>
          <cell r="EC561">
            <v>0</v>
          </cell>
          <cell r="ED561">
            <v>0</v>
          </cell>
        </row>
        <row r="562">
          <cell r="F562">
            <v>0</v>
          </cell>
          <cell r="G562">
            <v>-35.921999999998661</v>
          </cell>
          <cell r="H562">
            <v>-2159.6699999999983</v>
          </cell>
          <cell r="I562">
            <v>-4012.6900000000023</v>
          </cell>
          <cell r="J562">
            <v>-1526.8399999999674</v>
          </cell>
          <cell r="K562">
            <v>-2345.4300000000512</v>
          </cell>
          <cell r="L562">
            <v>-2282.6100000000006</v>
          </cell>
          <cell r="M562">
            <v>-1581.148000000001</v>
          </cell>
          <cell r="N562">
            <v>-803.89099999999962</v>
          </cell>
          <cell r="O562">
            <v>-71.846700000000055</v>
          </cell>
          <cell r="P562">
            <v>0</v>
          </cell>
          <cell r="Q562">
            <v>-146.83000000000175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G562">
            <v>0</v>
          </cell>
          <cell r="CH562">
            <v>0</v>
          </cell>
          <cell r="CI562">
            <v>0</v>
          </cell>
          <cell r="CJ562">
            <v>0</v>
          </cell>
          <cell r="CK562">
            <v>0</v>
          </cell>
          <cell r="CL562">
            <v>0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  <cell r="DI562">
            <v>0</v>
          </cell>
          <cell r="DJ562">
            <v>0</v>
          </cell>
          <cell r="DK562">
            <v>0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0</v>
          </cell>
          <cell r="DR562">
            <v>0</v>
          </cell>
          <cell r="DS562">
            <v>0</v>
          </cell>
          <cell r="DT562">
            <v>0</v>
          </cell>
          <cell r="DU562">
            <v>0</v>
          </cell>
          <cell r="DV562">
            <v>0</v>
          </cell>
          <cell r="DW562">
            <v>0</v>
          </cell>
          <cell r="DX562">
            <v>0</v>
          </cell>
          <cell r="DY562">
            <v>0</v>
          </cell>
          <cell r="DZ562">
            <v>0</v>
          </cell>
          <cell r="EA562">
            <v>0</v>
          </cell>
          <cell r="EB562">
            <v>0</v>
          </cell>
          <cell r="EC562">
            <v>0</v>
          </cell>
          <cell r="ED562">
            <v>0</v>
          </cell>
        </row>
        <row r="563">
          <cell r="F563">
            <v>-65.320099999999911</v>
          </cell>
          <cell r="G563">
            <v>-30.608299999999872</v>
          </cell>
          <cell r="H563">
            <v>-32.752370000001974</v>
          </cell>
          <cell r="I563">
            <v>-36.461999999999534</v>
          </cell>
          <cell r="J563">
            <v>-36.323620000000119</v>
          </cell>
          <cell r="K563">
            <v>0</v>
          </cell>
          <cell r="L563">
            <v>0</v>
          </cell>
          <cell r="M563">
            <v>-0.23928999999999689</v>
          </cell>
          <cell r="N563">
            <v>-2.0055660000000017</v>
          </cell>
          <cell r="O563">
            <v>-75.378929999999855</v>
          </cell>
          <cell r="P563">
            <v>-57.811999999999898</v>
          </cell>
          <cell r="Q563">
            <v>-20.019900000000007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0</v>
          </cell>
          <cell r="BJ563">
            <v>0</v>
          </cell>
          <cell r="BK563">
            <v>0</v>
          </cell>
          <cell r="BL563">
            <v>0</v>
          </cell>
          <cell r="BM563">
            <v>0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DG563">
            <v>0</v>
          </cell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T563">
            <v>0</v>
          </cell>
          <cell r="DU563">
            <v>0</v>
          </cell>
          <cell r="DV563">
            <v>0</v>
          </cell>
          <cell r="DW563">
            <v>0</v>
          </cell>
          <cell r="DX563">
            <v>0</v>
          </cell>
          <cell r="DY563">
            <v>0</v>
          </cell>
          <cell r="DZ563">
            <v>0</v>
          </cell>
          <cell r="EA563">
            <v>0</v>
          </cell>
          <cell r="EB563">
            <v>0</v>
          </cell>
          <cell r="EC563">
            <v>0</v>
          </cell>
          <cell r="ED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0</v>
          </cell>
          <cell r="BJ564">
            <v>0</v>
          </cell>
          <cell r="BK564">
            <v>0</v>
          </cell>
          <cell r="BL564">
            <v>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  <cell r="CF564">
            <v>0</v>
          </cell>
          <cell r="CG564">
            <v>0</v>
          </cell>
          <cell r="CH564">
            <v>0</v>
          </cell>
          <cell r="CI564">
            <v>0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DG564">
            <v>0</v>
          </cell>
          <cell r="DH564">
            <v>0</v>
          </cell>
          <cell r="DI564">
            <v>0</v>
          </cell>
          <cell r="DJ564">
            <v>0</v>
          </cell>
          <cell r="DK564">
            <v>0</v>
          </cell>
          <cell r="DL564">
            <v>0</v>
          </cell>
          <cell r="DM564">
            <v>0</v>
          </cell>
          <cell r="DN564">
            <v>0</v>
          </cell>
          <cell r="DO564">
            <v>0</v>
          </cell>
          <cell r="DP564">
            <v>0</v>
          </cell>
          <cell r="DQ564">
            <v>0</v>
          </cell>
          <cell r="DR564">
            <v>0</v>
          </cell>
          <cell r="DS564">
            <v>0</v>
          </cell>
          <cell r="DT564">
            <v>0</v>
          </cell>
          <cell r="DU564">
            <v>0</v>
          </cell>
          <cell r="DV564">
            <v>0</v>
          </cell>
          <cell r="DW564">
            <v>0</v>
          </cell>
          <cell r="DX564">
            <v>0</v>
          </cell>
          <cell r="DY564">
            <v>0</v>
          </cell>
          <cell r="DZ564">
            <v>0</v>
          </cell>
          <cell r="EA564">
            <v>0</v>
          </cell>
          <cell r="EB564">
            <v>0</v>
          </cell>
          <cell r="EC564">
            <v>0</v>
          </cell>
          <cell r="ED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</row>
        <row r="568">
          <cell r="F568">
            <v>-783.91709999999148</v>
          </cell>
          <cell r="G568">
            <v>-788.63529999997991</v>
          </cell>
          <cell r="H568">
            <v>-3670.4823700000125</v>
          </cell>
          <cell r="I568">
            <v>-5608.6285000000498</v>
          </cell>
          <cell r="J568">
            <v>-4195.3222199999727</v>
          </cell>
          <cell r="K568">
            <v>-2809.4471700000577</v>
          </cell>
          <cell r="L568">
            <v>-2345.1371599999984</v>
          </cell>
          <cell r="M568">
            <v>-1689.4264699999985</v>
          </cell>
          <cell r="N568">
            <v>-823.85835740000039</v>
          </cell>
          <cell r="O568">
            <v>-1134.2136299999984</v>
          </cell>
          <cell r="P568">
            <v>-993.01099999998405</v>
          </cell>
          <cell r="Q568">
            <v>-809.579899999997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</row>
        <row r="570">
          <cell r="A570" t="str">
            <v xml:space="preserve">Total Purchased Power &amp; Net Interchange </v>
          </cell>
          <cell r="F570">
            <v>12980.082900000038</v>
          </cell>
          <cell r="G570">
            <v>11643.364700000035</v>
          </cell>
          <cell r="H570">
            <v>10093.5176299999</v>
          </cell>
          <cell r="I570">
            <v>7581.8714969700668</v>
          </cell>
          <cell r="J570">
            <v>9564.5185400000773</v>
          </cell>
          <cell r="K570">
            <v>10510.55282999971</v>
          </cell>
          <cell r="L570">
            <v>11400.362843999872</v>
          </cell>
          <cell r="M570">
            <v>12074.573529999936</v>
          </cell>
          <cell r="N570">
            <v>12496.141642599832</v>
          </cell>
          <cell r="O570">
            <v>12529.107093599974</v>
          </cell>
          <cell r="P570">
            <v>12326.98900000006</v>
          </cell>
          <cell r="Q570">
            <v>12950.167735000025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0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</row>
        <row r="572">
          <cell r="A572" t="str">
            <v>Coal Generation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</row>
        <row r="574">
          <cell r="F574">
            <v>-771.39066799999273</v>
          </cell>
          <cell r="G574">
            <v>-189.60681700000714</v>
          </cell>
          <cell r="H574">
            <v>-427.85304099999485</v>
          </cell>
          <cell r="I574">
            <v>-295.31585499999346</v>
          </cell>
          <cell r="J574">
            <v>-137.67525999999634</v>
          </cell>
          <cell r="K574">
            <v>-161.98290200000338</v>
          </cell>
          <cell r="L574">
            <v>-459.28208800000721</v>
          </cell>
          <cell r="M574">
            <v>-572.99190399999497</v>
          </cell>
          <cell r="N574">
            <v>-689.69584000000032</v>
          </cell>
          <cell r="O574">
            <v>-432.16646500000206</v>
          </cell>
          <cell r="P574">
            <v>-494.31458800000109</v>
          </cell>
          <cell r="Q574">
            <v>-452.25675000000047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E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>
            <v>0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T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</v>
          </cell>
        </row>
        <row r="575">
          <cell r="F575">
            <v>-124.64103899999463</v>
          </cell>
          <cell r="G575">
            <v>-147.65002200000163</v>
          </cell>
          <cell r="H575">
            <v>-62.317235999988043</v>
          </cell>
          <cell r="I575">
            <v>-38.114266000004136</v>
          </cell>
          <cell r="J575">
            <v>-50.005455999998958</v>
          </cell>
          <cell r="K575">
            <v>-161.16184400000202</v>
          </cell>
          <cell r="L575">
            <v>-177.00245400000131</v>
          </cell>
          <cell r="M575">
            <v>-129.6533369999961</v>
          </cell>
          <cell r="N575">
            <v>-33.693820000000414</v>
          </cell>
          <cell r="O575">
            <v>-19.219920999996248</v>
          </cell>
          <cell r="P575">
            <v>-60.953192000000854</v>
          </cell>
          <cell r="Q575">
            <v>-103.10206000000471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>
            <v>0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0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0</v>
          </cell>
          <cell r="CY575">
            <v>0</v>
          </cell>
          <cell r="CZ575">
            <v>0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T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0</v>
          </cell>
          <cell r="EB575">
            <v>0</v>
          </cell>
          <cell r="EC575">
            <v>0</v>
          </cell>
          <cell r="ED575">
            <v>0</v>
          </cell>
        </row>
        <row r="576">
          <cell r="F576">
            <v>-81.703967000008561</v>
          </cell>
          <cell r="G576">
            <v>-84.436768000014126</v>
          </cell>
          <cell r="H576">
            <v>-76.876288999977987</v>
          </cell>
          <cell r="I576">
            <v>-319.50649199995678</v>
          </cell>
          <cell r="J576">
            <v>-812.2983499999973</v>
          </cell>
          <cell r="K576">
            <v>-503.70421600004192</v>
          </cell>
          <cell r="L576">
            <v>-112.30200700007845</v>
          </cell>
          <cell r="M576">
            <v>0</v>
          </cell>
          <cell r="N576">
            <v>-42.948120000073686</v>
          </cell>
          <cell r="O576">
            <v>-205.41644600004656</v>
          </cell>
          <cell r="P576">
            <v>-106.32342700008303</v>
          </cell>
          <cell r="Q576">
            <v>-10.854567999951541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0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</row>
        <row r="577">
          <cell r="F577">
            <v>-84.772060999999667</v>
          </cell>
          <cell r="G577">
            <v>-17.275590000001102</v>
          </cell>
          <cell r="H577">
            <v>-52.336949999997159</v>
          </cell>
          <cell r="I577">
            <v>-9.9801970000044093</v>
          </cell>
          <cell r="J577">
            <v>0</v>
          </cell>
          <cell r="K577">
            <v>-16.072932999995828</v>
          </cell>
          <cell r="L577">
            <v>-73.260986000001139</v>
          </cell>
          <cell r="M577">
            <v>-64.403412000006938</v>
          </cell>
          <cell r="N577">
            <v>-61.43328900000779</v>
          </cell>
          <cell r="O577">
            <v>-21.912321999996493</v>
          </cell>
          <cell r="P577">
            <v>-41.082203000005393</v>
          </cell>
          <cell r="Q577">
            <v>-59.640100000004168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>
            <v>0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0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>
            <v>0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</row>
        <row r="578">
          <cell r="F578">
            <v>-3617.1995099998312</v>
          </cell>
          <cell r="G578">
            <v>-3113.6984689999372</v>
          </cell>
          <cell r="H578">
            <v>-2570.7863540000399</v>
          </cell>
          <cell r="I578">
            <v>-1985.3375500000548</v>
          </cell>
          <cell r="J578">
            <v>-2691.8846049999702</v>
          </cell>
          <cell r="K578">
            <v>-3140.71968499996</v>
          </cell>
          <cell r="L578">
            <v>-970.81060899992008</v>
          </cell>
          <cell r="M578">
            <v>-1259.8757979997899</v>
          </cell>
          <cell r="N578">
            <v>-2858.3777220000047</v>
          </cell>
          <cell r="O578">
            <v>-3449.1935710001271</v>
          </cell>
          <cell r="P578">
            <v>-2889.6239819999319</v>
          </cell>
          <cell r="Q578">
            <v>-2134.7104489998892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</row>
        <row r="579">
          <cell r="F579">
            <v>-2313.5224129998824</v>
          </cell>
          <cell r="G579">
            <v>-2516.2491719999816</v>
          </cell>
          <cell r="H579">
            <v>-1929.6008409999777</v>
          </cell>
          <cell r="I579">
            <v>-1804.3099560000119</v>
          </cell>
          <cell r="J579">
            <v>-2055.4242129999911</v>
          </cell>
          <cell r="K579">
            <v>-1853.2031950000091</v>
          </cell>
          <cell r="L579">
            <v>-674.82682700001169</v>
          </cell>
          <cell r="M579">
            <v>-767.20739099988714</v>
          </cell>
          <cell r="N579">
            <v>-835.96413999999641</v>
          </cell>
          <cell r="O579">
            <v>-1898.7883350000484</v>
          </cell>
          <cell r="P579">
            <v>-2314.6087459999835</v>
          </cell>
          <cell r="Q579">
            <v>-1739.9618999999948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0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>
            <v>0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0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</row>
        <row r="580">
          <cell r="F580">
            <v>-4056.0198420000379</v>
          </cell>
          <cell r="G580">
            <v>-3421.7332830000087</v>
          </cell>
          <cell r="H580">
            <v>-3023.2611909999978</v>
          </cell>
          <cell r="I580">
            <v>-1535.079322000005</v>
          </cell>
          <cell r="J580">
            <v>-1169.7807660000108</v>
          </cell>
          <cell r="K580">
            <v>-1282.8932260000147</v>
          </cell>
          <cell r="L580">
            <v>-4998.6394140000339</v>
          </cell>
          <cell r="M580">
            <v>-4067.6530280000297</v>
          </cell>
          <cell r="N580">
            <v>-2685.9173380000284</v>
          </cell>
          <cell r="O580">
            <v>-2697.2436870000092</v>
          </cell>
          <cell r="P580">
            <v>-3237.1433930000057</v>
          </cell>
          <cell r="Q580">
            <v>-4330.634030999965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>
            <v>0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</row>
        <row r="581">
          <cell r="F581">
            <v>-575.50920999998925</v>
          </cell>
          <cell r="G581">
            <v>-434.30583399999887</v>
          </cell>
          <cell r="H581">
            <v>-565.80170400001225</v>
          </cell>
          <cell r="I581">
            <v>-444.70369100000244</v>
          </cell>
          <cell r="J581">
            <v>-698.37317400000757</v>
          </cell>
          <cell r="K581">
            <v>-1139.5023439999786</v>
          </cell>
          <cell r="L581">
            <v>-193.06050399999367</v>
          </cell>
          <cell r="M581">
            <v>-121.16209400002845</v>
          </cell>
          <cell r="N581">
            <v>-306.25501499997335</v>
          </cell>
          <cell r="O581">
            <v>-668.17304199998034</v>
          </cell>
          <cell r="P581">
            <v>-439.04214100001263</v>
          </cell>
          <cell r="Q581">
            <v>-164.40083400000003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-5.0927700000174809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>
            <v>0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0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>
            <v>0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0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>
            <v>0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0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</row>
        <row r="585">
          <cell r="A585" t="str">
            <v>Total Coal Generation</v>
          </cell>
          <cell r="F585">
            <v>-11624.758709999733</v>
          </cell>
          <cell r="G585">
            <v>-9924.9559549996629</v>
          </cell>
          <cell r="H585">
            <v>-8708.8336060000584</v>
          </cell>
          <cell r="I585">
            <v>-6432.3473290002439</v>
          </cell>
          <cell r="J585">
            <v>-7620.5345939998515</v>
          </cell>
          <cell r="K585">
            <v>-8259.2403450000565</v>
          </cell>
          <cell r="L585">
            <v>-7659.1848890003748</v>
          </cell>
          <cell r="M585">
            <v>-6982.9469640003517</v>
          </cell>
          <cell r="N585">
            <v>-7514.2852839999832</v>
          </cell>
          <cell r="O585">
            <v>-9392.1137890000828</v>
          </cell>
          <cell r="P585">
            <v>-9583.0916720004752</v>
          </cell>
          <cell r="Q585">
            <v>-8995.5606919997372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>
            <v>0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0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>
            <v>0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0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</row>
        <row r="587">
          <cell r="A587" t="str">
            <v>Gas Generation</v>
          </cell>
        </row>
        <row r="588">
          <cell r="F588">
            <v>-105.06878000000142</v>
          </cell>
          <cell r="G588">
            <v>-43.238010000000941</v>
          </cell>
          <cell r="H588">
            <v>-53.885019999999713</v>
          </cell>
          <cell r="I588">
            <v>0</v>
          </cell>
          <cell r="J588">
            <v>0</v>
          </cell>
          <cell r="K588">
            <v>0</v>
          </cell>
          <cell r="L588">
            <v>-410.64074000000255</v>
          </cell>
          <cell r="M588">
            <v>-1090.5335399999749</v>
          </cell>
          <cell r="N588">
            <v>-1257.892760000017</v>
          </cell>
          <cell r="O588">
            <v>-695.68642000001273</v>
          </cell>
          <cell r="P588">
            <v>-77.646779999995488</v>
          </cell>
          <cell r="Q588">
            <v>-80.271019999985583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0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T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0</v>
          </cell>
          <cell r="EB588">
            <v>0</v>
          </cell>
          <cell r="EC588">
            <v>0</v>
          </cell>
          <cell r="ED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0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0</v>
          </cell>
          <cell r="EB589">
            <v>0</v>
          </cell>
          <cell r="EC589">
            <v>0</v>
          </cell>
          <cell r="ED589">
            <v>0</v>
          </cell>
        </row>
        <row r="590">
          <cell r="F590">
            <v>-164.35916999998153</v>
          </cell>
          <cell r="G590">
            <v>-368.5863749999844</v>
          </cell>
          <cell r="H590">
            <v>-147.55319799999415</v>
          </cell>
          <cell r="I590">
            <v>-87.408490000001621</v>
          </cell>
          <cell r="J590">
            <v>-221.45308999999543</v>
          </cell>
          <cell r="K590">
            <v>-448.73497999997926</v>
          </cell>
          <cell r="L590">
            <v>-647.01975300000049</v>
          </cell>
          <cell r="M590">
            <v>-942.70405599998776</v>
          </cell>
          <cell r="N590">
            <v>-1127.6415980000165</v>
          </cell>
          <cell r="O590">
            <v>-424.32838999998057</v>
          </cell>
          <cell r="P590">
            <v>-551.01632299998892</v>
          </cell>
          <cell r="Q590">
            <v>-617.0029500000237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T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>
            <v>0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>
            <v>0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0</v>
          </cell>
          <cell r="EB591">
            <v>0</v>
          </cell>
          <cell r="EC591">
            <v>0</v>
          </cell>
          <cell r="ED591">
            <v>0</v>
          </cell>
        </row>
        <row r="592">
          <cell r="F592">
            <v>0</v>
          </cell>
          <cell r="G592">
            <v>-37.935431999999309</v>
          </cell>
          <cell r="H592">
            <v>-3.7684849999986909</v>
          </cell>
          <cell r="I592">
            <v>-21.191565999999511</v>
          </cell>
          <cell r="J592">
            <v>-2.6916649999993751</v>
          </cell>
          <cell r="K592">
            <v>-17.080179000000498</v>
          </cell>
          <cell r="L592">
            <v>-84.943022999999812</v>
          </cell>
          <cell r="M592">
            <v>-162.63614000000234</v>
          </cell>
          <cell r="N592">
            <v>-70.196943999999348</v>
          </cell>
          <cell r="O592">
            <v>-62.387111999998524</v>
          </cell>
          <cell r="P592">
            <v>-97.521237500001007</v>
          </cell>
          <cell r="Q592">
            <v>-22.609722999999576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0</v>
          </cell>
          <cell r="BD592">
            <v>0</v>
          </cell>
          <cell r="BE592">
            <v>0</v>
          </cell>
          <cell r="BF592">
            <v>0</v>
          </cell>
          <cell r="BG592">
            <v>0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T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-18.5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-190.20756999999867</v>
          </cell>
          <cell r="P593">
            <v>-321.65567000000738</v>
          </cell>
          <cell r="Q593">
            <v>-310.8496800000139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</row>
        <row r="594">
          <cell r="F594">
            <v>-505.74770000000717</v>
          </cell>
          <cell r="G594">
            <v>-590.84447000001092</v>
          </cell>
          <cell r="H594">
            <v>-285.09882999997353</v>
          </cell>
          <cell r="I594">
            <v>-202.36446999997133</v>
          </cell>
          <cell r="J594">
            <v>-567.04480000000331</v>
          </cell>
          <cell r="K594">
            <v>-851.12424999999348</v>
          </cell>
          <cell r="L594">
            <v>-671.67920999997295</v>
          </cell>
          <cell r="M594">
            <v>-983.95389000000432</v>
          </cell>
          <cell r="N594">
            <v>-1162.7485899999738</v>
          </cell>
          <cell r="O594">
            <v>-810.04501000000164</v>
          </cell>
          <cell r="P594">
            <v>-775.03342000005068</v>
          </cell>
          <cell r="Q594">
            <v>-896.53344000002835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</row>
        <row r="595">
          <cell r="F595">
            <v>-89.129199999995762</v>
          </cell>
          <cell r="G595">
            <v>-306.25297699999646</v>
          </cell>
          <cell r="H595">
            <v>-172.63105399999768</v>
          </cell>
          <cell r="I595">
            <v>-115.70269700000063</v>
          </cell>
          <cell r="J595">
            <v>-200.43574200001603</v>
          </cell>
          <cell r="K595">
            <v>-298.35334400000283</v>
          </cell>
          <cell r="L595">
            <v>-584.88608500000555</v>
          </cell>
          <cell r="M595">
            <v>-984.56821300002048</v>
          </cell>
          <cell r="N595">
            <v>-874.77938399996492</v>
          </cell>
          <cell r="O595">
            <v>-291.91710300001432</v>
          </cell>
          <cell r="P595">
            <v>-366.83859400000074</v>
          </cell>
          <cell r="Q595">
            <v>-362.89782899999409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>
            <v>0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</row>
        <row r="596">
          <cell r="F596">
            <v>0</v>
          </cell>
          <cell r="G596">
            <v>-3.2946088999999574</v>
          </cell>
          <cell r="H596">
            <v>-58.441228000000137</v>
          </cell>
          <cell r="I596">
            <v>-59.806918000000223</v>
          </cell>
          <cell r="J596">
            <v>-85.281593900000189</v>
          </cell>
          <cell r="K596">
            <v>-113.65041310000015</v>
          </cell>
          <cell r="L596">
            <v>-360.59516470000017</v>
          </cell>
          <cell r="M596">
            <v>-430.91545580000093</v>
          </cell>
          <cell r="N596">
            <v>-131.11543400000028</v>
          </cell>
          <cell r="O596">
            <v>-88.71865200000002</v>
          </cell>
          <cell r="P596">
            <v>-107.25721099999998</v>
          </cell>
          <cell r="Q596">
            <v>-198.87330559999964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0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0</v>
          </cell>
          <cell r="EC596">
            <v>0</v>
          </cell>
          <cell r="ED596">
            <v>0</v>
          </cell>
        </row>
        <row r="598">
          <cell r="A598" t="str">
            <v>Total Gas Generation</v>
          </cell>
          <cell r="F598">
            <v>-864.30484999995679</v>
          </cell>
          <cell r="G598">
            <v>-1350.1518728999654</v>
          </cell>
          <cell r="H598">
            <v>-721.37781500001438</v>
          </cell>
          <cell r="I598">
            <v>-504.97414100007154</v>
          </cell>
          <cell r="J598">
            <v>-1076.9068908999907</v>
          </cell>
          <cell r="K598">
            <v>-1728.943166099838</v>
          </cell>
          <cell r="L598">
            <v>-2759.7639757003635</v>
          </cell>
          <cell r="M598">
            <v>-4595.3112947994377</v>
          </cell>
          <cell r="N598">
            <v>-4624.3747099998873</v>
          </cell>
          <cell r="O598">
            <v>-2563.2902569998987</v>
          </cell>
          <cell r="P598">
            <v>-2296.969235500088</v>
          </cell>
          <cell r="Q598">
            <v>-2489.0379476000089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0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>
            <v>0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</row>
        <row r="600">
          <cell r="A600" t="str">
            <v>Hydro Generation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0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0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>
            <v>0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</row>
        <row r="604">
          <cell r="A604" t="str">
            <v>Total Hydro Generation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>
            <v>0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0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</row>
        <row r="606">
          <cell r="A606" t="str">
            <v>Other Generation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0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0</v>
          </cell>
          <cell r="CO610">
            <v>0</v>
          </cell>
          <cell r="CP610">
            <v>0</v>
          </cell>
          <cell r="CQ610">
            <v>0</v>
          </cell>
          <cell r="CR610">
            <v>0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>
            <v>0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0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0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>
            <v>0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-0.32338999999774387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0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>
            <v>0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0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>
            <v>0</v>
          </cell>
          <cell r="ED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-15.783889999991516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T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0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>
            <v>0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0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0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>
            <v>0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-4.1960897000026307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>
            <v>0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0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-2.9360042000007525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>
            <v>0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>
            <v>0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0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>
            <v>0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0</v>
          </cell>
          <cell r="CN622">
            <v>0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>
            <v>0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0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T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>
            <v>0</v>
          </cell>
          <cell r="EB622">
            <v>0</v>
          </cell>
          <cell r="EC622">
            <v>0</v>
          </cell>
          <cell r="ED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>
            <v>0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0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-2.1158930000019609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0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0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>
            <v>0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0</v>
          </cell>
          <cell r="DF627">
            <v>0</v>
          </cell>
          <cell r="DG627">
            <v>0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0</v>
          </cell>
          <cell r="ED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>
            <v>0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0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>
            <v>0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0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-9.2479869000053441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-16.10727999998926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</row>
        <row r="632">
          <cell r="A632" t="str">
            <v>Total Other Generation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-9.2479868998052552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-16.107279999996535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</row>
        <row r="634">
          <cell r="A634" t="str">
            <v>IRP Resources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>
            <v>0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0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0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T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0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>
            <v>0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0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T640">
            <v>0</v>
          </cell>
          <cell r="DU640">
            <v>0</v>
          </cell>
          <cell r="DV640">
            <v>0</v>
          </cell>
          <cell r="DW640">
            <v>0</v>
          </cell>
          <cell r="DX640">
            <v>0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>
            <v>0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0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0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0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0</v>
          </cell>
          <cell r="EB643">
            <v>0</v>
          </cell>
          <cell r="EC643">
            <v>0</v>
          </cell>
          <cell r="ED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0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  <cell r="DF644">
            <v>0</v>
          </cell>
          <cell r="DG644">
            <v>0</v>
          </cell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>
            <v>0</v>
          </cell>
          <cell r="DS644">
            <v>0</v>
          </cell>
          <cell r="DT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0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>
            <v>0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>
            <v>0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0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0</v>
          </cell>
          <cell r="DH646">
            <v>0</v>
          </cell>
          <cell r="DI646">
            <v>0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T646">
            <v>0</v>
          </cell>
          <cell r="DU646">
            <v>0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0</v>
          </cell>
          <cell r="BJ647">
            <v>0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0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0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0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B650">
            <v>0</v>
          </cell>
          <cell r="CC650">
            <v>0</v>
          </cell>
          <cell r="CD650">
            <v>0</v>
          </cell>
          <cell r="CE650">
            <v>0</v>
          </cell>
          <cell r="CF650">
            <v>0</v>
          </cell>
          <cell r="CG650">
            <v>0</v>
          </cell>
          <cell r="CH650">
            <v>0</v>
          </cell>
          <cell r="CI650">
            <v>0</v>
          </cell>
          <cell r="CJ650">
            <v>0</v>
          </cell>
          <cell r="CK650">
            <v>0</v>
          </cell>
          <cell r="CL650">
            <v>0</v>
          </cell>
          <cell r="CM650">
            <v>0</v>
          </cell>
          <cell r="CN650">
            <v>0</v>
          </cell>
          <cell r="CO650">
            <v>0</v>
          </cell>
          <cell r="CP650">
            <v>0</v>
          </cell>
          <cell r="CQ650">
            <v>0</v>
          </cell>
          <cell r="CR650">
            <v>0</v>
          </cell>
          <cell r="CS650">
            <v>0</v>
          </cell>
          <cell r="CT650">
            <v>0</v>
          </cell>
          <cell r="CU650">
            <v>0</v>
          </cell>
          <cell r="CV650">
            <v>0</v>
          </cell>
          <cell r="CW650">
            <v>0</v>
          </cell>
          <cell r="CX650">
            <v>0</v>
          </cell>
          <cell r="CY650">
            <v>0</v>
          </cell>
          <cell r="CZ650">
            <v>0</v>
          </cell>
          <cell r="DA650">
            <v>0</v>
          </cell>
          <cell r="DB650">
            <v>0</v>
          </cell>
          <cell r="DC650">
            <v>0</v>
          </cell>
          <cell r="DD650">
            <v>0</v>
          </cell>
          <cell r="DE650">
            <v>0</v>
          </cell>
          <cell r="DF650">
            <v>0</v>
          </cell>
          <cell r="DG650">
            <v>0</v>
          </cell>
          <cell r="DH650">
            <v>0</v>
          </cell>
          <cell r="DI650">
            <v>0</v>
          </cell>
          <cell r="DJ650">
            <v>0</v>
          </cell>
          <cell r="DK650">
            <v>0</v>
          </cell>
          <cell r="DL650">
            <v>0</v>
          </cell>
          <cell r="DM650">
            <v>0</v>
          </cell>
          <cell r="DN650">
            <v>0</v>
          </cell>
          <cell r="DO650">
            <v>0</v>
          </cell>
          <cell r="DP650">
            <v>0</v>
          </cell>
          <cell r="DQ650">
            <v>0</v>
          </cell>
          <cell r="DR650">
            <v>0</v>
          </cell>
          <cell r="DS650">
            <v>0</v>
          </cell>
          <cell r="DT650">
            <v>0</v>
          </cell>
          <cell r="DU650">
            <v>0</v>
          </cell>
          <cell r="DV650">
            <v>0</v>
          </cell>
          <cell r="DW650">
            <v>0</v>
          </cell>
          <cell r="DX650">
            <v>0</v>
          </cell>
          <cell r="DY650">
            <v>0</v>
          </cell>
          <cell r="DZ650">
            <v>0</v>
          </cell>
          <cell r="EA650">
            <v>0</v>
          </cell>
          <cell r="EB650">
            <v>0</v>
          </cell>
          <cell r="EC650">
            <v>0</v>
          </cell>
          <cell r="ED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0</v>
          </cell>
          <cell r="BR651">
            <v>0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0</v>
          </cell>
          <cell r="CD651">
            <v>0</v>
          </cell>
          <cell r="CE651">
            <v>0</v>
          </cell>
          <cell r="CF651">
            <v>0</v>
          </cell>
          <cell r="CG651">
            <v>0</v>
          </cell>
          <cell r="CH651">
            <v>0</v>
          </cell>
          <cell r="CI651">
            <v>0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P651">
            <v>0</v>
          </cell>
          <cell r="CQ651">
            <v>0</v>
          </cell>
          <cell r="CR651">
            <v>0</v>
          </cell>
          <cell r="CS651">
            <v>0</v>
          </cell>
          <cell r="CT651">
            <v>0</v>
          </cell>
          <cell r="CU651">
            <v>0</v>
          </cell>
          <cell r="CV651">
            <v>0</v>
          </cell>
          <cell r="CW651">
            <v>0</v>
          </cell>
          <cell r="CX651">
            <v>0</v>
          </cell>
          <cell r="CY651">
            <v>0</v>
          </cell>
          <cell r="CZ651">
            <v>0</v>
          </cell>
          <cell r="DA651">
            <v>0</v>
          </cell>
          <cell r="DB651">
            <v>0</v>
          </cell>
          <cell r="DC651">
            <v>0</v>
          </cell>
          <cell r="DD651">
            <v>0</v>
          </cell>
          <cell r="DE651">
            <v>0</v>
          </cell>
          <cell r="DF651">
            <v>0</v>
          </cell>
          <cell r="DG651">
            <v>0</v>
          </cell>
          <cell r="DH651">
            <v>0</v>
          </cell>
          <cell r="DI651">
            <v>0</v>
          </cell>
          <cell r="DJ651">
            <v>0</v>
          </cell>
          <cell r="DK651">
            <v>0</v>
          </cell>
          <cell r="DL651">
            <v>0</v>
          </cell>
          <cell r="DM651">
            <v>0</v>
          </cell>
          <cell r="DN651">
            <v>0</v>
          </cell>
          <cell r="DO651">
            <v>0</v>
          </cell>
          <cell r="DP651">
            <v>0</v>
          </cell>
          <cell r="DQ651">
            <v>0</v>
          </cell>
          <cell r="DR651">
            <v>0</v>
          </cell>
          <cell r="DS651">
            <v>0</v>
          </cell>
          <cell r="DT651">
            <v>0</v>
          </cell>
          <cell r="DU651">
            <v>0</v>
          </cell>
          <cell r="DV651">
            <v>0</v>
          </cell>
          <cell r="DW651">
            <v>0</v>
          </cell>
          <cell r="DX651">
            <v>0</v>
          </cell>
          <cell r="DY651">
            <v>0</v>
          </cell>
          <cell r="DZ651">
            <v>0</v>
          </cell>
          <cell r="EA651">
            <v>0</v>
          </cell>
          <cell r="EB651">
            <v>0</v>
          </cell>
          <cell r="EC651">
            <v>0</v>
          </cell>
          <cell r="ED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0</v>
          </cell>
          <cell r="BR652">
            <v>0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  <cell r="CF652">
            <v>0</v>
          </cell>
          <cell r="CG652">
            <v>0</v>
          </cell>
          <cell r="CH652">
            <v>0</v>
          </cell>
          <cell r="CI652">
            <v>0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P652">
            <v>0</v>
          </cell>
          <cell r="CQ652">
            <v>0</v>
          </cell>
          <cell r="CR652">
            <v>0</v>
          </cell>
          <cell r="CS652">
            <v>0</v>
          </cell>
          <cell r="CT652">
            <v>0</v>
          </cell>
          <cell r="CU652">
            <v>0</v>
          </cell>
          <cell r="CV652">
            <v>0</v>
          </cell>
          <cell r="CW652">
            <v>0</v>
          </cell>
          <cell r="CX652">
            <v>0</v>
          </cell>
          <cell r="CY652">
            <v>0</v>
          </cell>
          <cell r="CZ652">
            <v>0</v>
          </cell>
          <cell r="DA652">
            <v>0</v>
          </cell>
          <cell r="DB652">
            <v>0</v>
          </cell>
          <cell r="DC652">
            <v>0</v>
          </cell>
          <cell r="DD652">
            <v>0</v>
          </cell>
          <cell r="DE652">
            <v>0</v>
          </cell>
          <cell r="DF652">
            <v>0</v>
          </cell>
          <cell r="DG652">
            <v>0</v>
          </cell>
          <cell r="DH652">
            <v>0</v>
          </cell>
          <cell r="DI652">
            <v>0</v>
          </cell>
          <cell r="DJ652">
            <v>0</v>
          </cell>
          <cell r="DK652">
            <v>0</v>
          </cell>
          <cell r="DL652">
            <v>0</v>
          </cell>
          <cell r="DM652">
            <v>0</v>
          </cell>
          <cell r="DN652">
            <v>0</v>
          </cell>
          <cell r="DO652">
            <v>0</v>
          </cell>
          <cell r="DP652">
            <v>0</v>
          </cell>
          <cell r="DQ652">
            <v>0</v>
          </cell>
          <cell r="DR652">
            <v>0</v>
          </cell>
          <cell r="DS652">
            <v>0</v>
          </cell>
          <cell r="DT652">
            <v>0</v>
          </cell>
          <cell r="DU652">
            <v>0</v>
          </cell>
          <cell r="DV652">
            <v>0</v>
          </cell>
          <cell r="DW652">
            <v>0</v>
          </cell>
          <cell r="DX652">
            <v>0</v>
          </cell>
          <cell r="DY652">
            <v>0</v>
          </cell>
          <cell r="DZ652">
            <v>0</v>
          </cell>
          <cell r="EA652">
            <v>0</v>
          </cell>
          <cell r="EB652">
            <v>0</v>
          </cell>
          <cell r="EC652">
            <v>0</v>
          </cell>
          <cell r="ED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H653">
            <v>0</v>
          </cell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0</v>
          </cell>
          <cell r="BR653">
            <v>0</v>
          </cell>
          <cell r="BS653">
            <v>0</v>
          </cell>
          <cell r="BT653">
            <v>0</v>
          </cell>
          <cell r="BU653">
            <v>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  <cell r="BZ653">
            <v>0</v>
          </cell>
          <cell r="CA653">
            <v>0</v>
          </cell>
          <cell r="CB653">
            <v>0</v>
          </cell>
          <cell r="CC653">
            <v>0</v>
          </cell>
          <cell r="CD653">
            <v>0</v>
          </cell>
          <cell r="CE653">
            <v>0</v>
          </cell>
          <cell r="CF653">
            <v>0</v>
          </cell>
          <cell r="CG653">
            <v>0</v>
          </cell>
          <cell r="CH653">
            <v>0</v>
          </cell>
          <cell r="CI653">
            <v>0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P653">
            <v>0</v>
          </cell>
          <cell r="CQ653">
            <v>0</v>
          </cell>
          <cell r="CR653">
            <v>0</v>
          </cell>
          <cell r="CS653">
            <v>0</v>
          </cell>
          <cell r="CT653">
            <v>0</v>
          </cell>
          <cell r="CU653">
            <v>0</v>
          </cell>
          <cell r="CV653">
            <v>0</v>
          </cell>
          <cell r="CW653">
            <v>0</v>
          </cell>
          <cell r="CX653">
            <v>0</v>
          </cell>
          <cell r="CY653">
            <v>0</v>
          </cell>
          <cell r="CZ653">
            <v>0</v>
          </cell>
          <cell r="DA653">
            <v>0</v>
          </cell>
          <cell r="DB653">
            <v>0</v>
          </cell>
          <cell r="DC653">
            <v>0</v>
          </cell>
          <cell r="DD653">
            <v>0</v>
          </cell>
          <cell r="DE653">
            <v>0</v>
          </cell>
          <cell r="DF653">
            <v>0</v>
          </cell>
          <cell r="DG653">
            <v>0</v>
          </cell>
          <cell r="DH653">
            <v>0</v>
          </cell>
          <cell r="DI653">
            <v>0</v>
          </cell>
          <cell r="DJ653">
            <v>0</v>
          </cell>
          <cell r="DK653">
            <v>0</v>
          </cell>
          <cell r="DL653">
            <v>0</v>
          </cell>
          <cell r="DM653">
            <v>0</v>
          </cell>
          <cell r="DN653">
            <v>0</v>
          </cell>
          <cell r="DO653">
            <v>0</v>
          </cell>
          <cell r="DP653">
            <v>0</v>
          </cell>
          <cell r="DQ653">
            <v>0</v>
          </cell>
          <cell r="DR653">
            <v>0</v>
          </cell>
          <cell r="DS653">
            <v>0</v>
          </cell>
          <cell r="DT653">
            <v>0</v>
          </cell>
          <cell r="DU653">
            <v>0</v>
          </cell>
          <cell r="DV653">
            <v>0</v>
          </cell>
          <cell r="DW653">
            <v>0</v>
          </cell>
          <cell r="DX653">
            <v>0</v>
          </cell>
          <cell r="DY653">
            <v>0</v>
          </cell>
          <cell r="DZ653">
            <v>0</v>
          </cell>
          <cell r="EA653">
            <v>0</v>
          </cell>
          <cell r="EB653">
            <v>0</v>
          </cell>
          <cell r="EC653">
            <v>0</v>
          </cell>
          <cell r="ED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  <cell r="BO654">
            <v>0</v>
          </cell>
          <cell r="BP654">
            <v>0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B654">
            <v>0</v>
          </cell>
          <cell r="CC654">
            <v>0</v>
          </cell>
          <cell r="CD654">
            <v>0</v>
          </cell>
          <cell r="CE654">
            <v>0</v>
          </cell>
          <cell r="CF654">
            <v>0</v>
          </cell>
          <cell r="CG654">
            <v>0</v>
          </cell>
          <cell r="CH654">
            <v>0</v>
          </cell>
          <cell r="CI654">
            <v>0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P654">
            <v>0</v>
          </cell>
          <cell r="CQ654">
            <v>0</v>
          </cell>
          <cell r="CR654">
            <v>0</v>
          </cell>
          <cell r="CS654">
            <v>0</v>
          </cell>
          <cell r="CT654">
            <v>0</v>
          </cell>
          <cell r="CU654">
            <v>0</v>
          </cell>
          <cell r="CV654">
            <v>0</v>
          </cell>
          <cell r="CW654">
            <v>0</v>
          </cell>
          <cell r="CX654">
            <v>0</v>
          </cell>
          <cell r="CY654">
            <v>0</v>
          </cell>
          <cell r="CZ654">
            <v>0</v>
          </cell>
          <cell r="DA654">
            <v>0</v>
          </cell>
          <cell r="DB654">
            <v>0</v>
          </cell>
          <cell r="DC654">
            <v>0</v>
          </cell>
          <cell r="DD654">
            <v>0</v>
          </cell>
          <cell r="DE654">
            <v>0</v>
          </cell>
          <cell r="DF654">
            <v>0</v>
          </cell>
          <cell r="DG654">
            <v>0</v>
          </cell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>
            <v>0</v>
          </cell>
          <cell r="DN654">
            <v>0</v>
          </cell>
          <cell r="DO654">
            <v>0</v>
          </cell>
          <cell r="DP654">
            <v>0</v>
          </cell>
          <cell r="DQ654">
            <v>0</v>
          </cell>
          <cell r="DR654">
            <v>0</v>
          </cell>
          <cell r="DS654">
            <v>0</v>
          </cell>
          <cell r="DT654">
            <v>0</v>
          </cell>
          <cell r="DU654">
            <v>0</v>
          </cell>
          <cell r="DV654">
            <v>0</v>
          </cell>
          <cell r="DW654">
            <v>0</v>
          </cell>
          <cell r="DX654">
            <v>0</v>
          </cell>
          <cell r="DY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0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P655">
            <v>0</v>
          </cell>
          <cell r="CQ655">
            <v>0</v>
          </cell>
          <cell r="CR655">
            <v>0</v>
          </cell>
          <cell r="CS655">
            <v>0</v>
          </cell>
          <cell r="CT655">
            <v>0</v>
          </cell>
          <cell r="CU655">
            <v>0</v>
          </cell>
          <cell r="CV655">
            <v>0</v>
          </cell>
          <cell r="CW655">
            <v>0</v>
          </cell>
          <cell r="CX655">
            <v>0</v>
          </cell>
          <cell r="CY655">
            <v>0</v>
          </cell>
          <cell r="CZ655">
            <v>0</v>
          </cell>
          <cell r="DA655">
            <v>0</v>
          </cell>
          <cell r="DB655">
            <v>0</v>
          </cell>
          <cell r="DC655">
            <v>0</v>
          </cell>
          <cell r="DD655">
            <v>0</v>
          </cell>
          <cell r="DE655">
            <v>0</v>
          </cell>
          <cell r="DF655">
            <v>0</v>
          </cell>
          <cell r="DG655">
            <v>0</v>
          </cell>
          <cell r="DH655">
            <v>0</v>
          </cell>
          <cell r="DI655">
            <v>0</v>
          </cell>
          <cell r="DJ655">
            <v>0</v>
          </cell>
          <cell r="DK655">
            <v>0</v>
          </cell>
          <cell r="DL655">
            <v>0</v>
          </cell>
          <cell r="DM655">
            <v>0</v>
          </cell>
          <cell r="DN655">
            <v>0</v>
          </cell>
          <cell r="DO655">
            <v>0</v>
          </cell>
          <cell r="DP655">
            <v>0</v>
          </cell>
          <cell r="DQ655">
            <v>0</v>
          </cell>
          <cell r="DR655">
            <v>0</v>
          </cell>
          <cell r="DS655">
            <v>0</v>
          </cell>
          <cell r="DT655">
            <v>0</v>
          </cell>
          <cell r="DU655">
            <v>0</v>
          </cell>
          <cell r="DV655">
            <v>0</v>
          </cell>
          <cell r="DW655">
            <v>0</v>
          </cell>
          <cell r="DX655">
            <v>0</v>
          </cell>
          <cell r="DY655">
            <v>0</v>
          </cell>
          <cell r="DZ655">
            <v>0</v>
          </cell>
          <cell r="EA655">
            <v>0</v>
          </cell>
          <cell r="EB655">
            <v>0</v>
          </cell>
          <cell r="EC655">
            <v>0</v>
          </cell>
          <cell r="ED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P656">
            <v>0</v>
          </cell>
          <cell r="CQ656">
            <v>0</v>
          </cell>
          <cell r="CR656">
            <v>0</v>
          </cell>
          <cell r="CS656">
            <v>0</v>
          </cell>
          <cell r="CT656">
            <v>0</v>
          </cell>
          <cell r="CU656">
            <v>0</v>
          </cell>
          <cell r="CV656">
            <v>0</v>
          </cell>
          <cell r="CW656">
            <v>0</v>
          </cell>
          <cell r="CX656">
            <v>0</v>
          </cell>
          <cell r="CY656">
            <v>0</v>
          </cell>
          <cell r="CZ656">
            <v>0</v>
          </cell>
          <cell r="DA656">
            <v>0</v>
          </cell>
          <cell r="DB656">
            <v>0</v>
          </cell>
          <cell r="DC656">
            <v>0</v>
          </cell>
          <cell r="DD656">
            <v>0</v>
          </cell>
          <cell r="DE656">
            <v>0</v>
          </cell>
          <cell r="DF656">
            <v>0</v>
          </cell>
          <cell r="DG656">
            <v>0</v>
          </cell>
          <cell r="DH656">
            <v>0</v>
          </cell>
          <cell r="DI656">
            <v>0</v>
          </cell>
          <cell r="DJ656">
            <v>0</v>
          </cell>
          <cell r="DK656">
            <v>0</v>
          </cell>
          <cell r="DL656">
            <v>0</v>
          </cell>
          <cell r="DM656">
            <v>0</v>
          </cell>
          <cell r="DN656">
            <v>0</v>
          </cell>
          <cell r="DO656">
            <v>0</v>
          </cell>
          <cell r="DP656">
            <v>0</v>
          </cell>
          <cell r="DQ656">
            <v>0</v>
          </cell>
          <cell r="DR656">
            <v>0</v>
          </cell>
          <cell r="DS656">
            <v>0</v>
          </cell>
          <cell r="DT656">
            <v>0</v>
          </cell>
          <cell r="DU656">
            <v>0</v>
          </cell>
          <cell r="DV656">
            <v>0</v>
          </cell>
          <cell r="DW656">
            <v>0</v>
          </cell>
          <cell r="DX656">
            <v>0</v>
          </cell>
          <cell r="DY656">
            <v>0</v>
          </cell>
          <cell r="DZ656">
            <v>0</v>
          </cell>
          <cell r="EA656">
            <v>0</v>
          </cell>
          <cell r="EB656">
            <v>0</v>
          </cell>
          <cell r="EC656">
            <v>0</v>
          </cell>
          <cell r="ED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E657">
            <v>0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0</v>
          </cell>
          <cell r="CI657">
            <v>0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P657">
            <v>0</v>
          </cell>
          <cell r="CQ657">
            <v>0</v>
          </cell>
          <cell r="CR657">
            <v>0</v>
          </cell>
          <cell r="CS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0</v>
          </cell>
          <cell r="CY657">
            <v>0</v>
          </cell>
          <cell r="CZ657">
            <v>0</v>
          </cell>
          <cell r="DA657">
            <v>0</v>
          </cell>
          <cell r="DB657">
            <v>0</v>
          </cell>
          <cell r="DC657">
            <v>0</v>
          </cell>
          <cell r="DD657">
            <v>0</v>
          </cell>
          <cell r="DE657">
            <v>0</v>
          </cell>
          <cell r="DF657">
            <v>0</v>
          </cell>
          <cell r="DG657">
            <v>0</v>
          </cell>
          <cell r="DH657">
            <v>0</v>
          </cell>
          <cell r="DI657">
            <v>0</v>
          </cell>
          <cell r="DJ657">
            <v>0</v>
          </cell>
          <cell r="DK657">
            <v>0</v>
          </cell>
          <cell r="DL657">
            <v>0</v>
          </cell>
          <cell r="DM657">
            <v>0</v>
          </cell>
          <cell r="DN657">
            <v>0</v>
          </cell>
          <cell r="DO657">
            <v>0</v>
          </cell>
          <cell r="DP657">
            <v>0</v>
          </cell>
          <cell r="DQ657">
            <v>0</v>
          </cell>
          <cell r="DR657">
            <v>0</v>
          </cell>
          <cell r="DS657">
            <v>0</v>
          </cell>
          <cell r="DT657">
            <v>0</v>
          </cell>
          <cell r="DU657">
            <v>0</v>
          </cell>
          <cell r="DV657">
            <v>0</v>
          </cell>
          <cell r="DW657">
            <v>0</v>
          </cell>
          <cell r="DX657">
            <v>0</v>
          </cell>
          <cell r="DY657">
            <v>0</v>
          </cell>
          <cell r="DZ657">
            <v>0</v>
          </cell>
          <cell r="EA657">
            <v>0</v>
          </cell>
          <cell r="EB657">
            <v>0</v>
          </cell>
          <cell r="EC657">
            <v>0</v>
          </cell>
          <cell r="ED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0</v>
          </cell>
          <cell r="BP658">
            <v>0</v>
          </cell>
          <cell r="BQ658">
            <v>0</v>
          </cell>
          <cell r="BR658">
            <v>0</v>
          </cell>
          <cell r="BS658">
            <v>0</v>
          </cell>
          <cell r="BT658">
            <v>0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B658">
            <v>0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G658">
            <v>0</v>
          </cell>
          <cell r="CH658">
            <v>0</v>
          </cell>
          <cell r="CI658">
            <v>0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P658">
            <v>0</v>
          </cell>
          <cell r="CQ658">
            <v>0</v>
          </cell>
          <cell r="CR658">
            <v>0</v>
          </cell>
          <cell r="CS658">
            <v>0</v>
          </cell>
          <cell r="CT658">
            <v>0</v>
          </cell>
          <cell r="CU658">
            <v>0</v>
          </cell>
          <cell r="CV658">
            <v>0</v>
          </cell>
          <cell r="CW658">
            <v>0</v>
          </cell>
          <cell r="CX658">
            <v>0</v>
          </cell>
          <cell r="CY658">
            <v>0</v>
          </cell>
          <cell r="CZ658">
            <v>0</v>
          </cell>
          <cell r="DA658">
            <v>0</v>
          </cell>
          <cell r="DB658">
            <v>0</v>
          </cell>
          <cell r="DC658">
            <v>0</v>
          </cell>
          <cell r="DD658">
            <v>0</v>
          </cell>
          <cell r="DE658">
            <v>0</v>
          </cell>
          <cell r="DF658">
            <v>0</v>
          </cell>
          <cell r="DG658">
            <v>0</v>
          </cell>
          <cell r="DH658">
            <v>0</v>
          </cell>
          <cell r="DI658">
            <v>0</v>
          </cell>
          <cell r="DJ658">
            <v>0</v>
          </cell>
          <cell r="DK658">
            <v>0</v>
          </cell>
          <cell r="DL658">
            <v>0</v>
          </cell>
          <cell r="DM658">
            <v>0</v>
          </cell>
          <cell r="DN658">
            <v>0</v>
          </cell>
          <cell r="DO658">
            <v>0</v>
          </cell>
          <cell r="DP658">
            <v>0</v>
          </cell>
          <cell r="DQ658">
            <v>0</v>
          </cell>
          <cell r="DR658">
            <v>0</v>
          </cell>
          <cell r="DS658">
            <v>0</v>
          </cell>
          <cell r="DT658">
            <v>0</v>
          </cell>
          <cell r="DU658">
            <v>0</v>
          </cell>
          <cell r="DV658">
            <v>0</v>
          </cell>
          <cell r="DW658">
            <v>0</v>
          </cell>
          <cell r="DX658">
            <v>0</v>
          </cell>
          <cell r="DY658">
            <v>0</v>
          </cell>
          <cell r="DZ658">
            <v>0</v>
          </cell>
          <cell r="EA658">
            <v>0</v>
          </cell>
          <cell r="EB658">
            <v>0</v>
          </cell>
          <cell r="EC658">
            <v>0</v>
          </cell>
          <cell r="ED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0</v>
          </cell>
          <cell r="BR659">
            <v>0</v>
          </cell>
          <cell r="BS659">
            <v>0</v>
          </cell>
          <cell r="BT659">
            <v>0</v>
          </cell>
          <cell r="BU659">
            <v>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  <cell r="CF659">
            <v>0</v>
          </cell>
          <cell r="CG659">
            <v>0</v>
          </cell>
          <cell r="CH659">
            <v>0</v>
          </cell>
          <cell r="CI659">
            <v>0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P659">
            <v>0</v>
          </cell>
          <cell r="CQ659">
            <v>0</v>
          </cell>
          <cell r="CR659">
            <v>0</v>
          </cell>
          <cell r="CS659">
            <v>0</v>
          </cell>
          <cell r="CT659">
            <v>0</v>
          </cell>
          <cell r="CU659">
            <v>0</v>
          </cell>
          <cell r="CV659">
            <v>0</v>
          </cell>
          <cell r="CW659">
            <v>0</v>
          </cell>
          <cell r="CX659">
            <v>0</v>
          </cell>
          <cell r="CY659">
            <v>0</v>
          </cell>
          <cell r="CZ659">
            <v>0</v>
          </cell>
          <cell r="DA659">
            <v>0</v>
          </cell>
          <cell r="DB659">
            <v>0</v>
          </cell>
          <cell r="DC659">
            <v>0</v>
          </cell>
          <cell r="DD659">
            <v>0</v>
          </cell>
          <cell r="DE659">
            <v>0</v>
          </cell>
          <cell r="DF659">
            <v>0</v>
          </cell>
          <cell r="DG659">
            <v>0</v>
          </cell>
          <cell r="DH659">
            <v>0</v>
          </cell>
          <cell r="DI659">
            <v>0</v>
          </cell>
          <cell r="DJ659">
            <v>0</v>
          </cell>
          <cell r="DK659">
            <v>0</v>
          </cell>
          <cell r="DL659">
            <v>0</v>
          </cell>
          <cell r="DM659">
            <v>0</v>
          </cell>
          <cell r="DN659">
            <v>0</v>
          </cell>
          <cell r="DO659">
            <v>0</v>
          </cell>
          <cell r="DP659">
            <v>0</v>
          </cell>
          <cell r="DQ659">
            <v>0</v>
          </cell>
          <cell r="DR659">
            <v>0</v>
          </cell>
          <cell r="DS659">
            <v>0</v>
          </cell>
          <cell r="DT659">
            <v>0</v>
          </cell>
          <cell r="DU659">
            <v>0</v>
          </cell>
          <cell r="DV659">
            <v>0</v>
          </cell>
          <cell r="DW659">
            <v>0</v>
          </cell>
          <cell r="DX659">
            <v>0</v>
          </cell>
          <cell r="DY659">
            <v>0</v>
          </cell>
          <cell r="DZ659">
            <v>0</v>
          </cell>
          <cell r="EA659">
            <v>0</v>
          </cell>
          <cell r="EB659">
            <v>0</v>
          </cell>
          <cell r="EC659">
            <v>0</v>
          </cell>
          <cell r="ED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0</v>
          </cell>
          <cell r="BJ660">
            <v>0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0</v>
          </cell>
          <cell r="CD660">
            <v>0</v>
          </cell>
          <cell r="CE660">
            <v>0</v>
          </cell>
          <cell r="CF660">
            <v>0</v>
          </cell>
          <cell r="CG660">
            <v>0</v>
          </cell>
          <cell r="CH660">
            <v>0</v>
          </cell>
          <cell r="CI660">
            <v>0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P660">
            <v>0</v>
          </cell>
          <cell r="CQ660">
            <v>0</v>
          </cell>
          <cell r="CR660">
            <v>0</v>
          </cell>
          <cell r="CS660">
            <v>0</v>
          </cell>
          <cell r="CT660">
            <v>0</v>
          </cell>
          <cell r="CU660">
            <v>0</v>
          </cell>
          <cell r="CV660">
            <v>0</v>
          </cell>
          <cell r="CW660">
            <v>0</v>
          </cell>
          <cell r="CX660">
            <v>0</v>
          </cell>
          <cell r="CY660">
            <v>0</v>
          </cell>
          <cell r="CZ660">
            <v>0</v>
          </cell>
          <cell r="DA660">
            <v>0</v>
          </cell>
          <cell r="DB660">
            <v>0</v>
          </cell>
          <cell r="DC660">
            <v>0</v>
          </cell>
          <cell r="DD660">
            <v>0</v>
          </cell>
          <cell r="DE660">
            <v>0</v>
          </cell>
          <cell r="DF660">
            <v>0</v>
          </cell>
          <cell r="DG660">
            <v>0</v>
          </cell>
          <cell r="DH660">
            <v>0</v>
          </cell>
          <cell r="DI660">
            <v>0</v>
          </cell>
          <cell r="DJ660">
            <v>0</v>
          </cell>
          <cell r="DK660">
            <v>0</v>
          </cell>
          <cell r="DL660">
            <v>0</v>
          </cell>
          <cell r="DM660">
            <v>0</v>
          </cell>
          <cell r="DN660">
            <v>0</v>
          </cell>
          <cell r="DO660">
            <v>0</v>
          </cell>
          <cell r="DP660">
            <v>0</v>
          </cell>
          <cell r="DQ660">
            <v>0</v>
          </cell>
          <cell r="DR660">
            <v>0</v>
          </cell>
          <cell r="DS660">
            <v>0</v>
          </cell>
          <cell r="DT660">
            <v>0</v>
          </cell>
          <cell r="DU660">
            <v>0</v>
          </cell>
          <cell r="DV660">
            <v>0</v>
          </cell>
          <cell r="DW660">
            <v>0</v>
          </cell>
          <cell r="DX660">
            <v>0</v>
          </cell>
          <cell r="DY660">
            <v>0</v>
          </cell>
          <cell r="DZ660">
            <v>0</v>
          </cell>
          <cell r="EA660">
            <v>0</v>
          </cell>
          <cell r="EB660">
            <v>0</v>
          </cell>
          <cell r="EC660">
            <v>0</v>
          </cell>
          <cell r="ED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0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P661">
            <v>0</v>
          </cell>
          <cell r="CQ661">
            <v>0</v>
          </cell>
          <cell r="CR661">
            <v>0</v>
          </cell>
          <cell r="CS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0</v>
          </cell>
          <cell r="CX661">
            <v>0</v>
          </cell>
          <cell r="CY661">
            <v>0</v>
          </cell>
          <cell r="CZ661">
            <v>0</v>
          </cell>
          <cell r="DA661">
            <v>0</v>
          </cell>
          <cell r="DB661">
            <v>0</v>
          </cell>
          <cell r="DC661">
            <v>0</v>
          </cell>
          <cell r="DD661">
            <v>0</v>
          </cell>
          <cell r="DE661">
            <v>0</v>
          </cell>
          <cell r="DF661">
            <v>0</v>
          </cell>
          <cell r="DG661">
            <v>0</v>
          </cell>
          <cell r="DH661">
            <v>0</v>
          </cell>
          <cell r="DI661">
            <v>0</v>
          </cell>
          <cell r="DJ661">
            <v>0</v>
          </cell>
          <cell r="DK661">
            <v>0</v>
          </cell>
          <cell r="DL661">
            <v>0</v>
          </cell>
          <cell r="DM661">
            <v>0</v>
          </cell>
          <cell r="DN661">
            <v>0</v>
          </cell>
          <cell r="DO661">
            <v>0</v>
          </cell>
          <cell r="DP661">
            <v>0</v>
          </cell>
          <cell r="DQ661">
            <v>0</v>
          </cell>
          <cell r="DR661">
            <v>0</v>
          </cell>
          <cell r="DS661">
            <v>0</v>
          </cell>
          <cell r="DT661">
            <v>0</v>
          </cell>
          <cell r="DU661">
            <v>0</v>
          </cell>
          <cell r="DV661">
            <v>0</v>
          </cell>
          <cell r="DW661">
            <v>0</v>
          </cell>
          <cell r="DX661">
            <v>0</v>
          </cell>
          <cell r="DY661">
            <v>0</v>
          </cell>
          <cell r="DZ661">
            <v>0</v>
          </cell>
          <cell r="EA661">
            <v>0</v>
          </cell>
          <cell r="EB661">
            <v>0</v>
          </cell>
          <cell r="EC661">
            <v>0</v>
          </cell>
          <cell r="ED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0</v>
          </cell>
          <cell r="BP662">
            <v>0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B662">
            <v>0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G662">
            <v>0</v>
          </cell>
          <cell r="CH662">
            <v>0</v>
          </cell>
          <cell r="CI662">
            <v>0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P662">
            <v>0</v>
          </cell>
          <cell r="CQ662">
            <v>0</v>
          </cell>
          <cell r="CR662">
            <v>0</v>
          </cell>
          <cell r="CS662">
            <v>0</v>
          </cell>
          <cell r="CT662">
            <v>0</v>
          </cell>
          <cell r="CU662">
            <v>0</v>
          </cell>
          <cell r="CV662">
            <v>0</v>
          </cell>
          <cell r="CW662">
            <v>0</v>
          </cell>
          <cell r="CX662">
            <v>0</v>
          </cell>
          <cell r="CY662">
            <v>0</v>
          </cell>
          <cell r="CZ662">
            <v>0</v>
          </cell>
          <cell r="DA662">
            <v>0</v>
          </cell>
          <cell r="DB662">
            <v>0</v>
          </cell>
          <cell r="DC662">
            <v>0</v>
          </cell>
          <cell r="DD662">
            <v>0</v>
          </cell>
          <cell r="DE662">
            <v>0</v>
          </cell>
          <cell r="DF662">
            <v>0</v>
          </cell>
          <cell r="DG662">
            <v>0</v>
          </cell>
          <cell r="DH662">
            <v>0</v>
          </cell>
          <cell r="DI662">
            <v>0</v>
          </cell>
          <cell r="DJ662">
            <v>0</v>
          </cell>
          <cell r="DK662">
            <v>0</v>
          </cell>
          <cell r="DL662">
            <v>0</v>
          </cell>
          <cell r="DM662">
            <v>0</v>
          </cell>
          <cell r="DN662">
            <v>0</v>
          </cell>
          <cell r="DO662">
            <v>0</v>
          </cell>
          <cell r="DP662">
            <v>0</v>
          </cell>
          <cell r="DQ662">
            <v>0</v>
          </cell>
          <cell r="DR662">
            <v>0</v>
          </cell>
          <cell r="DS662">
            <v>0</v>
          </cell>
          <cell r="DT662">
            <v>0</v>
          </cell>
          <cell r="DU662">
            <v>0</v>
          </cell>
          <cell r="DV662">
            <v>0</v>
          </cell>
          <cell r="DW662">
            <v>0</v>
          </cell>
          <cell r="DX662">
            <v>0</v>
          </cell>
          <cell r="DY662">
            <v>0</v>
          </cell>
          <cell r="DZ662">
            <v>0</v>
          </cell>
          <cell r="EA662">
            <v>0</v>
          </cell>
          <cell r="EB662">
            <v>0</v>
          </cell>
          <cell r="EC662">
            <v>0</v>
          </cell>
          <cell r="ED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0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G663">
            <v>0</v>
          </cell>
          <cell r="CH663">
            <v>0</v>
          </cell>
          <cell r="CI663">
            <v>0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P663">
            <v>0</v>
          </cell>
          <cell r="CQ663">
            <v>0</v>
          </cell>
          <cell r="CR663">
            <v>0</v>
          </cell>
          <cell r="CS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T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E664">
            <v>0</v>
          </cell>
          <cell r="BF664">
            <v>0</v>
          </cell>
          <cell r="BG664">
            <v>0</v>
          </cell>
          <cell r="BH664">
            <v>0</v>
          </cell>
          <cell r="BI664">
            <v>0</v>
          </cell>
          <cell r="BJ664">
            <v>0</v>
          </cell>
          <cell r="BK664">
            <v>0</v>
          </cell>
          <cell r="BL664">
            <v>0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P664">
            <v>0</v>
          </cell>
          <cell r="CQ664">
            <v>0</v>
          </cell>
          <cell r="CR664">
            <v>0</v>
          </cell>
          <cell r="CS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0</v>
          </cell>
          <cell r="CX664">
            <v>0</v>
          </cell>
          <cell r="CY664">
            <v>0</v>
          </cell>
          <cell r="CZ664">
            <v>0</v>
          </cell>
          <cell r="DA664">
            <v>0</v>
          </cell>
          <cell r="DB664">
            <v>0</v>
          </cell>
          <cell r="DC664">
            <v>0</v>
          </cell>
          <cell r="DD664">
            <v>0</v>
          </cell>
          <cell r="DE664">
            <v>0</v>
          </cell>
          <cell r="DF664">
            <v>0</v>
          </cell>
          <cell r="DG664">
            <v>0</v>
          </cell>
          <cell r="DH664">
            <v>0</v>
          </cell>
          <cell r="DI664">
            <v>0</v>
          </cell>
          <cell r="DJ664">
            <v>0</v>
          </cell>
          <cell r="DK664">
            <v>0</v>
          </cell>
          <cell r="DL664">
            <v>0</v>
          </cell>
          <cell r="DM664">
            <v>0</v>
          </cell>
          <cell r="DN664">
            <v>0</v>
          </cell>
          <cell r="DO664">
            <v>0</v>
          </cell>
          <cell r="DP664">
            <v>0</v>
          </cell>
          <cell r="DQ664">
            <v>0</v>
          </cell>
          <cell r="DR664">
            <v>0</v>
          </cell>
          <cell r="DS664">
            <v>0</v>
          </cell>
          <cell r="DT664">
            <v>0</v>
          </cell>
          <cell r="DU664">
            <v>0</v>
          </cell>
          <cell r="DV664">
            <v>0</v>
          </cell>
          <cell r="DW664">
            <v>0</v>
          </cell>
          <cell r="DX664">
            <v>0</v>
          </cell>
          <cell r="DY664">
            <v>0</v>
          </cell>
          <cell r="DZ664">
            <v>0</v>
          </cell>
          <cell r="EA664">
            <v>0</v>
          </cell>
          <cell r="EB664">
            <v>0</v>
          </cell>
          <cell r="EC664">
            <v>0</v>
          </cell>
          <cell r="ED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E665">
            <v>0</v>
          </cell>
          <cell r="BF665">
            <v>0</v>
          </cell>
          <cell r="BG665">
            <v>0</v>
          </cell>
          <cell r="BH665">
            <v>0</v>
          </cell>
          <cell r="BI665">
            <v>0</v>
          </cell>
          <cell r="BJ665">
            <v>0</v>
          </cell>
          <cell r="BK665">
            <v>0</v>
          </cell>
          <cell r="BL665">
            <v>0</v>
          </cell>
          <cell r="BM665">
            <v>0</v>
          </cell>
          <cell r="BN665">
            <v>0</v>
          </cell>
          <cell r="BO665">
            <v>0</v>
          </cell>
          <cell r="BP665">
            <v>0</v>
          </cell>
          <cell r="BQ665">
            <v>0</v>
          </cell>
          <cell r="BR665">
            <v>0</v>
          </cell>
          <cell r="BS665">
            <v>0</v>
          </cell>
          <cell r="BT665">
            <v>0</v>
          </cell>
          <cell r="BU665">
            <v>0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</v>
          </cell>
          <cell r="CB665">
            <v>0</v>
          </cell>
          <cell r="CC665">
            <v>0</v>
          </cell>
          <cell r="CD665">
            <v>0</v>
          </cell>
          <cell r="CE665">
            <v>0</v>
          </cell>
          <cell r="CF665">
            <v>0</v>
          </cell>
          <cell r="CG665">
            <v>0</v>
          </cell>
          <cell r="CH665">
            <v>0</v>
          </cell>
          <cell r="CI665">
            <v>0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P665">
            <v>0</v>
          </cell>
          <cell r="CQ665">
            <v>0</v>
          </cell>
          <cell r="CR665">
            <v>0</v>
          </cell>
          <cell r="CS665">
            <v>0</v>
          </cell>
          <cell r="CT665">
            <v>0</v>
          </cell>
          <cell r="CU665">
            <v>0</v>
          </cell>
          <cell r="CV665">
            <v>0</v>
          </cell>
          <cell r="CW665">
            <v>0</v>
          </cell>
          <cell r="CX665">
            <v>0</v>
          </cell>
          <cell r="CY665">
            <v>0</v>
          </cell>
          <cell r="CZ665">
            <v>0</v>
          </cell>
          <cell r="DA665">
            <v>0</v>
          </cell>
          <cell r="DB665">
            <v>0</v>
          </cell>
          <cell r="DC665">
            <v>0</v>
          </cell>
          <cell r="DD665">
            <v>0</v>
          </cell>
          <cell r="DE665">
            <v>0</v>
          </cell>
          <cell r="DF665">
            <v>0</v>
          </cell>
          <cell r="DG665">
            <v>0</v>
          </cell>
          <cell r="DH665">
            <v>0</v>
          </cell>
          <cell r="DI665">
            <v>0</v>
          </cell>
          <cell r="DJ665">
            <v>0</v>
          </cell>
          <cell r="DK665">
            <v>0</v>
          </cell>
          <cell r="DL665">
            <v>0</v>
          </cell>
          <cell r="DM665">
            <v>0</v>
          </cell>
          <cell r="DN665">
            <v>0</v>
          </cell>
          <cell r="DO665">
            <v>0</v>
          </cell>
          <cell r="DP665">
            <v>0</v>
          </cell>
          <cell r="DQ665">
            <v>0</v>
          </cell>
          <cell r="DR665">
            <v>0</v>
          </cell>
          <cell r="DS665">
            <v>0</v>
          </cell>
          <cell r="DT665">
            <v>0</v>
          </cell>
          <cell r="DU665">
            <v>0</v>
          </cell>
          <cell r="DV665">
            <v>0</v>
          </cell>
          <cell r="DW665">
            <v>0</v>
          </cell>
          <cell r="DX665">
            <v>0</v>
          </cell>
          <cell r="DY665">
            <v>0</v>
          </cell>
          <cell r="DZ665">
            <v>0</v>
          </cell>
          <cell r="EA665">
            <v>0</v>
          </cell>
          <cell r="EB665">
            <v>0</v>
          </cell>
          <cell r="EC665">
            <v>0</v>
          </cell>
          <cell r="ED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G666">
            <v>0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P666">
            <v>0</v>
          </cell>
          <cell r="CQ666">
            <v>0</v>
          </cell>
          <cell r="CR666">
            <v>0</v>
          </cell>
          <cell r="CS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0</v>
          </cell>
          <cell r="CX666">
            <v>0</v>
          </cell>
          <cell r="CY666">
            <v>0</v>
          </cell>
          <cell r="CZ666">
            <v>0</v>
          </cell>
          <cell r="DA666">
            <v>0</v>
          </cell>
          <cell r="DB666">
            <v>0</v>
          </cell>
          <cell r="DC666">
            <v>0</v>
          </cell>
          <cell r="DD666">
            <v>0</v>
          </cell>
          <cell r="DE666">
            <v>0</v>
          </cell>
          <cell r="DF666">
            <v>0</v>
          </cell>
          <cell r="DG666">
            <v>0</v>
          </cell>
          <cell r="DH666">
            <v>0</v>
          </cell>
          <cell r="DI666">
            <v>0</v>
          </cell>
          <cell r="DJ666">
            <v>0</v>
          </cell>
          <cell r="DK666">
            <v>0</v>
          </cell>
          <cell r="DL666">
            <v>0</v>
          </cell>
          <cell r="DM666">
            <v>0</v>
          </cell>
          <cell r="DN666">
            <v>0</v>
          </cell>
          <cell r="DO666">
            <v>0</v>
          </cell>
          <cell r="DP666">
            <v>0</v>
          </cell>
          <cell r="DQ666">
            <v>0</v>
          </cell>
          <cell r="DR666">
            <v>0</v>
          </cell>
          <cell r="DS666">
            <v>0</v>
          </cell>
          <cell r="DT666">
            <v>0</v>
          </cell>
          <cell r="DU666">
            <v>0</v>
          </cell>
          <cell r="DV666">
            <v>0</v>
          </cell>
          <cell r="DW666">
            <v>0</v>
          </cell>
          <cell r="DX666">
            <v>0</v>
          </cell>
          <cell r="DY666">
            <v>0</v>
          </cell>
          <cell r="DZ666">
            <v>0</v>
          </cell>
          <cell r="EA666">
            <v>0</v>
          </cell>
          <cell r="EB666">
            <v>0</v>
          </cell>
          <cell r="EC666">
            <v>0</v>
          </cell>
          <cell r="ED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0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P667">
            <v>0</v>
          </cell>
          <cell r="CQ667">
            <v>0</v>
          </cell>
          <cell r="CR667">
            <v>0</v>
          </cell>
          <cell r="CS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0</v>
          </cell>
          <cell r="CX667">
            <v>0</v>
          </cell>
          <cell r="CY667">
            <v>0</v>
          </cell>
          <cell r="CZ667">
            <v>0</v>
          </cell>
          <cell r="DA667">
            <v>0</v>
          </cell>
          <cell r="DB667">
            <v>0</v>
          </cell>
          <cell r="DC667">
            <v>0</v>
          </cell>
          <cell r="DD667">
            <v>0</v>
          </cell>
          <cell r="DE667">
            <v>0</v>
          </cell>
          <cell r="DF667">
            <v>0</v>
          </cell>
          <cell r="DG667">
            <v>0</v>
          </cell>
          <cell r="DH667">
            <v>0</v>
          </cell>
          <cell r="DI667">
            <v>0</v>
          </cell>
          <cell r="DJ667">
            <v>0</v>
          </cell>
          <cell r="DK667">
            <v>0</v>
          </cell>
          <cell r="DL667">
            <v>0</v>
          </cell>
          <cell r="DM667">
            <v>0</v>
          </cell>
          <cell r="DN667">
            <v>0</v>
          </cell>
          <cell r="DO667">
            <v>0</v>
          </cell>
          <cell r="DP667">
            <v>0</v>
          </cell>
          <cell r="DQ667">
            <v>0</v>
          </cell>
          <cell r="DR667">
            <v>0</v>
          </cell>
          <cell r="DS667">
            <v>0</v>
          </cell>
          <cell r="DT667">
            <v>0</v>
          </cell>
          <cell r="DU667">
            <v>0</v>
          </cell>
          <cell r="DV667">
            <v>0</v>
          </cell>
          <cell r="DW667">
            <v>0</v>
          </cell>
          <cell r="DX667">
            <v>0</v>
          </cell>
          <cell r="DY667">
            <v>0</v>
          </cell>
          <cell r="DZ667">
            <v>0</v>
          </cell>
          <cell r="EA667">
            <v>0</v>
          </cell>
          <cell r="EB667">
            <v>0</v>
          </cell>
          <cell r="EC667">
            <v>0</v>
          </cell>
          <cell r="ED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0</v>
          </cell>
          <cell r="CB668">
            <v>0</v>
          </cell>
          <cell r="CC668">
            <v>0</v>
          </cell>
          <cell r="CD668">
            <v>0</v>
          </cell>
          <cell r="CE668">
            <v>0</v>
          </cell>
          <cell r="CF668">
            <v>0</v>
          </cell>
          <cell r="CG668">
            <v>0</v>
          </cell>
          <cell r="CH668">
            <v>0</v>
          </cell>
          <cell r="CI668">
            <v>0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P668">
            <v>0</v>
          </cell>
          <cell r="CQ668">
            <v>0</v>
          </cell>
          <cell r="CR668">
            <v>0</v>
          </cell>
          <cell r="CS668">
            <v>0</v>
          </cell>
          <cell r="CT668">
            <v>0</v>
          </cell>
          <cell r="CU668">
            <v>0</v>
          </cell>
          <cell r="CV668">
            <v>0</v>
          </cell>
          <cell r="CW668">
            <v>0</v>
          </cell>
          <cell r="CX668">
            <v>0</v>
          </cell>
          <cell r="CY668">
            <v>0</v>
          </cell>
          <cell r="CZ668">
            <v>0</v>
          </cell>
          <cell r="DA668">
            <v>0</v>
          </cell>
          <cell r="DB668">
            <v>0</v>
          </cell>
          <cell r="DC668">
            <v>0</v>
          </cell>
          <cell r="DD668">
            <v>0</v>
          </cell>
          <cell r="DE668">
            <v>0</v>
          </cell>
          <cell r="DF668">
            <v>0</v>
          </cell>
          <cell r="DG668">
            <v>0</v>
          </cell>
          <cell r="DH668">
            <v>0</v>
          </cell>
          <cell r="DI668">
            <v>0</v>
          </cell>
          <cell r="DJ668">
            <v>0</v>
          </cell>
          <cell r="DK668">
            <v>0</v>
          </cell>
          <cell r="DL668">
            <v>0</v>
          </cell>
          <cell r="DM668">
            <v>0</v>
          </cell>
          <cell r="DN668">
            <v>0</v>
          </cell>
          <cell r="DO668">
            <v>0</v>
          </cell>
          <cell r="DP668">
            <v>0</v>
          </cell>
          <cell r="DQ668">
            <v>0</v>
          </cell>
          <cell r="DR668">
            <v>0</v>
          </cell>
          <cell r="DS668">
            <v>0</v>
          </cell>
          <cell r="DT668">
            <v>0</v>
          </cell>
          <cell r="DU668">
            <v>0</v>
          </cell>
          <cell r="DV668">
            <v>0</v>
          </cell>
          <cell r="DW668">
            <v>0</v>
          </cell>
          <cell r="DX668">
            <v>0</v>
          </cell>
          <cell r="DY668">
            <v>0</v>
          </cell>
          <cell r="DZ668">
            <v>0</v>
          </cell>
          <cell r="EA668">
            <v>0</v>
          </cell>
          <cell r="EB668">
            <v>0</v>
          </cell>
          <cell r="EC668">
            <v>0</v>
          </cell>
          <cell r="ED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0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O669">
            <v>0</v>
          </cell>
          <cell r="BP669">
            <v>0</v>
          </cell>
          <cell r="BQ669">
            <v>0</v>
          </cell>
          <cell r="BR669">
            <v>0</v>
          </cell>
          <cell r="BS669">
            <v>0</v>
          </cell>
          <cell r="BT669">
            <v>0</v>
          </cell>
          <cell r="BU669">
            <v>0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0</v>
          </cell>
          <cell r="CB669">
            <v>0</v>
          </cell>
          <cell r="CC669">
            <v>0</v>
          </cell>
          <cell r="CD669">
            <v>0</v>
          </cell>
          <cell r="CE669">
            <v>0</v>
          </cell>
          <cell r="CF669">
            <v>0</v>
          </cell>
          <cell r="CG669">
            <v>0</v>
          </cell>
          <cell r="CH669">
            <v>0</v>
          </cell>
          <cell r="CI669">
            <v>0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P669">
            <v>0</v>
          </cell>
          <cell r="CQ669">
            <v>0</v>
          </cell>
          <cell r="CR669">
            <v>0</v>
          </cell>
          <cell r="CS669">
            <v>0</v>
          </cell>
          <cell r="CT669">
            <v>0</v>
          </cell>
          <cell r="CU669">
            <v>0</v>
          </cell>
          <cell r="CV669">
            <v>0</v>
          </cell>
          <cell r="CW669">
            <v>0</v>
          </cell>
          <cell r="CX669">
            <v>0</v>
          </cell>
          <cell r="CY669">
            <v>0</v>
          </cell>
          <cell r="CZ669">
            <v>0</v>
          </cell>
          <cell r="DA669">
            <v>0</v>
          </cell>
          <cell r="DB669">
            <v>0</v>
          </cell>
          <cell r="DC669">
            <v>0</v>
          </cell>
          <cell r="DD669">
            <v>0</v>
          </cell>
          <cell r="DE669">
            <v>0</v>
          </cell>
          <cell r="DF669">
            <v>0</v>
          </cell>
          <cell r="DG669">
            <v>0</v>
          </cell>
          <cell r="DH669">
            <v>0</v>
          </cell>
          <cell r="DI669">
            <v>0</v>
          </cell>
          <cell r="DJ669">
            <v>0</v>
          </cell>
          <cell r="DK669">
            <v>0</v>
          </cell>
          <cell r="DL669">
            <v>0</v>
          </cell>
          <cell r="DM669">
            <v>0</v>
          </cell>
          <cell r="DN669">
            <v>0</v>
          </cell>
          <cell r="DO669">
            <v>0</v>
          </cell>
          <cell r="DP669">
            <v>0</v>
          </cell>
          <cell r="DQ669">
            <v>0</v>
          </cell>
          <cell r="DR669">
            <v>0</v>
          </cell>
          <cell r="DS669">
            <v>0</v>
          </cell>
          <cell r="DT669">
            <v>0</v>
          </cell>
          <cell r="DU669">
            <v>0</v>
          </cell>
          <cell r="DV669">
            <v>0</v>
          </cell>
          <cell r="DW669">
            <v>0</v>
          </cell>
          <cell r="DX669">
            <v>0</v>
          </cell>
          <cell r="DY669">
            <v>0</v>
          </cell>
          <cell r="DZ669">
            <v>0</v>
          </cell>
          <cell r="EA669">
            <v>0</v>
          </cell>
          <cell r="EB669">
            <v>0</v>
          </cell>
          <cell r="EC669">
            <v>0</v>
          </cell>
          <cell r="ED669">
            <v>0</v>
          </cell>
        </row>
        <row r="670"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0</v>
          </cell>
          <cell r="BP670">
            <v>0</v>
          </cell>
          <cell r="BQ670">
            <v>0</v>
          </cell>
          <cell r="BR670">
            <v>0</v>
          </cell>
          <cell r="BS670">
            <v>0</v>
          </cell>
          <cell r="BT670">
            <v>0</v>
          </cell>
          <cell r="BU670">
            <v>0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B670">
            <v>0</v>
          </cell>
          <cell r="CC670">
            <v>0</v>
          </cell>
          <cell r="CD670">
            <v>0</v>
          </cell>
          <cell r="CE670">
            <v>0</v>
          </cell>
          <cell r="CF670">
            <v>0</v>
          </cell>
          <cell r="CG670">
            <v>0</v>
          </cell>
          <cell r="CH670">
            <v>0</v>
          </cell>
          <cell r="CI670">
            <v>0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P670">
            <v>0</v>
          </cell>
          <cell r="CQ670">
            <v>0</v>
          </cell>
          <cell r="CR670">
            <v>0</v>
          </cell>
          <cell r="CS670">
            <v>0</v>
          </cell>
          <cell r="CT670">
            <v>0</v>
          </cell>
          <cell r="CU670">
            <v>0</v>
          </cell>
          <cell r="CV670">
            <v>0</v>
          </cell>
          <cell r="CW670">
            <v>0</v>
          </cell>
          <cell r="CX670">
            <v>0</v>
          </cell>
          <cell r="CY670">
            <v>0</v>
          </cell>
          <cell r="CZ670">
            <v>0</v>
          </cell>
          <cell r="DA670">
            <v>0</v>
          </cell>
          <cell r="DB670">
            <v>0</v>
          </cell>
          <cell r="DC670">
            <v>0</v>
          </cell>
          <cell r="DD670">
            <v>0</v>
          </cell>
          <cell r="DE670">
            <v>0</v>
          </cell>
          <cell r="DF670">
            <v>0</v>
          </cell>
          <cell r="DG670">
            <v>0</v>
          </cell>
          <cell r="DH670">
            <v>0</v>
          </cell>
          <cell r="DI670">
            <v>0</v>
          </cell>
          <cell r="DJ670">
            <v>0</v>
          </cell>
          <cell r="DK670">
            <v>0</v>
          </cell>
          <cell r="DL670">
            <v>0</v>
          </cell>
          <cell r="DM670">
            <v>0</v>
          </cell>
          <cell r="DN670">
            <v>0</v>
          </cell>
          <cell r="DO670">
            <v>0</v>
          </cell>
          <cell r="DP670">
            <v>0</v>
          </cell>
          <cell r="DQ670">
            <v>0</v>
          </cell>
          <cell r="DR670">
            <v>0</v>
          </cell>
          <cell r="DS670">
            <v>0</v>
          </cell>
          <cell r="DT670">
            <v>0</v>
          </cell>
          <cell r="DU670">
            <v>0</v>
          </cell>
          <cell r="DV670">
            <v>0</v>
          </cell>
          <cell r="DW670">
            <v>0</v>
          </cell>
          <cell r="DX670">
            <v>0</v>
          </cell>
          <cell r="DY670">
            <v>0</v>
          </cell>
          <cell r="DZ670">
            <v>0</v>
          </cell>
          <cell r="EA670">
            <v>0</v>
          </cell>
          <cell r="EB670">
            <v>0</v>
          </cell>
          <cell r="EC670">
            <v>0</v>
          </cell>
          <cell r="ED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0</v>
          </cell>
          <cell r="BG671">
            <v>0</v>
          </cell>
          <cell r="BH671">
            <v>0</v>
          </cell>
          <cell r="BI671">
            <v>0</v>
          </cell>
          <cell r="BJ671">
            <v>0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0</v>
          </cell>
          <cell r="BP671">
            <v>0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B671">
            <v>0</v>
          </cell>
          <cell r="CC671">
            <v>0</v>
          </cell>
          <cell r="CD671">
            <v>0</v>
          </cell>
          <cell r="CE671">
            <v>0</v>
          </cell>
          <cell r="CF671">
            <v>0</v>
          </cell>
          <cell r="CG671">
            <v>0</v>
          </cell>
          <cell r="CH671">
            <v>0</v>
          </cell>
          <cell r="CI671">
            <v>0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P671">
            <v>0</v>
          </cell>
          <cell r="CQ671">
            <v>0</v>
          </cell>
          <cell r="CR671">
            <v>0</v>
          </cell>
          <cell r="CS671">
            <v>0</v>
          </cell>
          <cell r="CT671">
            <v>0</v>
          </cell>
          <cell r="CU671">
            <v>0</v>
          </cell>
          <cell r="CV671">
            <v>0</v>
          </cell>
          <cell r="CW671">
            <v>0</v>
          </cell>
          <cell r="CX671">
            <v>0</v>
          </cell>
          <cell r="CY671">
            <v>0</v>
          </cell>
          <cell r="CZ671">
            <v>0</v>
          </cell>
          <cell r="DA671">
            <v>0</v>
          </cell>
          <cell r="DB671">
            <v>0</v>
          </cell>
          <cell r="DC671">
            <v>0</v>
          </cell>
          <cell r="DD671">
            <v>0</v>
          </cell>
          <cell r="DE671">
            <v>0</v>
          </cell>
          <cell r="DF671">
            <v>0</v>
          </cell>
          <cell r="DG671">
            <v>0</v>
          </cell>
          <cell r="DH671">
            <v>0</v>
          </cell>
          <cell r="DI671">
            <v>0</v>
          </cell>
          <cell r="DJ671">
            <v>0</v>
          </cell>
          <cell r="DK671">
            <v>0</v>
          </cell>
          <cell r="DL671">
            <v>0</v>
          </cell>
          <cell r="DM671">
            <v>0</v>
          </cell>
          <cell r="DN671">
            <v>0</v>
          </cell>
          <cell r="DO671">
            <v>0</v>
          </cell>
          <cell r="DP671">
            <v>0</v>
          </cell>
          <cell r="DQ671">
            <v>0</v>
          </cell>
          <cell r="DR671">
            <v>0</v>
          </cell>
          <cell r="DS671">
            <v>0</v>
          </cell>
          <cell r="DT671">
            <v>0</v>
          </cell>
          <cell r="DU671">
            <v>0</v>
          </cell>
          <cell r="DV671">
            <v>0</v>
          </cell>
          <cell r="DW671">
            <v>0</v>
          </cell>
          <cell r="DX671">
            <v>0</v>
          </cell>
          <cell r="DY671">
            <v>0</v>
          </cell>
          <cell r="DZ671">
            <v>0</v>
          </cell>
          <cell r="EA671">
            <v>0</v>
          </cell>
          <cell r="EB671">
            <v>0</v>
          </cell>
          <cell r="EC671">
            <v>0</v>
          </cell>
          <cell r="ED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  <cell r="BF672">
            <v>0</v>
          </cell>
          <cell r="BG672">
            <v>0</v>
          </cell>
          <cell r="BH672">
            <v>0</v>
          </cell>
          <cell r="BI672">
            <v>0</v>
          </cell>
          <cell r="BJ672">
            <v>0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>
            <v>0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B672">
            <v>0</v>
          </cell>
          <cell r="CC672">
            <v>0</v>
          </cell>
          <cell r="CD672">
            <v>0</v>
          </cell>
          <cell r="CE672">
            <v>0</v>
          </cell>
          <cell r="CF672">
            <v>0</v>
          </cell>
          <cell r="CG672">
            <v>0</v>
          </cell>
          <cell r="CH672">
            <v>0</v>
          </cell>
          <cell r="CI672">
            <v>0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P672">
            <v>0</v>
          </cell>
          <cell r="CQ672">
            <v>0</v>
          </cell>
          <cell r="CR672">
            <v>0</v>
          </cell>
          <cell r="CS672">
            <v>0</v>
          </cell>
          <cell r="CT672">
            <v>0</v>
          </cell>
          <cell r="CU672">
            <v>0</v>
          </cell>
          <cell r="CV672">
            <v>0</v>
          </cell>
          <cell r="CW672">
            <v>0</v>
          </cell>
          <cell r="CX672">
            <v>0</v>
          </cell>
          <cell r="CY672">
            <v>0</v>
          </cell>
          <cell r="CZ672">
            <v>0</v>
          </cell>
          <cell r="DA672">
            <v>0</v>
          </cell>
          <cell r="DB672">
            <v>0</v>
          </cell>
          <cell r="DC672">
            <v>0</v>
          </cell>
          <cell r="DD672">
            <v>0</v>
          </cell>
          <cell r="DE672">
            <v>0</v>
          </cell>
          <cell r="DF672">
            <v>0</v>
          </cell>
          <cell r="DG672">
            <v>0</v>
          </cell>
          <cell r="DH672">
            <v>0</v>
          </cell>
          <cell r="DI672">
            <v>0</v>
          </cell>
          <cell r="DJ672">
            <v>0</v>
          </cell>
          <cell r="DK672">
            <v>0</v>
          </cell>
          <cell r="DL672">
            <v>0</v>
          </cell>
          <cell r="DM672">
            <v>0</v>
          </cell>
          <cell r="DN672">
            <v>0</v>
          </cell>
          <cell r="DO672">
            <v>0</v>
          </cell>
          <cell r="DP672">
            <v>0</v>
          </cell>
          <cell r="DQ672">
            <v>0</v>
          </cell>
          <cell r="DR672">
            <v>0</v>
          </cell>
          <cell r="DS672">
            <v>0</v>
          </cell>
          <cell r="DT672">
            <v>0</v>
          </cell>
          <cell r="DU672">
            <v>0</v>
          </cell>
          <cell r="DV672">
            <v>0</v>
          </cell>
          <cell r="DW672">
            <v>0</v>
          </cell>
          <cell r="DX672">
            <v>0</v>
          </cell>
          <cell r="DY672">
            <v>0</v>
          </cell>
          <cell r="DZ672">
            <v>0</v>
          </cell>
          <cell r="EA672">
            <v>0</v>
          </cell>
          <cell r="EB672">
            <v>0</v>
          </cell>
          <cell r="EC672">
            <v>0</v>
          </cell>
          <cell r="ED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0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0</v>
          </cell>
          <cell r="BP673">
            <v>0</v>
          </cell>
          <cell r="BQ673">
            <v>0</v>
          </cell>
          <cell r="BR673">
            <v>0</v>
          </cell>
          <cell r="BS673">
            <v>0</v>
          </cell>
          <cell r="BT673">
            <v>0</v>
          </cell>
          <cell r="BU673">
            <v>0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B673">
            <v>0</v>
          </cell>
          <cell r="CC673">
            <v>0</v>
          </cell>
          <cell r="CD673">
            <v>0</v>
          </cell>
          <cell r="CE673">
            <v>0</v>
          </cell>
          <cell r="CF673">
            <v>0</v>
          </cell>
          <cell r="CG673">
            <v>0</v>
          </cell>
          <cell r="CH673">
            <v>0</v>
          </cell>
          <cell r="CI673">
            <v>0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P673">
            <v>0</v>
          </cell>
          <cell r="CQ673">
            <v>0</v>
          </cell>
          <cell r="CR673">
            <v>0</v>
          </cell>
          <cell r="CS673">
            <v>0</v>
          </cell>
          <cell r="CT673">
            <v>0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  <cell r="DD673">
            <v>0</v>
          </cell>
          <cell r="DE673">
            <v>0</v>
          </cell>
          <cell r="DF673">
            <v>0</v>
          </cell>
          <cell r="DG673">
            <v>0</v>
          </cell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T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</row>
        <row r="674"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  <cell r="DD674">
            <v>0</v>
          </cell>
          <cell r="DE674">
            <v>0</v>
          </cell>
          <cell r="DF674">
            <v>0</v>
          </cell>
          <cell r="DG674">
            <v>0</v>
          </cell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T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  <cell r="DY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0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  <cell r="BO675">
            <v>0</v>
          </cell>
          <cell r="BP675">
            <v>0</v>
          </cell>
          <cell r="BQ675">
            <v>0</v>
          </cell>
          <cell r="BR675">
            <v>0</v>
          </cell>
          <cell r="BS675">
            <v>0</v>
          </cell>
          <cell r="BT675">
            <v>0</v>
          </cell>
          <cell r="BU675">
            <v>0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  <cell r="CA675">
            <v>0</v>
          </cell>
          <cell r="CB675">
            <v>0</v>
          </cell>
          <cell r="CC675">
            <v>0</v>
          </cell>
          <cell r="CD675">
            <v>0</v>
          </cell>
          <cell r="CE675">
            <v>0</v>
          </cell>
          <cell r="CF675">
            <v>0</v>
          </cell>
          <cell r="CG675">
            <v>0</v>
          </cell>
          <cell r="CH675">
            <v>0</v>
          </cell>
          <cell r="CI675">
            <v>0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P675">
            <v>0</v>
          </cell>
          <cell r="CQ675">
            <v>0</v>
          </cell>
          <cell r="CR675">
            <v>0</v>
          </cell>
          <cell r="CS675">
            <v>0</v>
          </cell>
          <cell r="CT675">
            <v>0</v>
          </cell>
          <cell r="CU675">
            <v>0</v>
          </cell>
          <cell r="CV675">
            <v>0</v>
          </cell>
          <cell r="CW675">
            <v>0</v>
          </cell>
          <cell r="CX675">
            <v>0</v>
          </cell>
          <cell r="CY675">
            <v>0</v>
          </cell>
          <cell r="CZ675">
            <v>0</v>
          </cell>
          <cell r="DA675">
            <v>0</v>
          </cell>
          <cell r="DB675">
            <v>0</v>
          </cell>
          <cell r="DC675">
            <v>0</v>
          </cell>
          <cell r="DD675">
            <v>0</v>
          </cell>
          <cell r="DE675">
            <v>0</v>
          </cell>
          <cell r="DF675">
            <v>0</v>
          </cell>
          <cell r="DG675">
            <v>0</v>
          </cell>
          <cell r="DH675">
            <v>0</v>
          </cell>
          <cell r="DI675">
            <v>0</v>
          </cell>
          <cell r="DJ675">
            <v>0</v>
          </cell>
          <cell r="DK675">
            <v>0</v>
          </cell>
          <cell r="DL675">
            <v>0</v>
          </cell>
          <cell r="DM675">
            <v>0</v>
          </cell>
          <cell r="DN675">
            <v>0</v>
          </cell>
          <cell r="DO675">
            <v>0</v>
          </cell>
          <cell r="DP675">
            <v>0</v>
          </cell>
          <cell r="DQ675">
            <v>0</v>
          </cell>
          <cell r="DR675">
            <v>0</v>
          </cell>
          <cell r="DS675">
            <v>0</v>
          </cell>
          <cell r="DT675">
            <v>0</v>
          </cell>
          <cell r="DU675">
            <v>0</v>
          </cell>
          <cell r="DV675">
            <v>0</v>
          </cell>
          <cell r="DW675">
            <v>0</v>
          </cell>
          <cell r="DX675">
            <v>0</v>
          </cell>
          <cell r="DY675">
            <v>0</v>
          </cell>
          <cell r="DZ675">
            <v>0</v>
          </cell>
          <cell r="EA675">
            <v>0</v>
          </cell>
          <cell r="EB675">
            <v>0</v>
          </cell>
          <cell r="EC675">
            <v>0</v>
          </cell>
          <cell r="ED675">
            <v>0</v>
          </cell>
        </row>
        <row r="676"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0</v>
          </cell>
          <cell r="BP676">
            <v>0</v>
          </cell>
          <cell r="BQ676">
            <v>0</v>
          </cell>
          <cell r="BR676">
            <v>0</v>
          </cell>
          <cell r="BS676">
            <v>0</v>
          </cell>
          <cell r="BT676">
            <v>0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B676">
            <v>0</v>
          </cell>
          <cell r="CC676">
            <v>0</v>
          </cell>
          <cell r="CD676">
            <v>0</v>
          </cell>
          <cell r="CE676">
            <v>0</v>
          </cell>
          <cell r="CF676">
            <v>0</v>
          </cell>
          <cell r="CG676">
            <v>0</v>
          </cell>
          <cell r="CH676">
            <v>0</v>
          </cell>
          <cell r="CI676">
            <v>0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P676">
            <v>0</v>
          </cell>
          <cell r="CQ676">
            <v>0</v>
          </cell>
          <cell r="CR676">
            <v>0</v>
          </cell>
          <cell r="CS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0</v>
          </cell>
          <cell r="CY676">
            <v>0</v>
          </cell>
          <cell r="CZ676">
            <v>0</v>
          </cell>
          <cell r="DA676">
            <v>0</v>
          </cell>
          <cell r="DB676">
            <v>0</v>
          </cell>
          <cell r="DC676">
            <v>0</v>
          </cell>
          <cell r="DD676">
            <v>0</v>
          </cell>
          <cell r="DE676">
            <v>0</v>
          </cell>
          <cell r="DF676">
            <v>0</v>
          </cell>
          <cell r="DG676">
            <v>0</v>
          </cell>
          <cell r="DH676">
            <v>0</v>
          </cell>
          <cell r="DI676">
            <v>0</v>
          </cell>
          <cell r="DJ676">
            <v>0</v>
          </cell>
          <cell r="DK676">
            <v>0</v>
          </cell>
          <cell r="DL676">
            <v>0</v>
          </cell>
          <cell r="DM676">
            <v>0</v>
          </cell>
          <cell r="DN676">
            <v>0</v>
          </cell>
          <cell r="DO676">
            <v>0</v>
          </cell>
          <cell r="DP676">
            <v>0</v>
          </cell>
          <cell r="DQ676">
            <v>0</v>
          </cell>
          <cell r="DR676">
            <v>0</v>
          </cell>
          <cell r="DS676">
            <v>0</v>
          </cell>
          <cell r="DT676">
            <v>0</v>
          </cell>
          <cell r="DU676">
            <v>0</v>
          </cell>
          <cell r="DV676">
            <v>0</v>
          </cell>
          <cell r="DW676">
            <v>0</v>
          </cell>
          <cell r="DX676">
            <v>0</v>
          </cell>
          <cell r="DY676">
            <v>0</v>
          </cell>
          <cell r="DZ676">
            <v>0</v>
          </cell>
          <cell r="EA676">
            <v>0</v>
          </cell>
          <cell r="EB676">
            <v>0</v>
          </cell>
          <cell r="EC676">
            <v>0</v>
          </cell>
          <cell r="ED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  <cell r="BO677">
            <v>0</v>
          </cell>
          <cell r="BP677">
            <v>0</v>
          </cell>
          <cell r="BQ677">
            <v>0</v>
          </cell>
          <cell r="BR677">
            <v>0</v>
          </cell>
          <cell r="BS677">
            <v>0</v>
          </cell>
          <cell r="BT677">
            <v>0</v>
          </cell>
          <cell r="BU677">
            <v>0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B677">
            <v>0</v>
          </cell>
          <cell r="CC677">
            <v>0</v>
          </cell>
          <cell r="CD677">
            <v>0</v>
          </cell>
          <cell r="CE677">
            <v>0</v>
          </cell>
          <cell r="CF677">
            <v>0</v>
          </cell>
          <cell r="CG677">
            <v>0</v>
          </cell>
          <cell r="CH677">
            <v>0</v>
          </cell>
          <cell r="CI677">
            <v>0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P677">
            <v>0</v>
          </cell>
          <cell r="CQ677">
            <v>0</v>
          </cell>
          <cell r="CR677">
            <v>0</v>
          </cell>
          <cell r="CS677">
            <v>0</v>
          </cell>
          <cell r="CT677">
            <v>0</v>
          </cell>
          <cell r="CU677">
            <v>0</v>
          </cell>
          <cell r="CV677">
            <v>0</v>
          </cell>
          <cell r="CW677">
            <v>0</v>
          </cell>
          <cell r="CX677">
            <v>0</v>
          </cell>
          <cell r="CY677">
            <v>0</v>
          </cell>
          <cell r="CZ677">
            <v>0</v>
          </cell>
          <cell r="DA677">
            <v>0</v>
          </cell>
          <cell r="DB677">
            <v>0</v>
          </cell>
          <cell r="DC677">
            <v>0</v>
          </cell>
          <cell r="DD677">
            <v>0</v>
          </cell>
          <cell r="DE677">
            <v>0</v>
          </cell>
          <cell r="DF677">
            <v>0</v>
          </cell>
          <cell r="DG677">
            <v>0</v>
          </cell>
          <cell r="DH677">
            <v>0</v>
          </cell>
          <cell r="DI677">
            <v>0</v>
          </cell>
          <cell r="DJ677">
            <v>0</v>
          </cell>
          <cell r="DK677">
            <v>0</v>
          </cell>
          <cell r="DL677">
            <v>0</v>
          </cell>
          <cell r="DM677">
            <v>0</v>
          </cell>
          <cell r="DN677">
            <v>0</v>
          </cell>
          <cell r="DO677">
            <v>0</v>
          </cell>
          <cell r="DP677">
            <v>0</v>
          </cell>
          <cell r="DQ677">
            <v>0</v>
          </cell>
          <cell r="DR677">
            <v>0</v>
          </cell>
          <cell r="DS677">
            <v>0</v>
          </cell>
          <cell r="DT677">
            <v>0</v>
          </cell>
          <cell r="DU677">
            <v>0</v>
          </cell>
          <cell r="DV677">
            <v>0</v>
          </cell>
          <cell r="DW677">
            <v>0</v>
          </cell>
          <cell r="DX677">
            <v>0</v>
          </cell>
          <cell r="DY677">
            <v>0</v>
          </cell>
          <cell r="DZ677">
            <v>0</v>
          </cell>
          <cell r="EA677">
            <v>0</v>
          </cell>
          <cell r="EB677">
            <v>0</v>
          </cell>
          <cell r="EC677">
            <v>0</v>
          </cell>
          <cell r="ED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  <cell r="BL678">
            <v>0</v>
          </cell>
          <cell r="BM678">
            <v>0</v>
          </cell>
          <cell r="BN678">
            <v>0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0</v>
          </cell>
          <cell r="CD678">
            <v>0</v>
          </cell>
          <cell r="CE678">
            <v>0</v>
          </cell>
          <cell r="CF678">
            <v>0</v>
          </cell>
          <cell r="CG678">
            <v>0</v>
          </cell>
          <cell r="CH678">
            <v>0</v>
          </cell>
          <cell r="CI678">
            <v>0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P678">
            <v>0</v>
          </cell>
          <cell r="CQ678">
            <v>0</v>
          </cell>
          <cell r="CR678">
            <v>0</v>
          </cell>
          <cell r="CS678">
            <v>0</v>
          </cell>
          <cell r="CT678">
            <v>0</v>
          </cell>
          <cell r="CU678">
            <v>0</v>
          </cell>
          <cell r="CV678">
            <v>0</v>
          </cell>
          <cell r="CW678">
            <v>0</v>
          </cell>
          <cell r="CX678">
            <v>0</v>
          </cell>
          <cell r="CY678">
            <v>0</v>
          </cell>
          <cell r="CZ678">
            <v>0</v>
          </cell>
          <cell r="DA678">
            <v>0</v>
          </cell>
          <cell r="DB678">
            <v>0</v>
          </cell>
          <cell r="DC678">
            <v>0</v>
          </cell>
          <cell r="DD678">
            <v>0</v>
          </cell>
          <cell r="DE678">
            <v>0</v>
          </cell>
          <cell r="DF678">
            <v>0</v>
          </cell>
          <cell r="DG678">
            <v>0</v>
          </cell>
          <cell r="DH678">
            <v>0</v>
          </cell>
          <cell r="DI678">
            <v>0</v>
          </cell>
          <cell r="DJ678">
            <v>0</v>
          </cell>
          <cell r="DK678">
            <v>0</v>
          </cell>
          <cell r="DL678">
            <v>0</v>
          </cell>
          <cell r="DM678">
            <v>0</v>
          </cell>
          <cell r="DN678">
            <v>0</v>
          </cell>
          <cell r="DO678">
            <v>0</v>
          </cell>
          <cell r="DP678">
            <v>0</v>
          </cell>
          <cell r="DQ678">
            <v>0</v>
          </cell>
          <cell r="DR678">
            <v>0</v>
          </cell>
          <cell r="DS678">
            <v>0</v>
          </cell>
          <cell r="DT678">
            <v>0</v>
          </cell>
          <cell r="DU678">
            <v>0</v>
          </cell>
          <cell r="DV678">
            <v>0</v>
          </cell>
          <cell r="DW678">
            <v>0</v>
          </cell>
          <cell r="DX678">
            <v>0</v>
          </cell>
          <cell r="DY678">
            <v>0</v>
          </cell>
          <cell r="DZ678">
            <v>0</v>
          </cell>
          <cell r="EA678">
            <v>0</v>
          </cell>
          <cell r="EB678">
            <v>0</v>
          </cell>
          <cell r="EC678">
            <v>0</v>
          </cell>
          <cell r="ED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0</v>
          </cell>
          <cell r="CD679">
            <v>0</v>
          </cell>
          <cell r="CE679">
            <v>0</v>
          </cell>
          <cell r="CF679">
            <v>0</v>
          </cell>
          <cell r="CG679">
            <v>0</v>
          </cell>
          <cell r="CH679">
            <v>0</v>
          </cell>
          <cell r="CI679">
            <v>0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P679">
            <v>0</v>
          </cell>
          <cell r="CQ679">
            <v>0</v>
          </cell>
          <cell r="CR679">
            <v>0</v>
          </cell>
          <cell r="CS679">
            <v>0</v>
          </cell>
          <cell r="CT679">
            <v>0</v>
          </cell>
          <cell r="CU679">
            <v>0</v>
          </cell>
          <cell r="CV679">
            <v>0</v>
          </cell>
          <cell r="CW679">
            <v>0</v>
          </cell>
          <cell r="CX679">
            <v>0</v>
          </cell>
          <cell r="CY679">
            <v>0</v>
          </cell>
          <cell r="CZ679">
            <v>0</v>
          </cell>
          <cell r="DA679">
            <v>0</v>
          </cell>
          <cell r="DB679">
            <v>0</v>
          </cell>
          <cell r="DC679">
            <v>0</v>
          </cell>
          <cell r="DD679">
            <v>0</v>
          </cell>
          <cell r="DE679">
            <v>0</v>
          </cell>
          <cell r="DF679">
            <v>0</v>
          </cell>
          <cell r="DG679">
            <v>0</v>
          </cell>
          <cell r="DH679">
            <v>0</v>
          </cell>
          <cell r="DI679">
            <v>0</v>
          </cell>
          <cell r="DJ679">
            <v>0</v>
          </cell>
          <cell r="DK679">
            <v>0</v>
          </cell>
          <cell r="DL679">
            <v>0</v>
          </cell>
          <cell r="DM679">
            <v>0</v>
          </cell>
          <cell r="DN679">
            <v>0</v>
          </cell>
          <cell r="DO679">
            <v>0</v>
          </cell>
          <cell r="DP679">
            <v>0</v>
          </cell>
          <cell r="DQ679">
            <v>0</v>
          </cell>
          <cell r="DR679">
            <v>0</v>
          </cell>
          <cell r="DS679">
            <v>0</v>
          </cell>
          <cell r="DT679">
            <v>0</v>
          </cell>
          <cell r="DU679">
            <v>0</v>
          </cell>
          <cell r="DV679">
            <v>0</v>
          </cell>
          <cell r="DW679">
            <v>0</v>
          </cell>
          <cell r="DX679">
            <v>0</v>
          </cell>
          <cell r="DY679">
            <v>0</v>
          </cell>
          <cell r="DZ679">
            <v>0</v>
          </cell>
          <cell r="EA679">
            <v>0</v>
          </cell>
          <cell r="EB679">
            <v>0</v>
          </cell>
          <cell r="EC679">
            <v>0</v>
          </cell>
          <cell r="ED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</v>
          </cell>
          <cell r="CD680">
            <v>0</v>
          </cell>
          <cell r="CE680">
            <v>0</v>
          </cell>
          <cell r="CF680">
            <v>0</v>
          </cell>
          <cell r="CG680">
            <v>0</v>
          </cell>
          <cell r="CH680">
            <v>0</v>
          </cell>
          <cell r="CI680">
            <v>0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P680">
            <v>0</v>
          </cell>
          <cell r="CQ680">
            <v>0</v>
          </cell>
          <cell r="CR680">
            <v>0</v>
          </cell>
          <cell r="CS680">
            <v>0</v>
          </cell>
          <cell r="CT680">
            <v>0</v>
          </cell>
          <cell r="CU680">
            <v>0</v>
          </cell>
          <cell r="CV680">
            <v>0</v>
          </cell>
          <cell r="CW680">
            <v>0</v>
          </cell>
          <cell r="CX680">
            <v>0</v>
          </cell>
          <cell r="CY680">
            <v>0</v>
          </cell>
          <cell r="CZ680">
            <v>0</v>
          </cell>
          <cell r="DA680">
            <v>0</v>
          </cell>
          <cell r="DB680">
            <v>0</v>
          </cell>
          <cell r="DC680">
            <v>0</v>
          </cell>
          <cell r="DD680">
            <v>0</v>
          </cell>
          <cell r="DE680">
            <v>0</v>
          </cell>
          <cell r="DF680">
            <v>0</v>
          </cell>
          <cell r="DG680">
            <v>0</v>
          </cell>
          <cell r="DH680">
            <v>0</v>
          </cell>
          <cell r="DI680">
            <v>0</v>
          </cell>
          <cell r="DJ680">
            <v>0</v>
          </cell>
          <cell r="DK680">
            <v>0</v>
          </cell>
          <cell r="DL680">
            <v>0</v>
          </cell>
          <cell r="DM680">
            <v>0</v>
          </cell>
          <cell r="DN680">
            <v>0</v>
          </cell>
          <cell r="DO680">
            <v>0</v>
          </cell>
          <cell r="DP680">
            <v>0</v>
          </cell>
          <cell r="DQ680">
            <v>0</v>
          </cell>
          <cell r="DR680">
            <v>0</v>
          </cell>
          <cell r="DS680">
            <v>0</v>
          </cell>
          <cell r="DT680">
            <v>0</v>
          </cell>
          <cell r="DU680">
            <v>0</v>
          </cell>
          <cell r="DV680">
            <v>0</v>
          </cell>
          <cell r="DW680">
            <v>0</v>
          </cell>
          <cell r="DX680">
            <v>0</v>
          </cell>
          <cell r="DY680">
            <v>0</v>
          </cell>
          <cell r="DZ680">
            <v>0</v>
          </cell>
          <cell r="EA680">
            <v>0</v>
          </cell>
          <cell r="EB680">
            <v>0</v>
          </cell>
          <cell r="EC680">
            <v>0</v>
          </cell>
          <cell r="ED680">
            <v>0</v>
          </cell>
        </row>
        <row r="681"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0</v>
          </cell>
          <cell r="CD681">
            <v>0</v>
          </cell>
          <cell r="CE681">
            <v>0</v>
          </cell>
          <cell r="CF681">
            <v>0</v>
          </cell>
          <cell r="CG681">
            <v>0</v>
          </cell>
          <cell r="CH681">
            <v>0</v>
          </cell>
          <cell r="CI681">
            <v>0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P681">
            <v>0</v>
          </cell>
          <cell r="CQ681">
            <v>0</v>
          </cell>
          <cell r="CR681">
            <v>0</v>
          </cell>
          <cell r="CS681">
            <v>0</v>
          </cell>
          <cell r="CT681">
            <v>0</v>
          </cell>
          <cell r="CU681">
            <v>0</v>
          </cell>
          <cell r="CV681">
            <v>0</v>
          </cell>
          <cell r="CW681">
            <v>0</v>
          </cell>
          <cell r="CX681">
            <v>0</v>
          </cell>
          <cell r="CY681">
            <v>0</v>
          </cell>
          <cell r="CZ681">
            <v>0</v>
          </cell>
          <cell r="DA681">
            <v>0</v>
          </cell>
          <cell r="DB681">
            <v>0</v>
          </cell>
          <cell r="DC681">
            <v>0</v>
          </cell>
          <cell r="DD681">
            <v>0</v>
          </cell>
          <cell r="DE681">
            <v>0</v>
          </cell>
          <cell r="DF681">
            <v>0</v>
          </cell>
          <cell r="DG681">
            <v>0</v>
          </cell>
          <cell r="DH681">
            <v>0</v>
          </cell>
          <cell r="DI681">
            <v>0</v>
          </cell>
          <cell r="DJ681">
            <v>0</v>
          </cell>
          <cell r="DK681">
            <v>0</v>
          </cell>
          <cell r="DL681">
            <v>0</v>
          </cell>
          <cell r="DM681">
            <v>0</v>
          </cell>
          <cell r="DN681">
            <v>0</v>
          </cell>
          <cell r="DO681">
            <v>0</v>
          </cell>
          <cell r="DP681">
            <v>0</v>
          </cell>
          <cell r="DQ681">
            <v>0</v>
          </cell>
          <cell r="DR681">
            <v>0</v>
          </cell>
          <cell r="DS681">
            <v>0</v>
          </cell>
          <cell r="DT681">
            <v>0</v>
          </cell>
          <cell r="DU681">
            <v>0</v>
          </cell>
          <cell r="DV681">
            <v>0</v>
          </cell>
          <cell r="DW681">
            <v>0</v>
          </cell>
          <cell r="DX681">
            <v>0</v>
          </cell>
          <cell r="DY681">
            <v>0</v>
          </cell>
          <cell r="DZ681">
            <v>0</v>
          </cell>
          <cell r="EA681">
            <v>0</v>
          </cell>
          <cell r="EB681">
            <v>0</v>
          </cell>
          <cell r="EC681">
            <v>0</v>
          </cell>
          <cell r="ED681">
            <v>0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B682">
            <v>0</v>
          </cell>
          <cell r="CC682">
            <v>0</v>
          </cell>
          <cell r="CD682">
            <v>0</v>
          </cell>
          <cell r="CE682">
            <v>0</v>
          </cell>
          <cell r="CF682">
            <v>0</v>
          </cell>
          <cell r="CG682">
            <v>0</v>
          </cell>
          <cell r="CH682">
            <v>0</v>
          </cell>
          <cell r="CI682">
            <v>0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P682">
            <v>0</v>
          </cell>
          <cell r="CQ682">
            <v>0</v>
          </cell>
          <cell r="CR682">
            <v>0</v>
          </cell>
          <cell r="CS682">
            <v>0</v>
          </cell>
          <cell r="CT682">
            <v>0</v>
          </cell>
          <cell r="CU682">
            <v>0</v>
          </cell>
          <cell r="CV682">
            <v>0</v>
          </cell>
          <cell r="CW682">
            <v>0</v>
          </cell>
          <cell r="CX682">
            <v>0</v>
          </cell>
          <cell r="CY682">
            <v>0</v>
          </cell>
          <cell r="CZ682">
            <v>0</v>
          </cell>
          <cell r="DA682">
            <v>0</v>
          </cell>
          <cell r="DB682">
            <v>0</v>
          </cell>
          <cell r="DC682">
            <v>0</v>
          </cell>
          <cell r="DD682">
            <v>0</v>
          </cell>
          <cell r="DE682">
            <v>0</v>
          </cell>
          <cell r="DF682">
            <v>0</v>
          </cell>
          <cell r="DG682">
            <v>0</v>
          </cell>
          <cell r="DH682">
            <v>0</v>
          </cell>
          <cell r="DI682">
            <v>0</v>
          </cell>
          <cell r="DJ682">
            <v>0</v>
          </cell>
          <cell r="DK682">
            <v>0</v>
          </cell>
          <cell r="DL682">
            <v>0</v>
          </cell>
          <cell r="DM682">
            <v>0</v>
          </cell>
          <cell r="DN682">
            <v>0</v>
          </cell>
          <cell r="DO682">
            <v>0</v>
          </cell>
          <cell r="DP682">
            <v>0</v>
          </cell>
          <cell r="DQ682">
            <v>0</v>
          </cell>
          <cell r="DR682">
            <v>0</v>
          </cell>
          <cell r="DS682">
            <v>0</v>
          </cell>
          <cell r="DT682">
            <v>0</v>
          </cell>
          <cell r="DU682">
            <v>0</v>
          </cell>
          <cell r="DV682">
            <v>0</v>
          </cell>
          <cell r="DW682">
            <v>0</v>
          </cell>
          <cell r="DX682">
            <v>0</v>
          </cell>
          <cell r="DY682">
            <v>0</v>
          </cell>
          <cell r="DZ682">
            <v>0</v>
          </cell>
          <cell r="EA682">
            <v>0</v>
          </cell>
          <cell r="EB682">
            <v>0</v>
          </cell>
          <cell r="EC682">
            <v>0</v>
          </cell>
          <cell r="ED682">
            <v>0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  <cell r="BO683">
            <v>0</v>
          </cell>
          <cell r="BP683">
            <v>0</v>
          </cell>
          <cell r="BQ683">
            <v>0</v>
          </cell>
          <cell r="BR683">
            <v>0</v>
          </cell>
          <cell r="BS683">
            <v>0</v>
          </cell>
          <cell r="BT683">
            <v>0</v>
          </cell>
          <cell r="BU683">
            <v>0</v>
          </cell>
          <cell r="BV683">
            <v>0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0</v>
          </cell>
          <cell r="CB683">
            <v>0</v>
          </cell>
          <cell r="CC683">
            <v>0</v>
          </cell>
          <cell r="CD683">
            <v>0</v>
          </cell>
          <cell r="CE683">
            <v>0</v>
          </cell>
          <cell r="CF683">
            <v>0</v>
          </cell>
          <cell r="CG683">
            <v>0</v>
          </cell>
          <cell r="CH683">
            <v>0</v>
          </cell>
          <cell r="CI683">
            <v>0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P683">
            <v>0</v>
          </cell>
          <cell r="CQ683">
            <v>0</v>
          </cell>
          <cell r="CR683">
            <v>0</v>
          </cell>
          <cell r="CS683">
            <v>0</v>
          </cell>
          <cell r="CT683">
            <v>0</v>
          </cell>
          <cell r="CU683">
            <v>0</v>
          </cell>
          <cell r="CV683">
            <v>0</v>
          </cell>
          <cell r="CW683">
            <v>0</v>
          </cell>
          <cell r="CX683">
            <v>0</v>
          </cell>
          <cell r="CY683">
            <v>0</v>
          </cell>
          <cell r="CZ683">
            <v>0</v>
          </cell>
          <cell r="DA683">
            <v>0</v>
          </cell>
          <cell r="DB683">
            <v>0</v>
          </cell>
          <cell r="DC683">
            <v>0</v>
          </cell>
          <cell r="DD683">
            <v>0</v>
          </cell>
          <cell r="DE683">
            <v>0</v>
          </cell>
          <cell r="DF683">
            <v>0</v>
          </cell>
          <cell r="DG683">
            <v>0</v>
          </cell>
          <cell r="DH683">
            <v>0</v>
          </cell>
          <cell r="DI683">
            <v>0</v>
          </cell>
          <cell r="DJ683">
            <v>0</v>
          </cell>
          <cell r="DK683">
            <v>0</v>
          </cell>
          <cell r="DL683">
            <v>0</v>
          </cell>
          <cell r="DM683">
            <v>0</v>
          </cell>
          <cell r="DN683">
            <v>0</v>
          </cell>
          <cell r="DO683">
            <v>0</v>
          </cell>
          <cell r="DP683">
            <v>0</v>
          </cell>
          <cell r="DQ683">
            <v>0</v>
          </cell>
          <cell r="DR683">
            <v>0</v>
          </cell>
          <cell r="DS683">
            <v>0</v>
          </cell>
          <cell r="DT683">
            <v>0</v>
          </cell>
          <cell r="DU683">
            <v>0</v>
          </cell>
          <cell r="DV683">
            <v>0</v>
          </cell>
          <cell r="DW683">
            <v>0</v>
          </cell>
          <cell r="DX683">
            <v>0</v>
          </cell>
          <cell r="DY683">
            <v>0</v>
          </cell>
          <cell r="DZ683">
            <v>0</v>
          </cell>
          <cell r="EA683">
            <v>0</v>
          </cell>
          <cell r="EB683">
            <v>0</v>
          </cell>
          <cell r="EC683">
            <v>0</v>
          </cell>
          <cell r="ED683">
            <v>0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  <cell r="BF684">
            <v>0</v>
          </cell>
          <cell r="BG684">
            <v>0</v>
          </cell>
          <cell r="BH684">
            <v>0</v>
          </cell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  <cell r="BO684">
            <v>0</v>
          </cell>
          <cell r="BP684">
            <v>0</v>
          </cell>
          <cell r="BQ684">
            <v>0</v>
          </cell>
          <cell r="BR684">
            <v>0</v>
          </cell>
          <cell r="BS684">
            <v>0</v>
          </cell>
          <cell r="BT684">
            <v>0</v>
          </cell>
          <cell r="BU684">
            <v>0</v>
          </cell>
          <cell r="BV684">
            <v>0</v>
          </cell>
          <cell r="BW684">
            <v>0</v>
          </cell>
          <cell r="BX684">
            <v>0</v>
          </cell>
          <cell r="BY684">
            <v>0</v>
          </cell>
          <cell r="BZ684">
            <v>0</v>
          </cell>
          <cell r="CA684">
            <v>0</v>
          </cell>
          <cell r="CB684">
            <v>0</v>
          </cell>
          <cell r="CC684">
            <v>0</v>
          </cell>
          <cell r="CD684">
            <v>0</v>
          </cell>
          <cell r="CE684">
            <v>0</v>
          </cell>
          <cell r="CF684">
            <v>0</v>
          </cell>
          <cell r="CG684">
            <v>0</v>
          </cell>
          <cell r="CH684">
            <v>0</v>
          </cell>
          <cell r="CI684">
            <v>0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P684">
            <v>0</v>
          </cell>
          <cell r="CQ684">
            <v>0</v>
          </cell>
          <cell r="CR684">
            <v>0</v>
          </cell>
          <cell r="CS684">
            <v>0</v>
          </cell>
          <cell r="CT684">
            <v>0</v>
          </cell>
          <cell r="CU684">
            <v>0</v>
          </cell>
          <cell r="CV684">
            <v>0</v>
          </cell>
          <cell r="CW684">
            <v>0</v>
          </cell>
          <cell r="CX684">
            <v>0</v>
          </cell>
          <cell r="CY684">
            <v>0</v>
          </cell>
          <cell r="CZ684">
            <v>0</v>
          </cell>
          <cell r="DA684">
            <v>0</v>
          </cell>
          <cell r="DB684">
            <v>0</v>
          </cell>
          <cell r="DC684">
            <v>0</v>
          </cell>
          <cell r="DD684">
            <v>0</v>
          </cell>
          <cell r="DE684">
            <v>0</v>
          </cell>
          <cell r="DF684">
            <v>0</v>
          </cell>
          <cell r="DG684">
            <v>0</v>
          </cell>
          <cell r="DH684">
            <v>0</v>
          </cell>
          <cell r="DI684">
            <v>0</v>
          </cell>
          <cell r="DJ684">
            <v>0</v>
          </cell>
          <cell r="DK684">
            <v>0</v>
          </cell>
          <cell r="DL684">
            <v>0</v>
          </cell>
          <cell r="DM684">
            <v>0</v>
          </cell>
          <cell r="DN684">
            <v>0</v>
          </cell>
          <cell r="DO684">
            <v>0</v>
          </cell>
          <cell r="DP684">
            <v>0</v>
          </cell>
          <cell r="DQ684">
            <v>0</v>
          </cell>
          <cell r="DR684">
            <v>0</v>
          </cell>
          <cell r="DS684">
            <v>0</v>
          </cell>
          <cell r="DT684">
            <v>0</v>
          </cell>
          <cell r="DU684">
            <v>0</v>
          </cell>
          <cell r="DV684">
            <v>0</v>
          </cell>
          <cell r="DW684">
            <v>0</v>
          </cell>
          <cell r="DX684">
            <v>0</v>
          </cell>
          <cell r="DY684">
            <v>0</v>
          </cell>
          <cell r="DZ684">
            <v>0</v>
          </cell>
          <cell r="EA684">
            <v>0</v>
          </cell>
          <cell r="EB684">
            <v>0</v>
          </cell>
          <cell r="EC684">
            <v>0</v>
          </cell>
          <cell r="ED684">
            <v>0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B685">
            <v>0</v>
          </cell>
          <cell r="CC685">
            <v>0</v>
          </cell>
          <cell r="CD685">
            <v>0</v>
          </cell>
          <cell r="CE685">
            <v>0</v>
          </cell>
          <cell r="CF685">
            <v>0</v>
          </cell>
          <cell r="CG685">
            <v>0</v>
          </cell>
          <cell r="CH685">
            <v>0</v>
          </cell>
          <cell r="CI685">
            <v>0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P685">
            <v>0</v>
          </cell>
          <cell r="CQ685">
            <v>0</v>
          </cell>
          <cell r="CR685">
            <v>0</v>
          </cell>
          <cell r="CS685">
            <v>0</v>
          </cell>
          <cell r="CT685">
            <v>0</v>
          </cell>
          <cell r="CU685">
            <v>0</v>
          </cell>
          <cell r="CV685">
            <v>0</v>
          </cell>
          <cell r="CW685">
            <v>0</v>
          </cell>
          <cell r="CX685">
            <v>0</v>
          </cell>
          <cell r="CY685">
            <v>0</v>
          </cell>
          <cell r="CZ685">
            <v>0</v>
          </cell>
          <cell r="DA685">
            <v>0</v>
          </cell>
          <cell r="DB685">
            <v>0</v>
          </cell>
          <cell r="DC685">
            <v>0</v>
          </cell>
          <cell r="DD685">
            <v>0</v>
          </cell>
          <cell r="DE685">
            <v>0</v>
          </cell>
          <cell r="DF685">
            <v>0</v>
          </cell>
          <cell r="DG685">
            <v>0</v>
          </cell>
          <cell r="DH685">
            <v>0</v>
          </cell>
          <cell r="DI685">
            <v>0</v>
          </cell>
          <cell r="DJ685">
            <v>0</v>
          </cell>
          <cell r="DK685">
            <v>0</v>
          </cell>
          <cell r="DL685">
            <v>0</v>
          </cell>
          <cell r="DM685">
            <v>0</v>
          </cell>
          <cell r="DN685">
            <v>0</v>
          </cell>
          <cell r="DO685">
            <v>0</v>
          </cell>
          <cell r="DP685">
            <v>0</v>
          </cell>
          <cell r="DQ685">
            <v>0</v>
          </cell>
          <cell r="DR685">
            <v>0</v>
          </cell>
          <cell r="DS685">
            <v>0</v>
          </cell>
          <cell r="DT685">
            <v>0</v>
          </cell>
          <cell r="DU685">
            <v>0</v>
          </cell>
          <cell r="DV685">
            <v>0</v>
          </cell>
          <cell r="DW685">
            <v>0</v>
          </cell>
          <cell r="DX685">
            <v>0</v>
          </cell>
          <cell r="DY685">
            <v>0</v>
          </cell>
          <cell r="DZ685">
            <v>0</v>
          </cell>
          <cell r="EA685">
            <v>0</v>
          </cell>
          <cell r="EB685">
            <v>0</v>
          </cell>
          <cell r="EC685">
            <v>0</v>
          </cell>
          <cell r="ED685">
            <v>0</v>
          </cell>
        </row>
        <row r="686"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  <cell r="BO686">
            <v>0</v>
          </cell>
          <cell r="BP686">
            <v>0</v>
          </cell>
          <cell r="BQ686">
            <v>0</v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V686">
            <v>0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</v>
          </cell>
          <cell r="CB686">
            <v>0</v>
          </cell>
          <cell r="CC686">
            <v>0</v>
          </cell>
          <cell r="CD686">
            <v>0</v>
          </cell>
          <cell r="CE686">
            <v>0</v>
          </cell>
          <cell r="CF686">
            <v>0</v>
          </cell>
          <cell r="CG686">
            <v>0</v>
          </cell>
          <cell r="CH686">
            <v>0</v>
          </cell>
          <cell r="CI686">
            <v>0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P686">
            <v>0</v>
          </cell>
          <cell r="CQ686">
            <v>0</v>
          </cell>
          <cell r="CR686">
            <v>0</v>
          </cell>
          <cell r="CS686">
            <v>0</v>
          </cell>
          <cell r="CT686">
            <v>0</v>
          </cell>
          <cell r="CU686">
            <v>0</v>
          </cell>
          <cell r="CV686">
            <v>0</v>
          </cell>
          <cell r="CW686">
            <v>0</v>
          </cell>
          <cell r="CX686">
            <v>0</v>
          </cell>
          <cell r="CY686">
            <v>0</v>
          </cell>
          <cell r="CZ686">
            <v>0</v>
          </cell>
          <cell r="DA686">
            <v>0</v>
          </cell>
          <cell r="DB686">
            <v>0</v>
          </cell>
          <cell r="DC686">
            <v>0</v>
          </cell>
          <cell r="DD686">
            <v>0</v>
          </cell>
          <cell r="DE686">
            <v>0</v>
          </cell>
          <cell r="DF686">
            <v>0</v>
          </cell>
          <cell r="DG686">
            <v>0</v>
          </cell>
          <cell r="DH686">
            <v>0</v>
          </cell>
          <cell r="DI686">
            <v>0</v>
          </cell>
          <cell r="DJ686">
            <v>0</v>
          </cell>
          <cell r="DK686">
            <v>0</v>
          </cell>
          <cell r="DL686">
            <v>0</v>
          </cell>
          <cell r="DM686">
            <v>0</v>
          </cell>
          <cell r="DN686">
            <v>0</v>
          </cell>
          <cell r="DO686">
            <v>0</v>
          </cell>
          <cell r="DP686">
            <v>0</v>
          </cell>
          <cell r="DQ686">
            <v>0</v>
          </cell>
          <cell r="DR686">
            <v>0</v>
          </cell>
          <cell r="DS686">
            <v>0</v>
          </cell>
          <cell r="DT686">
            <v>0</v>
          </cell>
          <cell r="DU686">
            <v>0</v>
          </cell>
          <cell r="DV686">
            <v>0</v>
          </cell>
          <cell r="DW686">
            <v>0</v>
          </cell>
          <cell r="DX686">
            <v>0</v>
          </cell>
          <cell r="DY686">
            <v>0</v>
          </cell>
          <cell r="DZ686">
            <v>0</v>
          </cell>
          <cell r="EA686">
            <v>0</v>
          </cell>
          <cell r="EB686">
            <v>0</v>
          </cell>
          <cell r="EC686">
            <v>0</v>
          </cell>
          <cell r="ED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B687">
            <v>0</v>
          </cell>
          <cell r="CC687">
            <v>0</v>
          </cell>
          <cell r="CD687">
            <v>0</v>
          </cell>
          <cell r="CE687">
            <v>0</v>
          </cell>
          <cell r="CF687">
            <v>0</v>
          </cell>
          <cell r="CG687">
            <v>0</v>
          </cell>
          <cell r="CH687">
            <v>0</v>
          </cell>
          <cell r="CI687">
            <v>0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P687">
            <v>0</v>
          </cell>
          <cell r="CQ687">
            <v>0</v>
          </cell>
          <cell r="CR687">
            <v>0</v>
          </cell>
          <cell r="CS687">
            <v>0</v>
          </cell>
          <cell r="CT687">
            <v>0</v>
          </cell>
          <cell r="CU687">
            <v>0</v>
          </cell>
          <cell r="CV687">
            <v>0</v>
          </cell>
          <cell r="CW687">
            <v>0</v>
          </cell>
          <cell r="CX687">
            <v>0</v>
          </cell>
          <cell r="CY687">
            <v>0</v>
          </cell>
          <cell r="CZ687">
            <v>0</v>
          </cell>
          <cell r="DA687">
            <v>0</v>
          </cell>
          <cell r="DB687">
            <v>0</v>
          </cell>
          <cell r="DC687">
            <v>0</v>
          </cell>
          <cell r="DD687">
            <v>0</v>
          </cell>
          <cell r="DE687">
            <v>0</v>
          </cell>
          <cell r="DF687">
            <v>0</v>
          </cell>
          <cell r="DG687">
            <v>0</v>
          </cell>
          <cell r="DH687">
            <v>0</v>
          </cell>
          <cell r="DI687">
            <v>0</v>
          </cell>
          <cell r="DJ687">
            <v>0</v>
          </cell>
          <cell r="DK687">
            <v>0</v>
          </cell>
          <cell r="DL687">
            <v>0</v>
          </cell>
          <cell r="DM687">
            <v>0</v>
          </cell>
          <cell r="DN687">
            <v>0</v>
          </cell>
          <cell r="DO687">
            <v>0</v>
          </cell>
          <cell r="DP687">
            <v>0</v>
          </cell>
          <cell r="DQ687">
            <v>0</v>
          </cell>
          <cell r="DR687">
            <v>0</v>
          </cell>
          <cell r="DS687">
            <v>0</v>
          </cell>
          <cell r="DT687">
            <v>0</v>
          </cell>
          <cell r="DU687">
            <v>0</v>
          </cell>
          <cell r="DV687">
            <v>0</v>
          </cell>
          <cell r="DW687">
            <v>0</v>
          </cell>
          <cell r="DX687">
            <v>0</v>
          </cell>
          <cell r="DY687">
            <v>0</v>
          </cell>
          <cell r="DZ687">
            <v>0</v>
          </cell>
          <cell r="EA687">
            <v>0</v>
          </cell>
          <cell r="EB687">
            <v>0</v>
          </cell>
          <cell r="EC687">
            <v>0</v>
          </cell>
          <cell r="ED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0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B688">
            <v>0</v>
          </cell>
          <cell r="CC688">
            <v>0</v>
          </cell>
          <cell r="CD688">
            <v>0</v>
          </cell>
          <cell r="CE688">
            <v>0</v>
          </cell>
          <cell r="CF688">
            <v>0</v>
          </cell>
          <cell r="CG688">
            <v>0</v>
          </cell>
          <cell r="CH688">
            <v>0</v>
          </cell>
          <cell r="CI688">
            <v>0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P688">
            <v>0</v>
          </cell>
          <cell r="CQ688">
            <v>0</v>
          </cell>
          <cell r="CR688">
            <v>0</v>
          </cell>
          <cell r="CS688">
            <v>0</v>
          </cell>
          <cell r="CT688">
            <v>0</v>
          </cell>
          <cell r="CU688">
            <v>0</v>
          </cell>
          <cell r="CV688">
            <v>0</v>
          </cell>
          <cell r="CW688">
            <v>0</v>
          </cell>
          <cell r="CX688">
            <v>0</v>
          </cell>
          <cell r="CY688">
            <v>0</v>
          </cell>
          <cell r="CZ688">
            <v>0</v>
          </cell>
          <cell r="DA688">
            <v>0</v>
          </cell>
          <cell r="DB688">
            <v>0</v>
          </cell>
          <cell r="DC688">
            <v>0</v>
          </cell>
          <cell r="DD688">
            <v>0</v>
          </cell>
          <cell r="DE688">
            <v>0</v>
          </cell>
          <cell r="DF688">
            <v>0</v>
          </cell>
          <cell r="DG688">
            <v>0</v>
          </cell>
          <cell r="DH688">
            <v>0</v>
          </cell>
          <cell r="DI688">
            <v>0</v>
          </cell>
          <cell r="DJ688">
            <v>0</v>
          </cell>
          <cell r="DK688">
            <v>0</v>
          </cell>
          <cell r="DL688">
            <v>0</v>
          </cell>
          <cell r="DM688">
            <v>0</v>
          </cell>
          <cell r="DN688">
            <v>0</v>
          </cell>
          <cell r="DO688">
            <v>0</v>
          </cell>
          <cell r="DP688">
            <v>0</v>
          </cell>
          <cell r="DQ688">
            <v>0</v>
          </cell>
          <cell r="DR688">
            <v>0</v>
          </cell>
          <cell r="DS688">
            <v>0</v>
          </cell>
          <cell r="DT688">
            <v>0</v>
          </cell>
          <cell r="DU688">
            <v>0</v>
          </cell>
          <cell r="DV688">
            <v>0</v>
          </cell>
          <cell r="DW688">
            <v>0</v>
          </cell>
          <cell r="DX688">
            <v>0</v>
          </cell>
          <cell r="DY688">
            <v>0</v>
          </cell>
          <cell r="DZ688">
            <v>0</v>
          </cell>
          <cell r="EA688">
            <v>0</v>
          </cell>
          <cell r="EB688">
            <v>0</v>
          </cell>
          <cell r="EC688">
            <v>0</v>
          </cell>
          <cell r="ED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>
            <v>0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B689">
            <v>0</v>
          </cell>
          <cell r="CC689">
            <v>0</v>
          </cell>
          <cell r="CD689">
            <v>0</v>
          </cell>
          <cell r="CE689">
            <v>0</v>
          </cell>
          <cell r="CF689">
            <v>0</v>
          </cell>
          <cell r="CG689">
            <v>0</v>
          </cell>
          <cell r="CH689">
            <v>0</v>
          </cell>
          <cell r="CI689">
            <v>0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P689">
            <v>0</v>
          </cell>
          <cell r="CQ689">
            <v>0</v>
          </cell>
          <cell r="CR689">
            <v>0</v>
          </cell>
          <cell r="CS689">
            <v>0</v>
          </cell>
          <cell r="CT689">
            <v>0</v>
          </cell>
          <cell r="CU689">
            <v>0</v>
          </cell>
          <cell r="CV689">
            <v>0</v>
          </cell>
          <cell r="CW689">
            <v>0</v>
          </cell>
          <cell r="CX689">
            <v>0</v>
          </cell>
          <cell r="CY689">
            <v>0</v>
          </cell>
          <cell r="CZ689">
            <v>0</v>
          </cell>
          <cell r="DA689">
            <v>0</v>
          </cell>
          <cell r="DB689">
            <v>0</v>
          </cell>
          <cell r="DC689">
            <v>0</v>
          </cell>
          <cell r="DD689">
            <v>0</v>
          </cell>
          <cell r="DE689">
            <v>0</v>
          </cell>
          <cell r="DF689">
            <v>0</v>
          </cell>
          <cell r="DG689">
            <v>0</v>
          </cell>
          <cell r="DH689">
            <v>0</v>
          </cell>
          <cell r="DI689">
            <v>0</v>
          </cell>
          <cell r="DJ689">
            <v>0</v>
          </cell>
          <cell r="DK689">
            <v>0</v>
          </cell>
          <cell r="DL689">
            <v>0</v>
          </cell>
          <cell r="DM689">
            <v>0</v>
          </cell>
          <cell r="DN689">
            <v>0</v>
          </cell>
          <cell r="DO689">
            <v>0</v>
          </cell>
          <cell r="DP689">
            <v>0</v>
          </cell>
          <cell r="DQ689">
            <v>0</v>
          </cell>
          <cell r="DR689">
            <v>0</v>
          </cell>
          <cell r="DS689">
            <v>0</v>
          </cell>
          <cell r="DT689">
            <v>0</v>
          </cell>
          <cell r="DU689">
            <v>0</v>
          </cell>
          <cell r="DV689">
            <v>0</v>
          </cell>
          <cell r="DW689">
            <v>0</v>
          </cell>
          <cell r="DX689">
            <v>0</v>
          </cell>
          <cell r="DY689">
            <v>0</v>
          </cell>
          <cell r="DZ689">
            <v>0</v>
          </cell>
          <cell r="EA689">
            <v>0</v>
          </cell>
          <cell r="EB689">
            <v>0</v>
          </cell>
          <cell r="EC689">
            <v>0</v>
          </cell>
          <cell r="ED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V690">
            <v>0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0</v>
          </cell>
          <cell r="CC690">
            <v>0</v>
          </cell>
          <cell r="CD690">
            <v>0</v>
          </cell>
          <cell r="CE690">
            <v>0</v>
          </cell>
          <cell r="CF690">
            <v>0</v>
          </cell>
          <cell r="CG690">
            <v>0</v>
          </cell>
          <cell r="CH690">
            <v>0</v>
          </cell>
          <cell r="CI690">
            <v>0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P690">
            <v>0</v>
          </cell>
          <cell r="CQ690">
            <v>0</v>
          </cell>
          <cell r="CR690">
            <v>0</v>
          </cell>
          <cell r="CS690">
            <v>0</v>
          </cell>
          <cell r="CT690">
            <v>0</v>
          </cell>
          <cell r="CU690">
            <v>0</v>
          </cell>
          <cell r="CV690">
            <v>0</v>
          </cell>
          <cell r="CW690">
            <v>0</v>
          </cell>
          <cell r="CX690">
            <v>0</v>
          </cell>
          <cell r="CY690">
            <v>0</v>
          </cell>
          <cell r="CZ690">
            <v>0</v>
          </cell>
          <cell r="DA690">
            <v>0</v>
          </cell>
          <cell r="DB690">
            <v>0</v>
          </cell>
          <cell r="DC690">
            <v>0</v>
          </cell>
          <cell r="DD690">
            <v>0</v>
          </cell>
          <cell r="DE690">
            <v>0</v>
          </cell>
          <cell r="DF690">
            <v>0</v>
          </cell>
          <cell r="DG690">
            <v>0</v>
          </cell>
          <cell r="DH690">
            <v>0</v>
          </cell>
          <cell r="DI690">
            <v>0</v>
          </cell>
          <cell r="DJ690">
            <v>0</v>
          </cell>
          <cell r="DK690">
            <v>0</v>
          </cell>
          <cell r="DL690">
            <v>0</v>
          </cell>
          <cell r="DM690">
            <v>0</v>
          </cell>
          <cell r="DN690">
            <v>0</v>
          </cell>
          <cell r="DO690">
            <v>0</v>
          </cell>
          <cell r="DP690">
            <v>0</v>
          </cell>
          <cell r="DQ690">
            <v>0</v>
          </cell>
          <cell r="DR690">
            <v>0</v>
          </cell>
          <cell r="DS690">
            <v>0</v>
          </cell>
          <cell r="DT690">
            <v>0</v>
          </cell>
          <cell r="DU690">
            <v>0</v>
          </cell>
          <cell r="DV690">
            <v>0</v>
          </cell>
          <cell r="DW690">
            <v>0</v>
          </cell>
          <cell r="DX690">
            <v>0</v>
          </cell>
          <cell r="DY690">
            <v>0</v>
          </cell>
          <cell r="DZ690">
            <v>0</v>
          </cell>
          <cell r="EA690">
            <v>0</v>
          </cell>
          <cell r="EB690">
            <v>0</v>
          </cell>
          <cell r="EC690">
            <v>0</v>
          </cell>
          <cell r="ED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  <cell r="BO691">
            <v>0</v>
          </cell>
          <cell r="BP691">
            <v>0</v>
          </cell>
          <cell r="BQ691">
            <v>0</v>
          </cell>
          <cell r="BR691">
            <v>0</v>
          </cell>
          <cell r="BS691">
            <v>0</v>
          </cell>
          <cell r="BT691">
            <v>0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B691">
            <v>0</v>
          </cell>
          <cell r="CC691">
            <v>0</v>
          </cell>
          <cell r="CD691">
            <v>0</v>
          </cell>
          <cell r="CE691">
            <v>0</v>
          </cell>
          <cell r="CF691">
            <v>0</v>
          </cell>
          <cell r="CG691">
            <v>0</v>
          </cell>
          <cell r="CH691">
            <v>0</v>
          </cell>
          <cell r="CI691">
            <v>0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P691">
            <v>0</v>
          </cell>
          <cell r="CQ691">
            <v>0</v>
          </cell>
          <cell r="CR691">
            <v>0</v>
          </cell>
          <cell r="CS691">
            <v>0</v>
          </cell>
          <cell r="CT691">
            <v>0</v>
          </cell>
          <cell r="CU691">
            <v>0</v>
          </cell>
          <cell r="CV691">
            <v>0</v>
          </cell>
          <cell r="CW691">
            <v>0</v>
          </cell>
          <cell r="CX691">
            <v>0</v>
          </cell>
          <cell r="CY691">
            <v>0</v>
          </cell>
          <cell r="CZ691">
            <v>0</v>
          </cell>
          <cell r="DA691">
            <v>0</v>
          </cell>
          <cell r="DB691">
            <v>0</v>
          </cell>
          <cell r="DC691">
            <v>0</v>
          </cell>
          <cell r="DD691">
            <v>0</v>
          </cell>
          <cell r="DE691">
            <v>0</v>
          </cell>
          <cell r="DF691">
            <v>0</v>
          </cell>
          <cell r="DG691">
            <v>0</v>
          </cell>
          <cell r="DH691">
            <v>0</v>
          </cell>
          <cell r="DI691">
            <v>0</v>
          </cell>
          <cell r="DJ691">
            <v>0</v>
          </cell>
          <cell r="DK691">
            <v>0</v>
          </cell>
          <cell r="DL691">
            <v>0</v>
          </cell>
          <cell r="DM691">
            <v>0</v>
          </cell>
          <cell r="DN691">
            <v>0</v>
          </cell>
          <cell r="DO691">
            <v>0</v>
          </cell>
          <cell r="DP691">
            <v>0</v>
          </cell>
          <cell r="DQ691">
            <v>0</v>
          </cell>
          <cell r="DR691">
            <v>0</v>
          </cell>
          <cell r="DS691">
            <v>0</v>
          </cell>
          <cell r="DT691">
            <v>0</v>
          </cell>
          <cell r="DU691">
            <v>0</v>
          </cell>
          <cell r="DV691">
            <v>0</v>
          </cell>
          <cell r="DW691">
            <v>0</v>
          </cell>
          <cell r="DX691">
            <v>0</v>
          </cell>
          <cell r="DY691">
            <v>0</v>
          </cell>
          <cell r="DZ691">
            <v>0</v>
          </cell>
          <cell r="EA691">
            <v>0</v>
          </cell>
          <cell r="EB691">
            <v>0</v>
          </cell>
          <cell r="EC691">
            <v>0</v>
          </cell>
          <cell r="ED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>
            <v>0</v>
          </cell>
          <cell r="BV692">
            <v>0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B692">
            <v>0</v>
          </cell>
          <cell r="CC692">
            <v>0</v>
          </cell>
          <cell r="CD692">
            <v>0</v>
          </cell>
          <cell r="CE692">
            <v>0</v>
          </cell>
          <cell r="CF692">
            <v>0</v>
          </cell>
          <cell r="CG692">
            <v>0</v>
          </cell>
          <cell r="CH692">
            <v>0</v>
          </cell>
          <cell r="CI692">
            <v>0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P692">
            <v>0</v>
          </cell>
          <cell r="CQ692">
            <v>0</v>
          </cell>
          <cell r="CR692">
            <v>0</v>
          </cell>
          <cell r="CS692">
            <v>0</v>
          </cell>
          <cell r="CT692">
            <v>0</v>
          </cell>
          <cell r="CU692">
            <v>0</v>
          </cell>
          <cell r="CV692">
            <v>0</v>
          </cell>
          <cell r="CW692">
            <v>0</v>
          </cell>
          <cell r="CX692">
            <v>0</v>
          </cell>
          <cell r="CY692">
            <v>0</v>
          </cell>
          <cell r="CZ692">
            <v>0</v>
          </cell>
          <cell r="DA692">
            <v>0</v>
          </cell>
          <cell r="DB692">
            <v>0</v>
          </cell>
          <cell r="DC692">
            <v>0</v>
          </cell>
          <cell r="DD692">
            <v>0</v>
          </cell>
          <cell r="DE692">
            <v>0</v>
          </cell>
          <cell r="DF692">
            <v>0</v>
          </cell>
          <cell r="DG692">
            <v>0</v>
          </cell>
          <cell r="DH692">
            <v>0</v>
          </cell>
          <cell r="DI692">
            <v>0</v>
          </cell>
          <cell r="DJ692">
            <v>0</v>
          </cell>
          <cell r="DK692">
            <v>0</v>
          </cell>
          <cell r="DL692">
            <v>0</v>
          </cell>
          <cell r="DM692">
            <v>0</v>
          </cell>
          <cell r="DN692">
            <v>0</v>
          </cell>
          <cell r="DO692">
            <v>0</v>
          </cell>
          <cell r="DP692">
            <v>0</v>
          </cell>
          <cell r="DQ692">
            <v>0</v>
          </cell>
          <cell r="DR692">
            <v>0</v>
          </cell>
          <cell r="DS692">
            <v>0</v>
          </cell>
          <cell r="DT692">
            <v>0</v>
          </cell>
          <cell r="DU692">
            <v>0</v>
          </cell>
          <cell r="DV692">
            <v>0</v>
          </cell>
          <cell r="DW692">
            <v>0</v>
          </cell>
          <cell r="DX692">
            <v>0</v>
          </cell>
          <cell r="DY692">
            <v>0</v>
          </cell>
          <cell r="DZ692">
            <v>0</v>
          </cell>
          <cell r="EA692">
            <v>0</v>
          </cell>
          <cell r="EB692">
            <v>0</v>
          </cell>
          <cell r="EC692">
            <v>0</v>
          </cell>
          <cell r="ED692">
            <v>0</v>
          </cell>
        </row>
        <row r="693"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  <cell r="BO693">
            <v>0</v>
          </cell>
          <cell r="BP693">
            <v>0</v>
          </cell>
          <cell r="BQ693">
            <v>0</v>
          </cell>
          <cell r="BR693">
            <v>0</v>
          </cell>
          <cell r="BS693">
            <v>0</v>
          </cell>
          <cell r="BT693">
            <v>0</v>
          </cell>
          <cell r="BU693">
            <v>0</v>
          </cell>
          <cell r="BV693">
            <v>0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B693">
            <v>0</v>
          </cell>
          <cell r="CC693">
            <v>0</v>
          </cell>
          <cell r="CD693">
            <v>0</v>
          </cell>
          <cell r="CE693">
            <v>0</v>
          </cell>
          <cell r="CF693">
            <v>0</v>
          </cell>
          <cell r="CG693">
            <v>0</v>
          </cell>
          <cell r="CH693">
            <v>0</v>
          </cell>
          <cell r="CI693">
            <v>0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P693">
            <v>0</v>
          </cell>
          <cell r="CQ693">
            <v>0</v>
          </cell>
          <cell r="CR693">
            <v>0</v>
          </cell>
          <cell r="CS693">
            <v>0</v>
          </cell>
          <cell r="CT693">
            <v>0</v>
          </cell>
          <cell r="CU693">
            <v>0</v>
          </cell>
          <cell r="CV693">
            <v>0</v>
          </cell>
          <cell r="CW693">
            <v>0</v>
          </cell>
          <cell r="CX693">
            <v>0</v>
          </cell>
          <cell r="CY693">
            <v>0</v>
          </cell>
          <cell r="CZ693">
            <v>0</v>
          </cell>
          <cell r="DA693">
            <v>0</v>
          </cell>
          <cell r="DB693">
            <v>0</v>
          </cell>
          <cell r="DC693">
            <v>0</v>
          </cell>
          <cell r="DD693">
            <v>0</v>
          </cell>
          <cell r="DE693">
            <v>0</v>
          </cell>
          <cell r="DF693">
            <v>0</v>
          </cell>
          <cell r="DG693">
            <v>0</v>
          </cell>
          <cell r="DH693">
            <v>0</v>
          </cell>
          <cell r="DI693">
            <v>0</v>
          </cell>
          <cell r="DJ693">
            <v>0</v>
          </cell>
          <cell r="DK693">
            <v>0</v>
          </cell>
          <cell r="DL693">
            <v>0</v>
          </cell>
          <cell r="DM693">
            <v>0</v>
          </cell>
          <cell r="DN693">
            <v>0</v>
          </cell>
          <cell r="DO693">
            <v>0</v>
          </cell>
          <cell r="DP693">
            <v>0</v>
          </cell>
          <cell r="DQ693">
            <v>0</v>
          </cell>
          <cell r="DR693">
            <v>0</v>
          </cell>
          <cell r="DS693">
            <v>0</v>
          </cell>
          <cell r="DT693">
            <v>0</v>
          </cell>
          <cell r="DU693">
            <v>0</v>
          </cell>
          <cell r="DV693">
            <v>0</v>
          </cell>
          <cell r="DW693">
            <v>0</v>
          </cell>
          <cell r="DX693">
            <v>0</v>
          </cell>
          <cell r="DY693">
            <v>0</v>
          </cell>
          <cell r="DZ693">
            <v>0</v>
          </cell>
          <cell r="EA693">
            <v>0</v>
          </cell>
          <cell r="EB693">
            <v>0</v>
          </cell>
          <cell r="EC693">
            <v>0</v>
          </cell>
          <cell r="ED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0</v>
          </cell>
          <cell r="CD694">
            <v>0</v>
          </cell>
          <cell r="CE694">
            <v>0</v>
          </cell>
          <cell r="CF694">
            <v>0</v>
          </cell>
          <cell r="CG694">
            <v>0</v>
          </cell>
          <cell r="CH694">
            <v>0</v>
          </cell>
          <cell r="CI694">
            <v>0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P694">
            <v>0</v>
          </cell>
          <cell r="CQ694">
            <v>0</v>
          </cell>
          <cell r="CR694">
            <v>0</v>
          </cell>
          <cell r="CS694">
            <v>0</v>
          </cell>
          <cell r="CT694">
            <v>0</v>
          </cell>
          <cell r="CU694">
            <v>0</v>
          </cell>
          <cell r="CV694">
            <v>0</v>
          </cell>
          <cell r="CW694">
            <v>0</v>
          </cell>
          <cell r="CX694">
            <v>0</v>
          </cell>
          <cell r="CY694">
            <v>0</v>
          </cell>
          <cell r="CZ694">
            <v>0</v>
          </cell>
          <cell r="DA694">
            <v>0</v>
          </cell>
          <cell r="DB694">
            <v>0</v>
          </cell>
          <cell r="DC694">
            <v>0</v>
          </cell>
          <cell r="DD694">
            <v>0</v>
          </cell>
          <cell r="DE694">
            <v>0</v>
          </cell>
          <cell r="DF694">
            <v>0</v>
          </cell>
          <cell r="DG694">
            <v>0</v>
          </cell>
          <cell r="DH694">
            <v>0</v>
          </cell>
          <cell r="DI694">
            <v>0</v>
          </cell>
          <cell r="DJ694">
            <v>0</v>
          </cell>
          <cell r="DK694">
            <v>0</v>
          </cell>
          <cell r="DL694">
            <v>0</v>
          </cell>
          <cell r="DM694">
            <v>0</v>
          </cell>
          <cell r="DN694">
            <v>0</v>
          </cell>
          <cell r="DO694">
            <v>0</v>
          </cell>
          <cell r="DP694">
            <v>0</v>
          </cell>
          <cell r="DQ694">
            <v>0</v>
          </cell>
          <cell r="DR694">
            <v>0</v>
          </cell>
          <cell r="DS694">
            <v>0</v>
          </cell>
          <cell r="DT694">
            <v>0</v>
          </cell>
          <cell r="DU694">
            <v>0</v>
          </cell>
          <cell r="DV694">
            <v>0</v>
          </cell>
          <cell r="DW694">
            <v>0</v>
          </cell>
          <cell r="DX694">
            <v>0</v>
          </cell>
          <cell r="DY694">
            <v>0</v>
          </cell>
          <cell r="DZ694">
            <v>0</v>
          </cell>
          <cell r="EA694">
            <v>0</v>
          </cell>
          <cell r="EB694">
            <v>0</v>
          </cell>
          <cell r="EC694">
            <v>0</v>
          </cell>
          <cell r="ED694">
            <v>0</v>
          </cell>
        </row>
        <row r="695"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V695">
            <v>0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B695">
            <v>0</v>
          </cell>
          <cell r="CC695">
            <v>0</v>
          </cell>
          <cell r="CD695">
            <v>0</v>
          </cell>
          <cell r="CE695">
            <v>0</v>
          </cell>
          <cell r="CF695">
            <v>0</v>
          </cell>
          <cell r="CG695">
            <v>0</v>
          </cell>
          <cell r="CH695">
            <v>0</v>
          </cell>
          <cell r="CI695">
            <v>0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P695">
            <v>0</v>
          </cell>
          <cell r="CQ695">
            <v>0</v>
          </cell>
          <cell r="CR695">
            <v>0</v>
          </cell>
          <cell r="CS695">
            <v>0</v>
          </cell>
          <cell r="CT695">
            <v>0</v>
          </cell>
          <cell r="CU695">
            <v>0</v>
          </cell>
          <cell r="CV695">
            <v>0</v>
          </cell>
          <cell r="CW695">
            <v>0</v>
          </cell>
          <cell r="CX695">
            <v>0</v>
          </cell>
          <cell r="CY695">
            <v>0</v>
          </cell>
          <cell r="CZ695">
            <v>0</v>
          </cell>
          <cell r="DA695">
            <v>0</v>
          </cell>
          <cell r="DB695">
            <v>0</v>
          </cell>
          <cell r="DC695">
            <v>0</v>
          </cell>
          <cell r="DD695">
            <v>0</v>
          </cell>
          <cell r="DE695">
            <v>0</v>
          </cell>
          <cell r="DF695">
            <v>0</v>
          </cell>
          <cell r="DG695">
            <v>0</v>
          </cell>
          <cell r="DH695">
            <v>0</v>
          </cell>
          <cell r="DI695">
            <v>0</v>
          </cell>
          <cell r="DJ695">
            <v>0</v>
          </cell>
          <cell r="DK695">
            <v>0</v>
          </cell>
          <cell r="DL695">
            <v>0</v>
          </cell>
          <cell r="DM695">
            <v>0</v>
          </cell>
          <cell r="DN695">
            <v>0</v>
          </cell>
          <cell r="DO695">
            <v>0</v>
          </cell>
          <cell r="DP695">
            <v>0</v>
          </cell>
          <cell r="DQ695">
            <v>0</v>
          </cell>
          <cell r="DR695">
            <v>0</v>
          </cell>
          <cell r="DS695">
            <v>0</v>
          </cell>
          <cell r="DT695">
            <v>0</v>
          </cell>
          <cell r="DU695">
            <v>0</v>
          </cell>
          <cell r="DV695">
            <v>0</v>
          </cell>
          <cell r="DW695">
            <v>0</v>
          </cell>
          <cell r="DX695">
            <v>0</v>
          </cell>
          <cell r="DY695">
            <v>0</v>
          </cell>
          <cell r="DZ695">
            <v>0</v>
          </cell>
          <cell r="EA695">
            <v>0</v>
          </cell>
          <cell r="EB695">
            <v>0</v>
          </cell>
          <cell r="EC695">
            <v>0</v>
          </cell>
          <cell r="ED695">
            <v>0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0</v>
          </cell>
          <cell r="BR696">
            <v>0</v>
          </cell>
          <cell r="BS696">
            <v>0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B696">
            <v>0</v>
          </cell>
          <cell r="CC696">
            <v>0</v>
          </cell>
          <cell r="CD696">
            <v>0</v>
          </cell>
          <cell r="CE696">
            <v>0</v>
          </cell>
          <cell r="CF696">
            <v>0</v>
          </cell>
          <cell r="CG696">
            <v>0</v>
          </cell>
          <cell r="CH696">
            <v>0</v>
          </cell>
          <cell r="CI696">
            <v>0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P696">
            <v>0</v>
          </cell>
          <cell r="CQ696">
            <v>0</v>
          </cell>
          <cell r="CR696">
            <v>0</v>
          </cell>
          <cell r="CS696">
            <v>0</v>
          </cell>
          <cell r="CT696">
            <v>0</v>
          </cell>
          <cell r="CU696">
            <v>0</v>
          </cell>
          <cell r="CV696">
            <v>0</v>
          </cell>
          <cell r="CW696">
            <v>0</v>
          </cell>
          <cell r="CX696">
            <v>0</v>
          </cell>
          <cell r="CY696">
            <v>0</v>
          </cell>
          <cell r="CZ696">
            <v>0</v>
          </cell>
          <cell r="DA696">
            <v>0</v>
          </cell>
          <cell r="DB696">
            <v>0</v>
          </cell>
          <cell r="DC696">
            <v>0</v>
          </cell>
          <cell r="DD696">
            <v>0</v>
          </cell>
          <cell r="DE696">
            <v>0</v>
          </cell>
          <cell r="DF696">
            <v>0</v>
          </cell>
          <cell r="DG696">
            <v>0</v>
          </cell>
          <cell r="DH696">
            <v>0</v>
          </cell>
          <cell r="DI696">
            <v>0</v>
          </cell>
          <cell r="DJ696">
            <v>0</v>
          </cell>
          <cell r="DK696">
            <v>0</v>
          </cell>
          <cell r="DL696">
            <v>0</v>
          </cell>
          <cell r="DM696">
            <v>0</v>
          </cell>
          <cell r="DN696">
            <v>0</v>
          </cell>
          <cell r="DO696">
            <v>0</v>
          </cell>
          <cell r="DP696">
            <v>0</v>
          </cell>
          <cell r="DQ696">
            <v>0</v>
          </cell>
          <cell r="DR696">
            <v>0</v>
          </cell>
          <cell r="DS696">
            <v>0</v>
          </cell>
          <cell r="DT696">
            <v>0</v>
          </cell>
          <cell r="DU696">
            <v>0</v>
          </cell>
          <cell r="DV696">
            <v>0</v>
          </cell>
          <cell r="DW696">
            <v>0</v>
          </cell>
          <cell r="DX696">
            <v>0</v>
          </cell>
          <cell r="DY696">
            <v>0</v>
          </cell>
          <cell r="DZ696">
            <v>0</v>
          </cell>
          <cell r="EA696">
            <v>0</v>
          </cell>
          <cell r="EB696">
            <v>0</v>
          </cell>
          <cell r="EC696">
            <v>0</v>
          </cell>
          <cell r="ED696">
            <v>0</v>
          </cell>
        </row>
        <row r="697"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  <cell r="BO697">
            <v>0</v>
          </cell>
          <cell r="BP697">
            <v>0</v>
          </cell>
          <cell r="BQ697">
            <v>0</v>
          </cell>
          <cell r="BR697">
            <v>0</v>
          </cell>
          <cell r="BS697">
            <v>0</v>
          </cell>
          <cell r="BT697">
            <v>0</v>
          </cell>
          <cell r="BU697">
            <v>0</v>
          </cell>
          <cell r="BV697">
            <v>0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  <cell r="CA697">
            <v>0</v>
          </cell>
          <cell r="CB697">
            <v>0</v>
          </cell>
          <cell r="CC697">
            <v>0</v>
          </cell>
          <cell r="CD697">
            <v>0</v>
          </cell>
          <cell r="CE697">
            <v>0</v>
          </cell>
          <cell r="CF697">
            <v>0</v>
          </cell>
          <cell r="CG697">
            <v>0</v>
          </cell>
          <cell r="CH697">
            <v>0</v>
          </cell>
          <cell r="CI697">
            <v>0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P697">
            <v>0</v>
          </cell>
          <cell r="CQ697">
            <v>0</v>
          </cell>
          <cell r="CR697">
            <v>0</v>
          </cell>
          <cell r="CS697">
            <v>0</v>
          </cell>
          <cell r="CT697">
            <v>0</v>
          </cell>
          <cell r="CU697">
            <v>0</v>
          </cell>
          <cell r="CV697">
            <v>0</v>
          </cell>
          <cell r="CW697">
            <v>0</v>
          </cell>
          <cell r="CX697">
            <v>0</v>
          </cell>
          <cell r="CY697">
            <v>0</v>
          </cell>
          <cell r="CZ697">
            <v>0</v>
          </cell>
          <cell r="DA697">
            <v>0</v>
          </cell>
          <cell r="DB697">
            <v>0</v>
          </cell>
          <cell r="DC697">
            <v>0</v>
          </cell>
          <cell r="DD697">
            <v>0</v>
          </cell>
          <cell r="DE697">
            <v>0</v>
          </cell>
          <cell r="DF697">
            <v>0</v>
          </cell>
          <cell r="DG697">
            <v>0</v>
          </cell>
          <cell r="DH697">
            <v>0</v>
          </cell>
          <cell r="DI697">
            <v>0</v>
          </cell>
          <cell r="DJ697">
            <v>0</v>
          </cell>
          <cell r="DK697">
            <v>0</v>
          </cell>
          <cell r="DL697">
            <v>0</v>
          </cell>
          <cell r="DM697">
            <v>0</v>
          </cell>
          <cell r="DN697">
            <v>0</v>
          </cell>
          <cell r="DO697">
            <v>0</v>
          </cell>
          <cell r="DP697">
            <v>0</v>
          </cell>
          <cell r="DQ697">
            <v>0</v>
          </cell>
          <cell r="DR697">
            <v>0</v>
          </cell>
          <cell r="DS697">
            <v>0</v>
          </cell>
          <cell r="DT697">
            <v>0</v>
          </cell>
          <cell r="DU697">
            <v>0</v>
          </cell>
          <cell r="DV697">
            <v>0</v>
          </cell>
          <cell r="DW697">
            <v>0</v>
          </cell>
          <cell r="DX697">
            <v>0</v>
          </cell>
          <cell r="DY697">
            <v>0</v>
          </cell>
          <cell r="DZ697">
            <v>0</v>
          </cell>
          <cell r="EA697">
            <v>0</v>
          </cell>
          <cell r="EB697">
            <v>0</v>
          </cell>
          <cell r="EC697">
            <v>0</v>
          </cell>
          <cell r="ED697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>
            <v>0</v>
          </cell>
          <cell r="BR698">
            <v>0</v>
          </cell>
          <cell r="BS698">
            <v>0</v>
          </cell>
          <cell r="BT698">
            <v>0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B698">
            <v>0</v>
          </cell>
          <cell r="CC698">
            <v>0</v>
          </cell>
          <cell r="CD698">
            <v>0</v>
          </cell>
          <cell r="CE698">
            <v>0</v>
          </cell>
          <cell r="CF698">
            <v>0</v>
          </cell>
          <cell r="CG698">
            <v>0</v>
          </cell>
          <cell r="CH698">
            <v>0</v>
          </cell>
          <cell r="CI698">
            <v>0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P698">
            <v>0</v>
          </cell>
          <cell r="CQ698">
            <v>0</v>
          </cell>
          <cell r="CR698">
            <v>0</v>
          </cell>
          <cell r="CS698">
            <v>0</v>
          </cell>
          <cell r="CT698">
            <v>0</v>
          </cell>
          <cell r="CU698">
            <v>0</v>
          </cell>
          <cell r="CV698">
            <v>0</v>
          </cell>
          <cell r="CW698">
            <v>0</v>
          </cell>
          <cell r="CX698">
            <v>0</v>
          </cell>
          <cell r="CY698">
            <v>0</v>
          </cell>
          <cell r="CZ698">
            <v>0</v>
          </cell>
          <cell r="DA698">
            <v>0</v>
          </cell>
          <cell r="DB698">
            <v>0</v>
          </cell>
          <cell r="DC698">
            <v>0</v>
          </cell>
          <cell r="DD698">
            <v>0</v>
          </cell>
          <cell r="DE698">
            <v>0</v>
          </cell>
          <cell r="DF698">
            <v>0</v>
          </cell>
          <cell r="DG698">
            <v>0</v>
          </cell>
          <cell r="DH698">
            <v>0</v>
          </cell>
          <cell r="DI698">
            <v>0</v>
          </cell>
          <cell r="DJ698">
            <v>0</v>
          </cell>
          <cell r="DK698">
            <v>0</v>
          </cell>
          <cell r="DL698">
            <v>0</v>
          </cell>
          <cell r="DM698">
            <v>0</v>
          </cell>
          <cell r="DN698">
            <v>0</v>
          </cell>
          <cell r="DO698">
            <v>0</v>
          </cell>
          <cell r="DP698">
            <v>0</v>
          </cell>
          <cell r="DQ698">
            <v>0</v>
          </cell>
          <cell r="DR698">
            <v>0</v>
          </cell>
          <cell r="DS698">
            <v>0</v>
          </cell>
          <cell r="DT698">
            <v>0</v>
          </cell>
          <cell r="DU698">
            <v>0</v>
          </cell>
          <cell r="DV698">
            <v>0</v>
          </cell>
          <cell r="DW698">
            <v>0</v>
          </cell>
          <cell r="DX698">
            <v>0</v>
          </cell>
          <cell r="DY698">
            <v>0</v>
          </cell>
          <cell r="DZ698">
            <v>0</v>
          </cell>
          <cell r="EA698">
            <v>0</v>
          </cell>
          <cell r="EB698">
            <v>0</v>
          </cell>
          <cell r="EC698">
            <v>0</v>
          </cell>
          <cell r="ED698">
            <v>0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B699">
            <v>0</v>
          </cell>
          <cell r="CC699">
            <v>0</v>
          </cell>
          <cell r="CD699">
            <v>0</v>
          </cell>
          <cell r="CE699">
            <v>0</v>
          </cell>
          <cell r="CF699">
            <v>0</v>
          </cell>
          <cell r="CG699">
            <v>0</v>
          </cell>
          <cell r="CH699">
            <v>0</v>
          </cell>
          <cell r="CI699">
            <v>0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P699">
            <v>0</v>
          </cell>
          <cell r="CQ699">
            <v>0</v>
          </cell>
          <cell r="CR699">
            <v>0</v>
          </cell>
          <cell r="CS699">
            <v>0</v>
          </cell>
          <cell r="CT699">
            <v>0</v>
          </cell>
          <cell r="CU699">
            <v>0</v>
          </cell>
          <cell r="CV699">
            <v>0</v>
          </cell>
          <cell r="CW699">
            <v>0</v>
          </cell>
          <cell r="CX699">
            <v>0</v>
          </cell>
          <cell r="CY699">
            <v>0</v>
          </cell>
          <cell r="CZ699">
            <v>0</v>
          </cell>
          <cell r="DA699">
            <v>0</v>
          </cell>
          <cell r="DB699">
            <v>0</v>
          </cell>
          <cell r="DC699">
            <v>0</v>
          </cell>
          <cell r="DD699">
            <v>0</v>
          </cell>
          <cell r="DE699">
            <v>0</v>
          </cell>
          <cell r="DF699">
            <v>0</v>
          </cell>
          <cell r="DG699">
            <v>0</v>
          </cell>
          <cell r="DH699">
            <v>0</v>
          </cell>
          <cell r="DI699">
            <v>0</v>
          </cell>
          <cell r="DJ699">
            <v>0</v>
          </cell>
          <cell r="DK699">
            <v>0</v>
          </cell>
          <cell r="DL699">
            <v>0</v>
          </cell>
          <cell r="DM699">
            <v>0</v>
          </cell>
          <cell r="DN699">
            <v>0</v>
          </cell>
          <cell r="DO699">
            <v>0</v>
          </cell>
          <cell r="DP699">
            <v>0</v>
          </cell>
          <cell r="DQ699">
            <v>0</v>
          </cell>
          <cell r="DR699">
            <v>0</v>
          </cell>
          <cell r="DS699">
            <v>0</v>
          </cell>
          <cell r="DT699">
            <v>0</v>
          </cell>
          <cell r="DU699">
            <v>0</v>
          </cell>
          <cell r="DV699">
            <v>0</v>
          </cell>
          <cell r="DW699">
            <v>0</v>
          </cell>
          <cell r="DX699">
            <v>0</v>
          </cell>
          <cell r="DY699">
            <v>0</v>
          </cell>
          <cell r="DZ699">
            <v>0</v>
          </cell>
          <cell r="EA699">
            <v>0</v>
          </cell>
          <cell r="EB699">
            <v>0</v>
          </cell>
          <cell r="EC699">
            <v>0</v>
          </cell>
          <cell r="ED699">
            <v>0</v>
          </cell>
        </row>
        <row r="700"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>
            <v>0</v>
          </cell>
          <cell r="BV700">
            <v>0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B700">
            <v>0</v>
          </cell>
          <cell r="CC700">
            <v>0</v>
          </cell>
          <cell r="CD700">
            <v>0</v>
          </cell>
          <cell r="CE700">
            <v>0</v>
          </cell>
          <cell r="CF700">
            <v>0</v>
          </cell>
          <cell r="CG700">
            <v>0</v>
          </cell>
          <cell r="CH700">
            <v>0</v>
          </cell>
          <cell r="CI700">
            <v>0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P700">
            <v>0</v>
          </cell>
          <cell r="CQ700">
            <v>0</v>
          </cell>
          <cell r="CR700">
            <v>0</v>
          </cell>
          <cell r="CS700">
            <v>0</v>
          </cell>
          <cell r="CT700">
            <v>0</v>
          </cell>
          <cell r="CU700">
            <v>0</v>
          </cell>
          <cell r="CV700">
            <v>0</v>
          </cell>
          <cell r="CW700">
            <v>0</v>
          </cell>
          <cell r="CX700">
            <v>0</v>
          </cell>
          <cell r="CY700">
            <v>0</v>
          </cell>
          <cell r="CZ700">
            <v>0</v>
          </cell>
          <cell r="DA700">
            <v>0</v>
          </cell>
          <cell r="DB700">
            <v>0</v>
          </cell>
          <cell r="DC700">
            <v>0</v>
          </cell>
          <cell r="DD700">
            <v>0</v>
          </cell>
          <cell r="DE700">
            <v>0</v>
          </cell>
          <cell r="DF700">
            <v>0</v>
          </cell>
          <cell r="DG700">
            <v>0</v>
          </cell>
          <cell r="DH700">
            <v>0</v>
          </cell>
          <cell r="DI700">
            <v>0</v>
          </cell>
          <cell r="DJ700">
            <v>0</v>
          </cell>
          <cell r="DK700">
            <v>0</v>
          </cell>
          <cell r="DL700">
            <v>0</v>
          </cell>
          <cell r="DM700">
            <v>0</v>
          </cell>
          <cell r="DN700">
            <v>0</v>
          </cell>
          <cell r="DO700">
            <v>0</v>
          </cell>
          <cell r="DP700">
            <v>0</v>
          </cell>
          <cell r="DQ700">
            <v>0</v>
          </cell>
          <cell r="DR700">
            <v>0</v>
          </cell>
          <cell r="DS700">
            <v>0</v>
          </cell>
          <cell r="DT700">
            <v>0</v>
          </cell>
          <cell r="DU700">
            <v>0</v>
          </cell>
          <cell r="DV700">
            <v>0</v>
          </cell>
          <cell r="DW700">
            <v>0</v>
          </cell>
          <cell r="DX700">
            <v>0</v>
          </cell>
          <cell r="DY700">
            <v>0</v>
          </cell>
          <cell r="DZ700">
            <v>0</v>
          </cell>
          <cell r="EA700">
            <v>0</v>
          </cell>
          <cell r="EB700">
            <v>0</v>
          </cell>
          <cell r="EC700">
            <v>0</v>
          </cell>
          <cell r="ED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B701">
            <v>0</v>
          </cell>
          <cell r="CC701">
            <v>0</v>
          </cell>
          <cell r="CD701">
            <v>0</v>
          </cell>
          <cell r="CE701">
            <v>0</v>
          </cell>
          <cell r="CF701">
            <v>0</v>
          </cell>
          <cell r="CG701">
            <v>0</v>
          </cell>
          <cell r="CH701">
            <v>0</v>
          </cell>
          <cell r="CI701">
            <v>0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P701">
            <v>0</v>
          </cell>
          <cell r="CQ701">
            <v>0</v>
          </cell>
          <cell r="CR701">
            <v>0</v>
          </cell>
          <cell r="CS701">
            <v>0</v>
          </cell>
          <cell r="CT701">
            <v>0</v>
          </cell>
          <cell r="CU701">
            <v>0</v>
          </cell>
          <cell r="CV701">
            <v>0</v>
          </cell>
          <cell r="CW701">
            <v>0</v>
          </cell>
          <cell r="CX701">
            <v>0</v>
          </cell>
          <cell r="CY701">
            <v>0</v>
          </cell>
          <cell r="CZ701">
            <v>0</v>
          </cell>
          <cell r="DA701">
            <v>0</v>
          </cell>
          <cell r="DB701">
            <v>0</v>
          </cell>
          <cell r="DC701">
            <v>0</v>
          </cell>
          <cell r="DD701">
            <v>0</v>
          </cell>
          <cell r="DE701">
            <v>0</v>
          </cell>
          <cell r="DF701">
            <v>0</v>
          </cell>
          <cell r="DG701">
            <v>0</v>
          </cell>
          <cell r="DH701">
            <v>0</v>
          </cell>
          <cell r="DI701">
            <v>0</v>
          </cell>
          <cell r="DJ701">
            <v>0</v>
          </cell>
          <cell r="DK701">
            <v>0</v>
          </cell>
          <cell r="DL701">
            <v>0</v>
          </cell>
          <cell r="DM701">
            <v>0</v>
          </cell>
          <cell r="DN701">
            <v>0</v>
          </cell>
          <cell r="DO701">
            <v>0</v>
          </cell>
          <cell r="DP701">
            <v>0</v>
          </cell>
          <cell r="DQ701">
            <v>0</v>
          </cell>
          <cell r="DR701">
            <v>0</v>
          </cell>
          <cell r="DS701">
            <v>0</v>
          </cell>
          <cell r="DT701">
            <v>0</v>
          </cell>
          <cell r="DU701">
            <v>0</v>
          </cell>
          <cell r="DV701">
            <v>0</v>
          </cell>
          <cell r="DW701">
            <v>0</v>
          </cell>
          <cell r="DX701">
            <v>0</v>
          </cell>
          <cell r="DY701">
            <v>0</v>
          </cell>
          <cell r="DZ701">
            <v>0</v>
          </cell>
          <cell r="EA701">
            <v>0</v>
          </cell>
          <cell r="EB701">
            <v>0</v>
          </cell>
          <cell r="EC701">
            <v>0</v>
          </cell>
          <cell r="ED701">
            <v>0</v>
          </cell>
        </row>
        <row r="702"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>
            <v>0</v>
          </cell>
          <cell r="BN702">
            <v>0</v>
          </cell>
          <cell r="BO702">
            <v>0</v>
          </cell>
          <cell r="BP702">
            <v>0</v>
          </cell>
          <cell r="BQ702">
            <v>0</v>
          </cell>
          <cell r="BR702">
            <v>0</v>
          </cell>
          <cell r="BS702">
            <v>0</v>
          </cell>
          <cell r="BT702">
            <v>0</v>
          </cell>
          <cell r="BU702">
            <v>0</v>
          </cell>
          <cell r="BV702">
            <v>0</v>
          </cell>
          <cell r="BW702">
            <v>0</v>
          </cell>
          <cell r="BX702">
            <v>0</v>
          </cell>
          <cell r="BY702">
            <v>0</v>
          </cell>
          <cell r="BZ702">
            <v>0</v>
          </cell>
          <cell r="CA702">
            <v>0</v>
          </cell>
          <cell r="CB702">
            <v>0</v>
          </cell>
          <cell r="CC702">
            <v>0</v>
          </cell>
          <cell r="CD702">
            <v>0</v>
          </cell>
          <cell r="CE702">
            <v>0</v>
          </cell>
          <cell r="CF702">
            <v>0</v>
          </cell>
          <cell r="CG702">
            <v>0</v>
          </cell>
          <cell r="CH702">
            <v>0</v>
          </cell>
          <cell r="CI702">
            <v>0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P702">
            <v>0</v>
          </cell>
          <cell r="CQ702">
            <v>0</v>
          </cell>
          <cell r="CR702">
            <v>0</v>
          </cell>
          <cell r="CS702">
            <v>0</v>
          </cell>
          <cell r="CT702">
            <v>0</v>
          </cell>
          <cell r="CU702">
            <v>0</v>
          </cell>
          <cell r="CV702">
            <v>0</v>
          </cell>
          <cell r="CW702">
            <v>0</v>
          </cell>
          <cell r="CX702">
            <v>0</v>
          </cell>
          <cell r="CY702">
            <v>0</v>
          </cell>
          <cell r="CZ702">
            <v>0</v>
          </cell>
          <cell r="DA702">
            <v>0</v>
          </cell>
          <cell r="DB702">
            <v>0</v>
          </cell>
          <cell r="DC702">
            <v>0</v>
          </cell>
          <cell r="DD702">
            <v>0</v>
          </cell>
          <cell r="DE702">
            <v>0</v>
          </cell>
          <cell r="DF702">
            <v>0</v>
          </cell>
          <cell r="DG702">
            <v>0</v>
          </cell>
          <cell r="DH702">
            <v>0</v>
          </cell>
          <cell r="DI702">
            <v>0</v>
          </cell>
          <cell r="DJ702">
            <v>0</v>
          </cell>
          <cell r="DK702">
            <v>0</v>
          </cell>
          <cell r="DL702">
            <v>0</v>
          </cell>
          <cell r="DM702">
            <v>0</v>
          </cell>
          <cell r="DN702">
            <v>0</v>
          </cell>
          <cell r="DO702">
            <v>0</v>
          </cell>
          <cell r="DP702">
            <v>0</v>
          </cell>
          <cell r="DQ702">
            <v>0</v>
          </cell>
          <cell r="DR702">
            <v>0</v>
          </cell>
          <cell r="DS702">
            <v>0</v>
          </cell>
          <cell r="DT702">
            <v>0</v>
          </cell>
          <cell r="DU702">
            <v>0</v>
          </cell>
          <cell r="DV702">
            <v>0</v>
          </cell>
          <cell r="DW702">
            <v>0</v>
          </cell>
          <cell r="DX702">
            <v>0</v>
          </cell>
          <cell r="DY702">
            <v>0</v>
          </cell>
          <cell r="DZ702">
            <v>0</v>
          </cell>
          <cell r="EA702">
            <v>0</v>
          </cell>
          <cell r="EB702">
            <v>0</v>
          </cell>
          <cell r="EC702">
            <v>0</v>
          </cell>
          <cell r="ED702">
            <v>0</v>
          </cell>
        </row>
        <row r="703"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0</v>
          </cell>
          <cell r="BN703">
            <v>0</v>
          </cell>
          <cell r="BO703">
            <v>0</v>
          </cell>
          <cell r="BP703">
            <v>0</v>
          </cell>
          <cell r="BQ703">
            <v>0</v>
          </cell>
          <cell r="BR703">
            <v>0</v>
          </cell>
          <cell r="BS703">
            <v>0</v>
          </cell>
          <cell r="BT703">
            <v>0</v>
          </cell>
          <cell r="BU703">
            <v>0</v>
          </cell>
          <cell r="BV703">
            <v>0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0</v>
          </cell>
          <cell r="CB703">
            <v>0</v>
          </cell>
          <cell r="CC703">
            <v>0</v>
          </cell>
          <cell r="CD703">
            <v>0</v>
          </cell>
          <cell r="CE703">
            <v>0</v>
          </cell>
          <cell r="CF703">
            <v>0</v>
          </cell>
          <cell r="CG703">
            <v>0</v>
          </cell>
          <cell r="CH703">
            <v>0</v>
          </cell>
          <cell r="CI703">
            <v>0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P703">
            <v>0</v>
          </cell>
          <cell r="CQ703">
            <v>0</v>
          </cell>
          <cell r="CR703">
            <v>0</v>
          </cell>
          <cell r="CS703">
            <v>0</v>
          </cell>
          <cell r="CT703">
            <v>0</v>
          </cell>
          <cell r="CU703">
            <v>0</v>
          </cell>
          <cell r="CV703">
            <v>0</v>
          </cell>
          <cell r="CW703">
            <v>0</v>
          </cell>
          <cell r="CX703">
            <v>0</v>
          </cell>
          <cell r="CY703">
            <v>0</v>
          </cell>
          <cell r="CZ703">
            <v>0</v>
          </cell>
          <cell r="DA703">
            <v>0</v>
          </cell>
          <cell r="DB703">
            <v>0</v>
          </cell>
          <cell r="DC703">
            <v>0</v>
          </cell>
          <cell r="DD703">
            <v>0</v>
          </cell>
          <cell r="DE703">
            <v>0</v>
          </cell>
          <cell r="DF703">
            <v>0</v>
          </cell>
          <cell r="DG703">
            <v>0</v>
          </cell>
          <cell r="DH703">
            <v>0</v>
          </cell>
          <cell r="DI703">
            <v>0</v>
          </cell>
          <cell r="DJ703">
            <v>0</v>
          </cell>
          <cell r="DK703">
            <v>0</v>
          </cell>
          <cell r="DL703">
            <v>0</v>
          </cell>
          <cell r="DM703">
            <v>0</v>
          </cell>
          <cell r="DN703">
            <v>0</v>
          </cell>
          <cell r="DO703">
            <v>0</v>
          </cell>
          <cell r="DP703">
            <v>0</v>
          </cell>
          <cell r="DQ703">
            <v>0</v>
          </cell>
          <cell r="DR703">
            <v>0</v>
          </cell>
          <cell r="DS703">
            <v>0</v>
          </cell>
          <cell r="DT703">
            <v>0</v>
          </cell>
          <cell r="DU703">
            <v>0</v>
          </cell>
          <cell r="DV703">
            <v>0</v>
          </cell>
          <cell r="DW703">
            <v>0</v>
          </cell>
          <cell r="DX703">
            <v>0</v>
          </cell>
          <cell r="DY703">
            <v>0</v>
          </cell>
          <cell r="DZ703">
            <v>0</v>
          </cell>
          <cell r="EA703">
            <v>0</v>
          </cell>
          <cell r="EB703">
            <v>0</v>
          </cell>
          <cell r="EC703">
            <v>0</v>
          </cell>
          <cell r="ED703">
            <v>0</v>
          </cell>
        </row>
        <row r="704"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0</v>
          </cell>
          <cell r="DC704">
            <v>0</v>
          </cell>
          <cell r="DD704">
            <v>0</v>
          </cell>
          <cell r="DE704">
            <v>0</v>
          </cell>
          <cell r="DF704">
            <v>0</v>
          </cell>
          <cell r="DG704">
            <v>0</v>
          </cell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T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  <cell r="BL705">
            <v>0</v>
          </cell>
          <cell r="BM705">
            <v>0</v>
          </cell>
          <cell r="BN705">
            <v>0</v>
          </cell>
          <cell r="BO705">
            <v>0</v>
          </cell>
          <cell r="BP705">
            <v>0</v>
          </cell>
          <cell r="BQ705">
            <v>0</v>
          </cell>
          <cell r="BR705">
            <v>0</v>
          </cell>
          <cell r="BS705">
            <v>0</v>
          </cell>
          <cell r="BT705">
            <v>0</v>
          </cell>
          <cell r="BU705">
            <v>0</v>
          </cell>
          <cell r="BV705">
            <v>0</v>
          </cell>
          <cell r="BW705">
            <v>0</v>
          </cell>
          <cell r="BX705">
            <v>0</v>
          </cell>
          <cell r="BY705">
            <v>0</v>
          </cell>
          <cell r="BZ705">
            <v>0</v>
          </cell>
          <cell r="CA705">
            <v>0</v>
          </cell>
          <cell r="CB705">
            <v>0</v>
          </cell>
          <cell r="CC705">
            <v>0</v>
          </cell>
          <cell r="CD705">
            <v>0</v>
          </cell>
          <cell r="CE705">
            <v>0</v>
          </cell>
          <cell r="CF705">
            <v>0</v>
          </cell>
          <cell r="CG705">
            <v>0</v>
          </cell>
          <cell r="CH705">
            <v>0</v>
          </cell>
          <cell r="CI705">
            <v>0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P705">
            <v>0</v>
          </cell>
          <cell r="CQ705">
            <v>0</v>
          </cell>
          <cell r="CR705">
            <v>0</v>
          </cell>
          <cell r="CS705">
            <v>0</v>
          </cell>
          <cell r="CT705">
            <v>0</v>
          </cell>
          <cell r="CU705">
            <v>0</v>
          </cell>
          <cell r="CV705">
            <v>0</v>
          </cell>
          <cell r="CW705">
            <v>0</v>
          </cell>
          <cell r="CX705">
            <v>0</v>
          </cell>
          <cell r="CY705">
            <v>0</v>
          </cell>
          <cell r="CZ705">
            <v>0</v>
          </cell>
          <cell r="DA705">
            <v>0</v>
          </cell>
          <cell r="DB705">
            <v>0</v>
          </cell>
          <cell r="DC705">
            <v>0</v>
          </cell>
          <cell r="DD705">
            <v>0</v>
          </cell>
          <cell r="DE705">
            <v>0</v>
          </cell>
          <cell r="DF705">
            <v>0</v>
          </cell>
          <cell r="DG705">
            <v>0</v>
          </cell>
          <cell r="DH705">
            <v>0</v>
          </cell>
          <cell r="DI705">
            <v>0</v>
          </cell>
          <cell r="DJ705">
            <v>0</v>
          </cell>
          <cell r="DK705">
            <v>0</v>
          </cell>
          <cell r="DL705">
            <v>0</v>
          </cell>
          <cell r="DM705">
            <v>0</v>
          </cell>
          <cell r="DN705">
            <v>0</v>
          </cell>
          <cell r="DO705">
            <v>0</v>
          </cell>
          <cell r="DP705">
            <v>0</v>
          </cell>
          <cell r="DQ705">
            <v>0</v>
          </cell>
          <cell r="DR705">
            <v>0</v>
          </cell>
          <cell r="DS705">
            <v>0</v>
          </cell>
          <cell r="DT705">
            <v>0</v>
          </cell>
          <cell r="DU705">
            <v>0</v>
          </cell>
          <cell r="DV705">
            <v>0</v>
          </cell>
          <cell r="DW705">
            <v>0</v>
          </cell>
          <cell r="DX705">
            <v>0</v>
          </cell>
          <cell r="DY705">
            <v>0</v>
          </cell>
          <cell r="DZ705">
            <v>0</v>
          </cell>
          <cell r="EA705">
            <v>0</v>
          </cell>
          <cell r="EB705">
            <v>0</v>
          </cell>
          <cell r="EC705">
            <v>0</v>
          </cell>
          <cell r="ED705">
            <v>0</v>
          </cell>
        </row>
        <row r="707">
          <cell r="A707" t="str">
            <v>Total IRP Resources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  <cell r="BO707">
            <v>0</v>
          </cell>
          <cell r="BP707">
            <v>0</v>
          </cell>
          <cell r="BQ707">
            <v>0</v>
          </cell>
          <cell r="BR707">
            <v>0</v>
          </cell>
          <cell r="BS707">
            <v>0</v>
          </cell>
          <cell r="BT707">
            <v>0</v>
          </cell>
          <cell r="BU707">
            <v>0</v>
          </cell>
          <cell r="BV707">
            <v>0</v>
          </cell>
          <cell r="BW707">
            <v>0</v>
          </cell>
          <cell r="BX707">
            <v>0</v>
          </cell>
          <cell r="BY707">
            <v>0</v>
          </cell>
          <cell r="BZ707">
            <v>0</v>
          </cell>
          <cell r="CA707">
            <v>0</v>
          </cell>
          <cell r="CB707">
            <v>0</v>
          </cell>
          <cell r="CC707">
            <v>0</v>
          </cell>
          <cell r="CD707">
            <v>0</v>
          </cell>
          <cell r="CE707">
            <v>0</v>
          </cell>
          <cell r="CF707">
            <v>0</v>
          </cell>
          <cell r="CG707">
            <v>0</v>
          </cell>
          <cell r="CH707">
            <v>0</v>
          </cell>
          <cell r="CI707">
            <v>0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P707">
            <v>0</v>
          </cell>
          <cell r="CQ707">
            <v>0</v>
          </cell>
          <cell r="CR707">
            <v>0</v>
          </cell>
          <cell r="CS707">
            <v>0</v>
          </cell>
          <cell r="CT707">
            <v>0</v>
          </cell>
          <cell r="CU707">
            <v>0</v>
          </cell>
          <cell r="CV707">
            <v>0</v>
          </cell>
          <cell r="CW707">
            <v>0</v>
          </cell>
          <cell r="CX707">
            <v>0</v>
          </cell>
          <cell r="CY707">
            <v>0</v>
          </cell>
          <cell r="CZ707">
            <v>0</v>
          </cell>
          <cell r="DA707">
            <v>0</v>
          </cell>
          <cell r="DB707">
            <v>0</v>
          </cell>
          <cell r="DC707">
            <v>0</v>
          </cell>
          <cell r="DD707">
            <v>0</v>
          </cell>
          <cell r="DE707">
            <v>0</v>
          </cell>
          <cell r="DF707">
            <v>0</v>
          </cell>
          <cell r="DG707">
            <v>0</v>
          </cell>
          <cell r="DH707">
            <v>0</v>
          </cell>
          <cell r="DI707">
            <v>0</v>
          </cell>
          <cell r="DJ707">
            <v>0</v>
          </cell>
          <cell r="DK707">
            <v>0</v>
          </cell>
          <cell r="DL707">
            <v>0</v>
          </cell>
          <cell r="DM707">
            <v>0</v>
          </cell>
          <cell r="DN707">
            <v>0</v>
          </cell>
          <cell r="DO707">
            <v>0</v>
          </cell>
          <cell r="DP707">
            <v>0</v>
          </cell>
          <cell r="DQ707">
            <v>0</v>
          </cell>
          <cell r="DR707">
            <v>0</v>
          </cell>
          <cell r="DS707">
            <v>0</v>
          </cell>
          <cell r="DT707">
            <v>0</v>
          </cell>
          <cell r="DU707">
            <v>0</v>
          </cell>
          <cell r="DV707">
            <v>0</v>
          </cell>
          <cell r="DW707">
            <v>0</v>
          </cell>
          <cell r="DX707">
            <v>0</v>
          </cell>
          <cell r="DY707">
            <v>0</v>
          </cell>
          <cell r="DZ707">
            <v>0</v>
          </cell>
          <cell r="EA707">
            <v>0</v>
          </cell>
          <cell r="EB707">
            <v>0</v>
          </cell>
          <cell r="EC707">
            <v>0</v>
          </cell>
          <cell r="ED707">
            <v>0</v>
          </cell>
        </row>
        <row r="709">
          <cell r="A709" t="str">
            <v>Growth Station Resources</v>
          </cell>
        </row>
        <row r="710"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  <cell r="BK710">
            <v>0</v>
          </cell>
          <cell r="BL710">
            <v>0</v>
          </cell>
          <cell r="BM710">
            <v>0</v>
          </cell>
          <cell r="BN710">
            <v>0</v>
          </cell>
          <cell r="BO710">
            <v>0</v>
          </cell>
          <cell r="BP710">
            <v>0</v>
          </cell>
          <cell r="BQ710">
            <v>0</v>
          </cell>
          <cell r="BR710">
            <v>0</v>
          </cell>
          <cell r="BS710">
            <v>0</v>
          </cell>
          <cell r="BT710">
            <v>0</v>
          </cell>
          <cell r="BU710">
            <v>0</v>
          </cell>
          <cell r="BV710">
            <v>0</v>
          </cell>
          <cell r="BW710">
            <v>0</v>
          </cell>
          <cell r="BX710">
            <v>0</v>
          </cell>
          <cell r="BY710">
            <v>0</v>
          </cell>
          <cell r="BZ710">
            <v>0</v>
          </cell>
          <cell r="CA710">
            <v>0</v>
          </cell>
          <cell r="CB710">
            <v>0</v>
          </cell>
          <cell r="CC710">
            <v>0</v>
          </cell>
          <cell r="CD710">
            <v>0</v>
          </cell>
          <cell r="CE710">
            <v>0</v>
          </cell>
          <cell r="CF710">
            <v>0</v>
          </cell>
          <cell r="CG710">
            <v>0</v>
          </cell>
          <cell r="CH710">
            <v>0</v>
          </cell>
          <cell r="CI710">
            <v>0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P710">
            <v>0</v>
          </cell>
          <cell r="CQ710">
            <v>0</v>
          </cell>
          <cell r="CR710">
            <v>0</v>
          </cell>
          <cell r="CS710">
            <v>0</v>
          </cell>
          <cell r="CT710">
            <v>0</v>
          </cell>
          <cell r="CU710">
            <v>0</v>
          </cell>
          <cell r="CV710">
            <v>0</v>
          </cell>
          <cell r="CW710">
            <v>0</v>
          </cell>
          <cell r="CX710">
            <v>0</v>
          </cell>
          <cell r="CY710">
            <v>0</v>
          </cell>
          <cell r="CZ710">
            <v>0</v>
          </cell>
          <cell r="DA710">
            <v>0</v>
          </cell>
          <cell r="DB710">
            <v>0</v>
          </cell>
          <cell r="DC710">
            <v>0</v>
          </cell>
          <cell r="DD710">
            <v>0</v>
          </cell>
          <cell r="DE710">
            <v>0</v>
          </cell>
          <cell r="DF710">
            <v>0</v>
          </cell>
          <cell r="DG710">
            <v>0</v>
          </cell>
          <cell r="DH710">
            <v>0</v>
          </cell>
          <cell r="DI710">
            <v>0</v>
          </cell>
          <cell r="DJ710">
            <v>0</v>
          </cell>
          <cell r="DK710">
            <v>0</v>
          </cell>
          <cell r="DL710">
            <v>0</v>
          </cell>
          <cell r="DM710">
            <v>0</v>
          </cell>
          <cell r="DN710">
            <v>0</v>
          </cell>
          <cell r="DO710">
            <v>0</v>
          </cell>
          <cell r="DP710">
            <v>0</v>
          </cell>
          <cell r="DQ710">
            <v>0</v>
          </cell>
          <cell r="DR710">
            <v>0</v>
          </cell>
          <cell r="DS710">
            <v>0</v>
          </cell>
          <cell r="DT710">
            <v>0</v>
          </cell>
          <cell r="DU710">
            <v>0</v>
          </cell>
          <cell r="DV710">
            <v>0</v>
          </cell>
          <cell r="DW710">
            <v>0</v>
          </cell>
          <cell r="DX710">
            <v>0</v>
          </cell>
          <cell r="DY710">
            <v>0</v>
          </cell>
          <cell r="DZ710">
            <v>0</v>
          </cell>
          <cell r="EA710">
            <v>0</v>
          </cell>
          <cell r="EB710">
            <v>0</v>
          </cell>
          <cell r="EC710">
            <v>0</v>
          </cell>
          <cell r="ED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  <cell r="BO711">
            <v>0</v>
          </cell>
          <cell r="BP711">
            <v>0</v>
          </cell>
          <cell r="BQ711">
            <v>0</v>
          </cell>
          <cell r="BR711">
            <v>0</v>
          </cell>
          <cell r="BS711">
            <v>0</v>
          </cell>
          <cell r="BT711">
            <v>0</v>
          </cell>
          <cell r="BU711">
            <v>0</v>
          </cell>
          <cell r="BV711">
            <v>0</v>
          </cell>
          <cell r="BW711">
            <v>0</v>
          </cell>
          <cell r="BX711">
            <v>0</v>
          </cell>
          <cell r="BY711">
            <v>0</v>
          </cell>
          <cell r="BZ711">
            <v>0</v>
          </cell>
          <cell r="CA711">
            <v>0</v>
          </cell>
          <cell r="CB711">
            <v>0</v>
          </cell>
          <cell r="CC711">
            <v>0</v>
          </cell>
          <cell r="CD711">
            <v>0</v>
          </cell>
          <cell r="CE711">
            <v>0</v>
          </cell>
          <cell r="CF711">
            <v>0</v>
          </cell>
          <cell r="CG711">
            <v>0</v>
          </cell>
          <cell r="CH711">
            <v>0</v>
          </cell>
          <cell r="CI711">
            <v>0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P711">
            <v>0</v>
          </cell>
          <cell r="CQ711">
            <v>0</v>
          </cell>
          <cell r="CR711">
            <v>0</v>
          </cell>
          <cell r="CS711">
            <v>0</v>
          </cell>
          <cell r="CT711">
            <v>0</v>
          </cell>
          <cell r="CU711">
            <v>0</v>
          </cell>
          <cell r="CV711">
            <v>0</v>
          </cell>
          <cell r="CW711">
            <v>0</v>
          </cell>
          <cell r="CX711">
            <v>0</v>
          </cell>
          <cell r="CY711">
            <v>0</v>
          </cell>
          <cell r="CZ711">
            <v>0</v>
          </cell>
          <cell r="DA711">
            <v>0</v>
          </cell>
          <cell r="DB711">
            <v>0</v>
          </cell>
          <cell r="DC711">
            <v>0</v>
          </cell>
          <cell r="DD711">
            <v>0</v>
          </cell>
          <cell r="DE711">
            <v>0</v>
          </cell>
          <cell r="DF711">
            <v>0</v>
          </cell>
          <cell r="DG711">
            <v>0</v>
          </cell>
          <cell r="DH711">
            <v>0</v>
          </cell>
          <cell r="DI711">
            <v>0</v>
          </cell>
          <cell r="DJ711">
            <v>0</v>
          </cell>
          <cell r="DK711">
            <v>0</v>
          </cell>
          <cell r="DL711">
            <v>0</v>
          </cell>
          <cell r="DM711">
            <v>0</v>
          </cell>
          <cell r="DN711">
            <v>0</v>
          </cell>
          <cell r="DO711">
            <v>0</v>
          </cell>
          <cell r="DP711">
            <v>0</v>
          </cell>
          <cell r="DQ711">
            <v>0</v>
          </cell>
          <cell r="DR711">
            <v>0</v>
          </cell>
          <cell r="DS711">
            <v>0</v>
          </cell>
          <cell r="DT711">
            <v>0</v>
          </cell>
          <cell r="DU711">
            <v>0</v>
          </cell>
          <cell r="DV711">
            <v>0</v>
          </cell>
          <cell r="DW711">
            <v>0</v>
          </cell>
          <cell r="DX711">
            <v>0</v>
          </cell>
          <cell r="DY711">
            <v>0</v>
          </cell>
          <cell r="DZ711">
            <v>0</v>
          </cell>
          <cell r="EA711">
            <v>0</v>
          </cell>
          <cell r="EB711">
            <v>0</v>
          </cell>
          <cell r="EC711">
            <v>0</v>
          </cell>
          <cell r="ED711">
            <v>0</v>
          </cell>
        </row>
        <row r="712"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0</v>
          </cell>
          <cell r="BK712">
            <v>0</v>
          </cell>
          <cell r="BL712">
            <v>0</v>
          </cell>
          <cell r="BM712">
            <v>0</v>
          </cell>
          <cell r="BN712">
            <v>0</v>
          </cell>
          <cell r="BO712">
            <v>0</v>
          </cell>
          <cell r="BP712">
            <v>0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>
            <v>0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  <cell r="BZ712">
            <v>0</v>
          </cell>
          <cell r="CA712">
            <v>0</v>
          </cell>
          <cell r="CB712">
            <v>0</v>
          </cell>
          <cell r="CC712">
            <v>0</v>
          </cell>
          <cell r="CD712">
            <v>0</v>
          </cell>
          <cell r="CE712">
            <v>0</v>
          </cell>
          <cell r="CF712">
            <v>0</v>
          </cell>
          <cell r="CG712">
            <v>0</v>
          </cell>
          <cell r="CH712">
            <v>0</v>
          </cell>
          <cell r="CI712">
            <v>0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P712">
            <v>0</v>
          </cell>
          <cell r="CQ712">
            <v>0</v>
          </cell>
          <cell r="CR712">
            <v>0</v>
          </cell>
          <cell r="CS712">
            <v>0</v>
          </cell>
          <cell r="CT712">
            <v>0</v>
          </cell>
          <cell r="CU712">
            <v>0</v>
          </cell>
          <cell r="CV712">
            <v>0</v>
          </cell>
          <cell r="CW712">
            <v>0</v>
          </cell>
          <cell r="CX712">
            <v>0</v>
          </cell>
          <cell r="CY712">
            <v>0</v>
          </cell>
          <cell r="CZ712">
            <v>0</v>
          </cell>
          <cell r="DA712">
            <v>0</v>
          </cell>
          <cell r="DB712">
            <v>0</v>
          </cell>
          <cell r="DC712">
            <v>0</v>
          </cell>
          <cell r="DD712">
            <v>0</v>
          </cell>
          <cell r="DE712">
            <v>0</v>
          </cell>
          <cell r="DF712">
            <v>0</v>
          </cell>
          <cell r="DG712">
            <v>0</v>
          </cell>
          <cell r="DH712">
            <v>0</v>
          </cell>
          <cell r="DI712">
            <v>0</v>
          </cell>
          <cell r="DJ712">
            <v>0</v>
          </cell>
          <cell r="DK712">
            <v>0</v>
          </cell>
          <cell r="DL712">
            <v>0</v>
          </cell>
          <cell r="DM712">
            <v>0</v>
          </cell>
          <cell r="DN712">
            <v>0</v>
          </cell>
          <cell r="DO712">
            <v>0</v>
          </cell>
          <cell r="DP712">
            <v>0</v>
          </cell>
          <cell r="DQ712">
            <v>0</v>
          </cell>
          <cell r="DR712">
            <v>0</v>
          </cell>
          <cell r="DS712">
            <v>0</v>
          </cell>
          <cell r="DT712">
            <v>0</v>
          </cell>
          <cell r="DU712">
            <v>0</v>
          </cell>
          <cell r="DV712">
            <v>0</v>
          </cell>
          <cell r="DW712">
            <v>0</v>
          </cell>
          <cell r="DX712">
            <v>0</v>
          </cell>
          <cell r="DY712">
            <v>0</v>
          </cell>
          <cell r="DZ712">
            <v>0</v>
          </cell>
          <cell r="EA712">
            <v>0</v>
          </cell>
          <cell r="EB712">
            <v>0</v>
          </cell>
          <cell r="EC712">
            <v>0</v>
          </cell>
          <cell r="ED712">
            <v>0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  <cell r="BO713">
            <v>0</v>
          </cell>
          <cell r="BP713">
            <v>0</v>
          </cell>
          <cell r="BQ713">
            <v>0</v>
          </cell>
          <cell r="BR713">
            <v>0</v>
          </cell>
          <cell r="BS713">
            <v>0</v>
          </cell>
          <cell r="BT713">
            <v>0</v>
          </cell>
          <cell r="BU713">
            <v>0</v>
          </cell>
          <cell r="BV713">
            <v>0</v>
          </cell>
          <cell r="BW713">
            <v>0</v>
          </cell>
          <cell r="BX713">
            <v>0</v>
          </cell>
          <cell r="BY713">
            <v>0</v>
          </cell>
          <cell r="BZ713">
            <v>0</v>
          </cell>
          <cell r="CA713">
            <v>0</v>
          </cell>
          <cell r="CB713">
            <v>0</v>
          </cell>
          <cell r="CC713">
            <v>0</v>
          </cell>
          <cell r="CD713">
            <v>0</v>
          </cell>
          <cell r="CE713">
            <v>0</v>
          </cell>
          <cell r="CF713">
            <v>0</v>
          </cell>
          <cell r="CG713">
            <v>0</v>
          </cell>
          <cell r="CH713">
            <v>0</v>
          </cell>
          <cell r="CI713">
            <v>0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P713">
            <v>0</v>
          </cell>
          <cell r="CQ713">
            <v>0</v>
          </cell>
          <cell r="CR713">
            <v>0</v>
          </cell>
          <cell r="CS713">
            <v>0</v>
          </cell>
          <cell r="CT713">
            <v>0</v>
          </cell>
          <cell r="CU713">
            <v>0</v>
          </cell>
          <cell r="CV713">
            <v>0</v>
          </cell>
          <cell r="CW713">
            <v>0</v>
          </cell>
          <cell r="CX713">
            <v>0</v>
          </cell>
          <cell r="CY713">
            <v>0</v>
          </cell>
          <cell r="CZ713">
            <v>0</v>
          </cell>
          <cell r="DA713">
            <v>0</v>
          </cell>
          <cell r="DB713">
            <v>0</v>
          </cell>
          <cell r="DC713">
            <v>0</v>
          </cell>
          <cell r="DD713">
            <v>0</v>
          </cell>
          <cell r="DE713">
            <v>0</v>
          </cell>
          <cell r="DF713">
            <v>0</v>
          </cell>
          <cell r="DG713">
            <v>0</v>
          </cell>
          <cell r="DH713">
            <v>0</v>
          </cell>
          <cell r="DI713">
            <v>0</v>
          </cell>
          <cell r="DJ713">
            <v>0</v>
          </cell>
          <cell r="DK713">
            <v>0</v>
          </cell>
          <cell r="DL713">
            <v>0</v>
          </cell>
          <cell r="DM713">
            <v>0</v>
          </cell>
          <cell r="DN713">
            <v>0</v>
          </cell>
          <cell r="DO713">
            <v>0</v>
          </cell>
          <cell r="DP713">
            <v>0</v>
          </cell>
          <cell r="DQ713">
            <v>0</v>
          </cell>
          <cell r="DR713">
            <v>0</v>
          </cell>
          <cell r="DS713">
            <v>0</v>
          </cell>
          <cell r="DT713">
            <v>0</v>
          </cell>
          <cell r="DU713">
            <v>0</v>
          </cell>
          <cell r="DV713">
            <v>0</v>
          </cell>
          <cell r="DW713">
            <v>0</v>
          </cell>
          <cell r="DX713">
            <v>0</v>
          </cell>
          <cell r="DY713">
            <v>0</v>
          </cell>
          <cell r="DZ713">
            <v>0</v>
          </cell>
          <cell r="EA713">
            <v>0</v>
          </cell>
          <cell r="EB713">
            <v>0</v>
          </cell>
          <cell r="EC713">
            <v>0</v>
          </cell>
          <cell r="ED713">
            <v>0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0</v>
          </cell>
          <cell r="BK714">
            <v>0</v>
          </cell>
          <cell r="BL714">
            <v>0</v>
          </cell>
          <cell r="BM714">
            <v>0</v>
          </cell>
          <cell r="BN714">
            <v>0</v>
          </cell>
          <cell r="BO714">
            <v>0</v>
          </cell>
          <cell r="BP714">
            <v>0</v>
          </cell>
          <cell r="BQ714">
            <v>0</v>
          </cell>
          <cell r="BR714">
            <v>0</v>
          </cell>
          <cell r="BS714">
            <v>0</v>
          </cell>
          <cell r="BT714">
            <v>0</v>
          </cell>
          <cell r="BU714">
            <v>0</v>
          </cell>
          <cell r="BV714">
            <v>0</v>
          </cell>
          <cell r="BW714">
            <v>0</v>
          </cell>
          <cell r="BX714">
            <v>0</v>
          </cell>
          <cell r="BY714">
            <v>0</v>
          </cell>
          <cell r="BZ714">
            <v>0</v>
          </cell>
          <cell r="CA714">
            <v>0</v>
          </cell>
          <cell r="CB714">
            <v>0</v>
          </cell>
          <cell r="CC714">
            <v>0</v>
          </cell>
          <cell r="CD714">
            <v>0</v>
          </cell>
          <cell r="CE714">
            <v>0</v>
          </cell>
          <cell r="CF714">
            <v>0</v>
          </cell>
          <cell r="CG714">
            <v>0</v>
          </cell>
          <cell r="CH714">
            <v>0</v>
          </cell>
          <cell r="CI714">
            <v>0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P714">
            <v>0</v>
          </cell>
          <cell r="CQ714">
            <v>0</v>
          </cell>
          <cell r="CR714">
            <v>0</v>
          </cell>
          <cell r="CS714">
            <v>0</v>
          </cell>
          <cell r="CT714">
            <v>0</v>
          </cell>
          <cell r="CU714">
            <v>0</v>
          </cell>
          <cell r="CV714">
            <v>0</v>
          </cell>
          <cell r="CW714">
            <v>0</v>
          </cell>
          <cell r="CX714">
            <v>0</v>
          </cell>
          <cell r="CY714">
            <v>0</v>
          </cell>
          <cell r="CZ714">
            <v>0</v>
          </cell>
          <cell r="DA714">
            <v>0</v>
          </cell>
          <cell r="DB714">
            <v>0</v>
          </cell>
          <cell r="DC714">
            <v>0</v>
          </cell>
          <cell r="DD714">
            <v>0</v>
          </cell>
          <cell r="DE714">
            <v>0</v>
          </cell>
          <cell r="DF714">
            <v>0</v>
          </cell>
          <cell r="DG714">
            <v>0</v>
          </cell>
          <cell r="DH714">
            <v>0</v>
          </cell>
          <cell r="DI714">
            <v>0</v>
          </cell>
          <cell r="DJ714">
            <v>0</v>
          </cell>
          <cell r="DK714">
            <v>0</v>
          </cell>
          <cell r="DL714">
            <v>0</v>
          </cell>
          <cell r="DM714">
            <v>0</v>
          </cell>
          <cell r="DN714">
            <v>0</v>
          </cell>
          <cell r="DO714">
            <v>0</v>
          </cell>
          <cell r="DP714">
            <v>0</v>
          </cell>
          <cell r="DQ714">
            <v>0</v>
          </cell>
          <cell r="DR714">
            <v>0</v>
          </cell>
          <cell r="DS714">
            <v>0</v>
          </cell>
          <cell r="DT714">
            <v>0</v>
          </cell>
          <cell r="DU714">
            <v>0</v>
          </cell>
          <cell r="DV714">
            <v>0</v>
          </cell>
          <cell r="DW714">
            <v>0</v>
          </cell>
          <cell r="DX714">
            <v>0</v>
          </cell>
          <cell r="DY714">
            <v>0</v>
          </cell>
          <cell r="DZ714">
            <v>0</v>
          </cell>
          <cell r="EA714">
            <v>0</v>
          </cell>
          <cell r="EB714">
            <v>0</v>
          </cell>
          <cell r="EC714">
            <v>0</v>
          </cell>
          <cell r="ED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0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  <cell r="BO715">
            <v>0</v>
          </cell>
          <cell r="BP715">
            <v>0</v>
          </cell>
          <cell r="BQ715">
            <v>0</v>
          </cell>
          <cell r="BR715">
            <v>0</v>
          </cell>
          <cell r="BS715">
            <v>0</v>
          </cell>
          <cell r="BT715">
            <v>0</v>
          </cell>
          <cell r="BU715">
            <v>0</v>
          </cell>
          <cell r="BV715">
            <v>0</v>
          </cell>
          <cell r="BW715">
            <v>0</v>
          </cell>
          <cell r="BX715">
            <v>0</v>
          </cell>
          <cell r="BY715">
            <v>0</v>
          </cell>
          <cell r="BZ715">
            <v>0</v>
          </cell>
          <cell r="CA715">
            <v>0</v>
          </cell>
          <cell r="CB715">
            <v>0</v>
          </cell>
          <cell r="CC715">
            <v>0</v>
          </cell>
          <cell r="CD715">
            <v>0</v>
          </cell>
          <cell r="CE715">
            <v>0</v>
          </cell>
          <cell r="CF715">
            <v>0</v>
          </cell>
          <cell r="CG715">
            <v>0</v>
          </cell>
          <cell r="CH715">
            <v>0</v>
          </cell>
          <cell r="CI715">
            <v>0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P715">
            <v>0</v>
          </cell>
          <cell r="CQ715">
            <v>0</v>
          </cell>
          <cell r="CR715">
            <v>0</v>
          </cell>
          <cell r="CS715">
            <v>0</v>
          </cell>
          <cell r="CT715">
            <v>0</v>
          </cell>
          <cell r="CU715">
            <v>0</v>
          </cell>
          <cell r="CV715">
            <v>0</v>
          </cell>
          <cell r="CW715">
            <v>0</v>
          </cell>
          <cell r="CX715">
            <v>0</v>
          </cell>
          <cell r="CY715">
            <v>0</v>
          </cell>
          <cell r="CZ715">
            <v>0</v>
          </cell>
          <cell r="DA715">
            <v>0</v>
          </cell>
          <cell r="DB715">
            <v>0</v>
          </cell>
          <cell r="DC715">
            <v>0</v>
          </cell>
          <cell r="DD715">
            <v>0</v>
          </cell>
          <cell r="DE715">
            <v>0</v>
          </cell>
          <cell r="DF715">
            <v>0</v>
          </cell>
          <cell r="DG715">
            <v>0</v>
          </cell>
          <cell r="DH715">
            <v>0</v>
          </cell>
          <cell r="DI715">
            <v>0</v>
          </cell>
          <cell r="DJ715">
            <v>0</v>
          </cell>
          <cell r="DK715">
            <v>0</v>
          </cell>
          <cell r="DL715">
            <v>0</v>
          </cell>
          <cell r="DM715">
            <v>0</v>
          </cell>
          <cell r="DN715">
            <v>0</v>
          </cell>
          <cell r="DO715">
            <v>0</v>
          </cell>
          <cell r="DP715">
            <v>0</v>
          </cell>
          <cell r="DQ715">
            <v>0</v>
          </cell>
          <cell r="DR715">
            <v>0</v>
          </cell>
          <cell r="DS715">
            <v>0</v>
          </cell>
          <cell r="DT715">
            <v>0</v>
          </cell>
          <cell r="DU715">
            <v>0</v>
          </cell>
          <cell r="DV715">
            <v>0</v>
          </cell>
          <cell r="DW715">
            <v>0</v>
          </cell>
          <cell r="DX715">
            <v>0</v>
          </cell>
          <cell r="DY715">
            <v>0</v>
          </cell>
          <cell r="DZ715">
            <v>0</v>
          </cell>
          <cell r="EA715">
            <v>0</v>
          </cell>
          <cell r="EB715">
            <v>0</v>
          </cell>
          <cell r="EC715">
            <v>0</v>
          </cell>
          <cell r="ED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0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  <cell r="BO716">
            <v>0</v>
          </cell>
          <cell r="BP716">
            <v>0</v>
          </cell>
          <cell r="BQ716">
            <v>0</v>
          </cell>
          <cell r="BR716">
            <v>0</v>
          </cell>
          <cell r="BS716">
            <v>0</v>
          </cell>
          <cell r="BT716">
            <v>0</v>
          </cell>
          <cell r="BU716">
            <v>0</v>
          </cell>
          <cell r="BV716">
            <v>0</v>
          </cell>
          <cell r="BW716">
            <v>0</v>
          </cell>
          <cell r="BX716">
            <v>0</v>
          </cell>
          <cell r="BY716">
            <v>0</v>
          </cell>
          <cell r="BZ716">
            <v>0</v>
          </cell>
          <cell r="CA716">
            <v>0</v>
          </cell>
          <cell r="CB716">
            <v>0</v>
          </cell>
          <cell r="CC716">
            <v>0</v>
          </cell>
          <cell r="CD716">
            <v>0</v>
          </cell>
          <cell r="CE716">
            <v>0</v>
          </cell>
          <cell r="CF716">
            <v>0</v>
          </cell>
          <cell r="CG716">
            <v>0</v>
          </cell>
          <cell r="CH716">
            <v>0</v>
          </cell>
          <cell r="CI716">
            <v>0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P716">
            <v>0</v>
          </cell>
          <cell r="CQ716">
            <v>0</v>
          </cell>
          <cell r="CR716">
            <v>0</v>
          </cell>
          <cell r="CS716">
            <v>0</v>
          </cell>
          <cell r="CT716">
            <v>0</v>
          </cell>
          <cell r="CU716">
            <v>0</v>
          </cell>
          <cell r="CV716">
            <v>0</v>
          </cell>
          <cell r="CW716">
            <v>0</v>
          </cell>
          <cell r="CX716">
            <v>0</v>
          </cell>
          <cell r="CY716">
            <v>0</v>
          </cell>
          <cell r="CZ716">
            <v>0</v>
          </cell>
          <cell r="DA716">
            <v>0</v>
          </cell>
          <cell r="DB716">
            <v>0</v>
          </cell>
          <cell r="DC716">
            <v>0</v>
          </cell>
          <cell r="DD716">
            <v>0</v>
          </cell>
          <cell r="DE716">
            <v>0</v>
          </cell>
          <cell r="DF716">
            <v>0</v>
          </cell>
          <cell r="DG716">
            <v>0</v>
          </cell>
          <cell r="DH716">
            <v>0</v>
          </cell>
          <cell r="DI716">
            <v>0</v>
          </cell>
          <cell r="DJ716">
            <v>0</v>
          </cell>
          <cell r="DK716">
            <v>0</v>
          </cell>
          <cell r="DL716">
            <v>0</v>
          </cell>
          <cell r="DM716">
            <v>0</v>
          </cell>
          <cell r="DN716">
            <v>0</v>
          </cell>
          <cell r="DO716">
            <v>0</v>
          </cell>
          <cell r="DP716">
            <v>0</v>
          </cell>
          <cell r="DQ716">
            <v>0</v>
          </cell>
          <cell r="DR716">
            <v>0</v>
          </cell>
          <cell r="DS716">
            <v>0</v>
          </cell>
          <cell r="DT716">
            <v>0</v>
          </cell>
          <cell r="DU716">
            <v>0</v>
          </cell>
          <cell r="DV716">
            <v>0</v>
          </cell>
          <cell r="DW716">
            <v>0</v>
          </cell>
          <cell r="DX716">
            <v>0</v>
          </cell>
          <cell r="DY716">
            <v>0</v>
          </cell>
          <cell r="DZ716">
            <v>0</v>
          </cell>
          <cell r="EA716">
            <v>0</v>
          </cell>
          <cell r="EB716">
            <v>0</v>
          </cell>
          <cell r="EC716">
            <v>0</v>
          </cell>
          <cell r="ED716">
            <v>0</v>
          </cell>
        </row>
        <row r="718">
          <cell r="A718" t="str">
            <v>Total Growth Station Resources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  <cell r="BL718">
            <v>0</v>
          </cell>
          <cell r="BM718">
            <v>0</v>
          </cell>
          <cell r="BN718">
            <v>0</v>
          </cell>
          <cell r="BO718">
            <v>0</v>
          </cell>
          <cell r="BP718">
            <v>0</v>
          </cell>
          <cell r="BQ718">
            <v>0</v>
          </cell>
          <cell r="BR718">
            <v>0</v>
          </cell>
          <cell r="BS718">
            <v>0</v>
          </cell>
          <cell r="BT718">
            <v>0</v>
          </cell>
          <cell r="BU718">
            <v>0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  <cell r="BZ718">
            <v>0</v>
          </cell>
          <cell r="CA718">
            <v>0</v>
          </cell>
          <cell r="CB718">
            <v>0</v>
          </cell>
          <cell r="CC718">
            <v>0</v>
          </cell>
          <cell r="CD718">
            <v>0</v>
          </cell>
          <cell r="CE718">
            <v>0</v>
          </cell>
          <cell r="CF718">
            <v>0</v>
          </cell>
          <cell r="CG718">
            <v>0</v>
          </cell>
          <cell r="CH718">
            <v>0</v>
          </cell>
          <cell r="CI718">
            <v>0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P718">
            <v>0</v>
          </cell>
          <cell r="CQ718">
            <v>0</v>
          </cell>
          <cell r="CR718">
            <v>0</v>
          </cell>
          <cell r="CS718">
            <v>0</v>
          </cell>
          <cell r="CT718">
            <v>0</v>
          </cell>
          <cell r="CU718">
            <v>0</v>
          </cell>
          <cell r="CV718">
            <v>0</v>
          </cell>
          <cell r="CW718">
            <v>0</v>
          </cell>
          <cell r="CX718">
            <v>0</v>
          </cell>
          <cell r="CY718">
            <v>0</v>
          </cell>
          <cell r="CZ718">
            <v>0</v>
          </cell>
          <cell r="DA718">
            <v>0</v>
          </cell>
          <cell r="DB718">
            <v>0</v>
          </cell>
          <cell r="DC718">
            <v>0</v>
          </cell>
          <cell r="DD718">
            <v>0</v>
          </cell>
          <cell r="DE718">
            <v>0</v>
          </cell>
          <cell r="DF718">
            <v>0</v>
          </cell>
          <cell r="DG718">
            <v>0</v>
          </cell>
          <cell r="DH718">
            <v>0</v>
          </cell>
          <cell r="DI718">
            <v>0</v>
          </cell>
          <cell r="DJ718">
            <v>0</v>
          </cell>
          <cell r="DK718">
            <v>0</v>
          </cell>
          <cell r="DL718">
            <v>0</v>
          </cell>
          <cell r="DM718">
            <v>0</v>
          </cell>
          <cell r="DN718">
            <v>0</v>
          </cell>
          <cell r="DO718">
            <v>0</v>
          </cell>
          <cell r="DP718">
            <v>0</v>
          </cell>
          <cell r="DQ718">
            <v>0</v>
          </cell>
          <cell r="DR718">
            <v>0</v>
          </cell>
          <cell r="DS718">
            <v>0</v>
          </cell>
          <cell r="DT718">
            <v>0</v>
          </cell>
          <cell r="DU718">
            <v>0</v>
          </cell>
          <cell r="DV718">
            <v>0</v>
          </cell>
          <cell r="DW718">
            <v>0</v>
          </cell>
          <cell r="DX718">
            <v>0</v>
          </cell>
          <cell r="DY718">
            <v>0</v>
          </cell>
          <cell r="DZ718">
            <v>0</v>
          </cell>
          <cell r="EA718">
            <v>0</v>
          </cell>
          <cell r="EB718">
            <v>0</v>
          </cell>
          <cell r="EC718">
            <v>0</v>
          </cell>
          <cell r="ED718">
            <v>0</v>
          </cell>
        </row>
        <row r="719">
          <cell r="F719" t="str">
            <v>=</v>
          </cell>
          <cell r="G719" t="str">
            <v>=</v>
          </cell>
          <cell r="H719" t="str">
            <v>=</v>
          </cell>
          <cell r="I719" t="str">
            <v>=</v>
          </cell>
          <cell r="J719" t="str">
            <v>=</v>
          </cell>
          <cell r="K719" t="str">
            <v>=</v>
          </cell>
          <cell r="L719" t="str">
            <v>=</v>
          </cell>
          <cell r="M719" t="str">
            <v>=</v>
          </cell>
          <cell r="N719" t="str">
            <v>=</v>
          </cell>
          <cell r="O719" t="str">
            <v>=</v>
          </cell>
          <cell r="P719" t="str">
            <v>=</v>
          </cell>
          <cell r="Q719" t="str">
            <v>=</v>
          </cell>
          <cell r="R719" t="str">
            <v>=</v>
          </cell>
          <cell r="S719" t="str">
            <v>=</v>
          </cell>
          <cell r="T719" t="str">
            <v>=</v>
          </cell>
          <cell r="U719" t="str">
            <v>=</v>
          </cell>
          <cell r="V719" t="str">
            <v>=</v>
          </cell>
          <cell r="W719" t="str">
            <v>=</v>
          </cell>
          <cell r="X719" t="str">
            <v>=</v>
          </cell>
          <cell r="Y719" t="str">
            <v>=</v>
          </cell>
          <cell r="Z719" t="str">
            <v>=</v>
          </cell>
          <cell r="AA719" t="str">
            <v>=</v>
          </cell>
          <cell r="AB719" t="str">
            <v>=</v>
          </cell>
          <cell r="AC719" t="str">
            <v>=</v>
          </cell>
          <cell r="AD719" t="str">
            <v>=</v>
          </cell>
          <cell r="AE719" t="str">
            <v>=</v>
          </cell>
          <cell r="AF719" t="str">
            <v>=</v>
          </cell>
          <cell r="AG719" t="str">
            <v>=</v>
          </cell>
          <cell r="AH719" t="str">
            <v>=</v>
          </cell>
          <cell r="AI719" t="str">
            <v>=</v>
          </cell>
          <cell r="AJ719" t="str">
            <v>=</v>
          </cell>
          <cell r="AK719" t="str">
            <v>=</v>
          </cell>
          <cell r="AL719" t="str">
            <v>=</v>
          </cell>
          <cell r="AM719" t="str">
            <v>=</v>
          </cell>
          <cell r="AN719" t="str">
            <v>=</v>
          </cell>
          <cell r="AO719" t="str">
            <v>=</v>
          </cell>
          <cell r="AP719" t="str">
            <v>=</v>
          </cell>
          <cell r="AQ719" t="str">
            <v>=</v>
          </cell>
          <cell r="AR719" t="str">
            <v>=</v>
          </cell>
          <cell r="AS719" t="str">
            <v>=</v>
          </cell>
          <cell r="AT719" t="str">
            <v>=</v>
          </cell>
          <cell r="AU719" t="str">
            <v>=</v>
          </cell>
          <cell r="AV719" t="str">
            <v>=</v>
          </cell>
          <cell r="AW719" t="str">
            <v>=</v>
          </cell>
          <cell r="AX719" t="str">
            <v>=</v>
          </cell>
          <cell r="AY719" t="str">
            <v>=</v>
          </cell>
          <cell r="AZ719" t="str">
            <v>=</v>
          </cell>
          <cell r="BA719" t="str">
            <v>=</v>
          </cell>
          <cell r="BB719" t="str">
            <v>=</v>
          </cell>
          <cell r="BC719" t="str">
            <v>=</v>
          </cell>
          <cell r="BD719" t="str">
            <v>=</v>
          </cell>
          <cell r="BE719" t="str">
            <v>=</v>
          </cell>
          <cell r="BF719" t="str">
            <v>=</v>
          </cell>
          <cell r="BG719" t="str">
            <v>=</v>
          </cell>
          <cell r="BH719" t="str">
            <v>=</v>
          </cell>
          <cell r="BI719" t="str">
            <v>=</v>
          </cell>
          <cell r="BJ719" t="str">
            <v>=</v>
          </cell>
          <cell r="BK719" t="str">
            <v>=</v>
          </cell>
          <cell r="BL719" t="str">
            <v>=</v>
          </cell>
          <cell r="BM719" t="str">
            <v>=</v>
          </cell>
          <cell r="BN719" t="str">
            <v>=</v>
          </cell>
          <cell r="BO719" t="str">
            <v>=</v>
          </cell>
          <cell r="BP719" t="str">
            <v>=</v>
          </cell>
          <cell r="BQ719" t="str">
            <v>=</v>
          </cell>
          <cell r="BR719" t="str">
            <v>=</v>
          </cell>
          <cell r="BS719" t="str">
            <v>=</v>
          </cell>
          <cell r="BT719" t="str">
            <v>=</v>
          </cell>
          <cell r="BU719" t="str">
            <v>=</v>
          </cell>
          <cell r="BV719" t="str">
            <v>=</v>
          </cell>
          <cell r="BW719" t="str">
            <v>=</v>
          </cell>
          <cell r="BX719" t="str">
            <v>=</v>
          </cell>
          <cell r="BY719" t="str">
            <v>=</v>
          </cell>
          <cell r="BZ719" t="str">
            <v>=</v>
          </cell>
          <cell r="CA719" t="str">
            <v>=</v>
          </cell>
          <cell r="CB719" t="str">
            <v>=</v>
          </cell>
          <cell r="CC719" t="str">
            <v>=</v>
          </cell>
          <cell r="CD719" t="str">
            <v>=</v>
          </cell>
          <cell r="CE719" t="str">
            <v>=</v>
          </cell>
          <cell r="CF719" t="str">
            <v>=</v>
          </cell>
          <cell r="CG719" t="str">
            <v>=</v>
          </cell>
          <cell r="CH719" t="str">
            <v>=</v>
          </cell>
          <cell r="CI719" t="str">
            <v>=</v>
          </cell>
          <cell r="CJ719" t="str">
            <v>=</v>
          </cell>
          <cell r="CK719" t="str">
            <v>=</v>
          </cell>
          <cell r="CL719" t="str">
            <v>=</v>
          </cell>
          <cell r="CM719" t="str">
            <v>=</v>
          </cell>
          <cell r="CN719" t="str">
            <v>=</v>
          </cell>
          <cell r="CO719" t="str">
            <v>=</v>
          </cell>
          <cell r="CP719" t="str">
            <v>=</v>
          </cell>
          <cell r="CQ719" t="str">
            <v>=</v>
          </cell>
          <cell r="CR719" t="str">
            <v>=</v>
          </cell>
          <cell r="CS719" t="str">
            <v>=</v>
          </cell>
          <cell r="CT719" t="str">
            <v>=</v>
          </cell>
          <cell r="CU719" t="str">
            <v>=</v>
          </cell>
          <cell r="CV719" t="str">
            <v>=</v>
          </cell>
          <cell r="CW719" t="str">
            <v>=</v>
          </cell>
          <cell r="CX719" t="str">
            <v>=</v>
          </cell>
          <cell r="CY719" t="str">
            <v>=</v>
          </cell>
          <cell r="CZ719" t="str">
            <v>=</v>
          </cell>
          <cell r="DA719" t="str">
            <v>=</v>
          </cell>
          <cell r="DB719" t="str">
            <v>=</v>
          </cell>
          <cell r="DC719" t="str">
            <v>=</v>
          </cell>
          <cell r="DD719" t="str">
            <v>=</v>
          </cell>
          <cell r="DE719" t="str">
            <v>=</v>
          </cell>
          <cell r="DF719" t="str">
            <v>=</v>
          </cell>
          <cell r="DG719" t="str">
            <v>=</v>
          </cell>
          <cell r="DH719" t="str">
            <v>=</v>
          </cell>
          <cell r="DI719" t="str">
            <v>=</v>
          </cell>
          <cell r="DJ719" t="str">
            <v>=</v>
          </cell>
          <cell r="DK719" t="str">
            <v>=</v>
          </cell>
          <cell r="DL719" t="str">
            <v>=</v>
          </cell>
          <cell r="DM719" t="str">
            <v>=</v>
          </cell>
          <cell r="DN719" t="str">
            <v>=</v>
          </cell>
          <cell r="DO719" t="str">
            <v>=</v>
          </cell>
          <cell r="DP719" t="str">
            <v>=</v>
          </cell>
          <cell r="DQ719" t="str">
            <v>=</v>
          </cell>
          <cell r="DR719" t="str">
            <v>=</v>
          </cell>
          <cell r="DS719" t="str">
            <v>=</v>
          </cell>
          <cell r="DT719" t="str">
            <v>=</v>
          </cell>
          <cell r="DU719" t="str">
            <v>=</v>
          </cell>
          <cell r="DV719" t="str">
            <v>=</v>
          </cell>
          <cell r="DW719" t="str">
            <v>=</v>
          </cell>
          <cell r="DX719" t="str">
            <v>=</v>
          </cell>
          <cell r="DY719" t="str">
            <v>=</v>
          </cell>
          <cell r="DZ719" t="str">
            <v>=</v>
          </cell>
          <cell r="EA719" t="str">
            <v>=</v>
          </cell>
          <cell r="EB719" t="str">
            <v>=</v>
          </cell>
          <cell r="EC719" t="str">
            <v>=</v>
          </cell>
          <cell r="ED719" t="str">
            <v>=</v>
          </cell>
        </row>
        <row r="720">
          <cell r="A720" t="str">
            <v>Total Resources</v>
          </cell>
          <cell r="F720">
            <v>491.01934000104666</v>
          </cell>
          <cell r="G720">
            <v>368.25687209982425</v>
          </cell>
          <cell r="H720">
            <v>663.3062089998275</v>
          </cell>
          <cell r="I720">
            <v>644.55002696998417</v>
          </cell>
          <cell r="J720">
            <v>857.82906820066273</v>
          </cell>
          <cell r="K720">
            <v>522.36931890062988</v>
          </cell>
          <cell r="L720">
            <v>981.41397929936647</v>
          </cell>
          <cell r="M720">
            <v>496.31527119968086</v>
          </cell>
          <cell r="N720">
            <v>357.48164860066026</v>
          </cell>
          <cell r="O720">
            <v>557.59576759953052</v>
          </cell>
          <cell r="P720">
            <v>446.92809249926358</v>
          </cell>
          <cell r="Q720">
            <v>1465.569095400162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0</v>
          </cell>
          <cell r="CB720">
            <v>0</v>
          </cell>
          <cell r="CC720">
            <v>0</v>
          </cell>
          <cell r="CD720">
            <v>0</v>
          </cell>
          <cell r="CE720">
            <v>0</v>
          </cell>
          <cell r="CF720">
            <v>0</v>
          </cell>
          <cell r="CG720">
            <v>0</v>
          </cell>
          <cell r="CH720">
            <v>0</v>
          </cell>
          <cell r="CI720">
            <v>0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P720">
            <v>0</v>
          </cell>
          <cell r="CQ720">
            <v>0</v>
          </cell>
          <cell r="CR720">
            <v>0</v>
          </cell>
          <cell r="CS720">
            <v>0</v>
          </cell>
          <cell r="CT720">
            <v>0</v>
          </cell>
          <cell r="CU720">
            <v>0</v>
          </cell>
          <cell r="CV720">
            <v>0</v>
          </cell>
          <cell r="CW720">
            <v>0</v>
          </cell>
          <cell r="CX720">
            <v>0</v>
          </cell>
          <cell r="CY720">
            <v>0</v>
          </cell>
          <cell r="CZ720">
            <v>0</v>
          </cell>
          <cell r="DA720">
            <v>0</v>
          </cell>
          <cell r="DB720">
            <v>0</v>
          </cell>
          <cell r="DC720">
            <v>0</v>
          </cell>
          <cell r="DD720">
            <v>0</v>
          </cell>
          <cell r="DE720">
            <v>0</v>
          </cell>
          <cell r="DF720">
            <v>0</v>
          </cell>
          <cell r="DG720">
            <v>0</v>
          </cell>
          <cell r="DH720">
            <v>0</v>
          </cell>
          <cell r="DI720">
            <v>0</v>
          </cell>
          <cell r="DJ720">
            <v>0</v>
          </cell>
          <cell r="DK720">
            <v>0</v>
          </cell>
          <cell r="DL720">
            <v>0</v>
          </cell>
          <cell r="DM720">
            <v>0</v>
          </cell>
          <cell r="DN720">
            <v>0</v>
          </cell>
          <cell r="DO720">
            <v>0</v>
          </cell>
          <cell r="DP720">
            <v>0</v>
          </cell>
          <cell r="DQ720">
            <v>0</v>
          </cell>
          <cell r="DR720">
            <v>0</v>
          </cell>
          <cell r="DS720">
            <v>0</v>
          </cell>
          <cell r="DT720">
            <v>0</v>
          </cell>
          <cell r="DU720">
            <v>0</v>
          </cell>
          <cell r="DV720">
            <v>0</v>
          </cell>
          <cell r="DW720">
            <v>0</v>
          </cell>
          <cell r="DX720">
            <v>0</v>
          </cell>
          <cell r="DY720">
            <v>0</v>
          </cell>
          <cell r="DZ720">
            <v>0</v>
          </cell>
          <cell r="EA720">
            <v>0</v>
          </cell>
          <cell r="EB720">
            <v>0</v>
          </cell>
          <cell r="EC720">
            <v>0</v>
          </cell>
          <cell r="ED720">
            <v>0</v>
          </cell>
        </row>
        <row r="721">
          <cell r="F721" t="str">
            <v>=</v>
          </cell>
          <cell r="G721" t="str">
            <v>=</v>
          </cell>
          <cell r="H721" t="str">
            <v>=</v>
          </cell>
          <cell r="I721" t="str">
            <v>=</v>
          </cell>
          <cell r="J721" t="str">
            <v>=</v>
          </cell>
          <cell r="K721" t="str">
            <v>=</v>
          </cell>
          <cell r="L721" t="str">
            <v>=</v>
          </cell>
          <cell r="M721" t="str">
            <v>=</v>
          </cell>
          <cell r="N721" t="str">
            <v>=</v>
          </cell>
          <cell r="O721" t="str">
            <v>=</v>
          </cell>
          <cell r="P721" t="str">
            <v>=</v>
          </cell>
          <cell r="Q721" t="str">
            <v>=</v>
          </cell>
          <cell r="R721" t="str">
            <v>=</v>
          </cell>
          <cell r="S721" t="str">
            <v>=</v>
          </cell>
          <cell r="T721" t="str">
            <v>=</v>
          </cell>
          <cell r="U721" t="str">
            <v>=</v>
          </cell>
          <cell r="V721" t="str">
            <v>=</v>
          </cell>
          <cell r="W721" t="str">
            <v>=</v>
          </cell>
          <cell r="X721" t="str">
            <v>=</v>
          </cell>
          <cell r="Y721" t="str">
            <v>=</v>
          </cell>
          <cell r="Z721" t="str">
            <v>=</v>
          </cell>
          <cell r="AA721" t="str">
            <v>=</v>
          </cell>
          <cell r="AB721" t="str">
            <v>=</v>
          </cell>
          <cell r="AC721" t="str">
            <v>=</v>
          </cell>
          <cell r="AD721" t="str">
            <v>=</v>
          </cell>
          <cell r="AE721" t="str">
            <v>=</v>
          </cell>
          <cell r="AF721" t="str">
            <v>=</v>
          </cell>
          <cell r="AG721" t="str">
            <v>=</v>
          </cell>
          <cell r="AH721" t="str">
            <v>=</v>
          </cell>
          <cell r="AI721" t="str">
            <v>=</v>
          </cell>
          <cell r="AJ721" t="str">
            <v>=</v>
          </cell>
          <cell r="AK721" t="str">
            <v>=</v>
          </cell>
          <cell r="AL721" t="str">
            <v>=</v>
          </cell>
          <cell r="AM721" t="str">
            <v>=</v>
          </cell>
          <cell r="AN721" t="str">
            <v>=</v>
          </cell>
          <cell r="AO721" t="str">
            <v>=</v>
          </cell>
          <cell r="AP721" t="str">
            <v>=</v>
          </cell>
          <cell r="AQ721" t="str">
            <v>=</v>
          </cell>
          <cell r="AR721" t="str">
            <v>=</v>
          </cell>
          <cell r="AS721" t="str">
            <v>=</v>
          </cell>
          <cell r="AT721" t="str">
            <v>=</v>
          </cell>
          <cell r="AU721" t="str">
            <v>=</v>
          </cell>
          <cell r="AV721" t="str">
            <v>=</v>
          </cell>
          <cell r="AW721" t="str">
            <v>=</v>
          </cell>
          <cell r="AX721" t="str">
            <v>=</v>
          </cell>
          <cell r="AY721" t="str">
            <v>=</v>
          </cell>
          <cell r="AZ721" t="str">
            <v>=</v>
          </cell>
          <cell r="BA721" t="str">
            <v>=</v>
          </cell>
          <cell r="BB721" t="str">
            <v>=</v>
          </cell>
          <cell r="BC721" t="str">
            <v>=</v>
          </cell>
          <cell r="BD721" t="str">
            <v>=</v>
          </cell>
          <cell r="BE721" t="str">
            <v>=</v>
          </cell>
          <cell r="BF721" t="str">
            <v>=</v>
          </cell>
          <cell r="BG721" t="str">
            <v>=</v>
          </cell>
          <cell r="BH721" t="str">
            <v>=</v>
          </cell>
          <cell r="BI721" t="str">
            <v>=</v>
          </cell>
          <cell r="BJ721" t="str">
            <v>=</v>
          </cell>
          <cell r="BK721" t="str">
            <v>=</v>
          </cell>
          <cell r="BL721" t="str">
            <v>=</v>
          </cell>
          <cell r="BM721" t="str">
            <v>=</v>
          </cell>
          <cell r="BN721" t="str">
            <v>=</v>
          </cell>
          <cell r="BO721" t="str">
            <v>=</v>
          </cell>
          <cell r="BP721" t="str">
            <v>=</v>
          </cell>
          <cell r="BQ721" t="str">
            <v>=</v>
          </cell>
          <cell r="BR721" t="str">
            <v>=</v>
          </cell>
          <cell r="BS721" t="str">
            <v>=</v>
          </cell>
          <cell r="BT721" t="str">
            <v>=</v>
          </cell>
          <cell r="BU721" t="str">
            <v>=</v>
          </cell>
          <cell r="BV721" t="str">
            <v>=</v>
          </cell>
          <cell r="BW721" t="str">
            <v>=</v>
          </cell>
          <cell r="BX721" t="str">
            <v>=</v>
          </cell>
          <cell r="BY721" t="str">
            <v>=</v>
          </cell>
          <cell r="BZ721" t="str">
            <v>=</v>
          </cell>
          <cell r="CA721" t="str">
            <v>=</v>
          </cell>
          <cell r="CB721" t="str">
            <v>=</v>
          </cell>
          <cell r="CC721" t="str">
            <v>=</v>
          </cell>
          <cell r="CD721" t="str">
            <v>=</v>
          </cell>
          <cell r="CE721" t="str">
            <v>=</v>
          </cell>
          <cell r="CF721" t="str">
            <v>=</v>
          </cell>
          <cell r="CG721" t="str">
            <v>=</v>
          </cell>
          <cell r="CH721" t="str">
            <v>=</v>
          </cell>
          <cell r="CI721" t="str">
            <v>=</v>
          </cell>
          <cell r="CJ721" t="str">
            <v>=</v>
          </cell>
          <cell r="CK721" t="str">
            <v>=</v>
          </cell>
          <cell r="CL721" t="str">
            <v>=</v>
          </cell>
          <cell r="CM721" t="str">
            <v>=</v>
          </cell>
          <cell r="CN721" t="str">
            <v>=</v>
          </cell>
          <cell r="CO721" t="str">
            <v>=</v>
          </cell>
          <cell r="CP721" t="str">
            <v>=</v>
          </cell>
          <cell r="CQ721" t="str">
            <v>=</v>
          </cell>
          <cell r="CR721" t="str">
            <v>=</v>
          </cell>
          <cell r="CS721" t="str">
            <v>=</v>
          </cell>
          <cell r="CT721" t="str">
            <v>=</v>
          </cell>
          <cell r="CU721" t="str">
            <v>=</v>
          </cell>
          <cell r="CV721" t="str">
            <v>=</v>
          </cell>
          <cell r="CW721" t="str">
            <v>=</v>
          </cell>
          <cell r="CX721" t="str">
            <v>=</v>
          </cell>
          <cell r="CY721" t="str">
            <v>=</v>
          </cell>
          <cell r="CZ721" t="str">
            <v>=</v>
          </cell>
          <cell r="DA721" t="str">
            <v>=</v>
          </cell>
          <cell r="DB721" t="str">
            <v>=</v>
          </cell>
          <cell r="DC721" t="str">
            <v>=</v>
          </cell>
          <cell r="DD721" t="str">
            <v>=</v>
          </cell>
          <cell r="DE721" t="str">
            <v>=</v>
          </cell>
          <cell r="DF721" t="str">
            <v>=</v>
          </cell>
          <cell r="DG721" t="str">
            <v>=</v>
          </cell>
          <cell r="DH721" t="str">
            <v>=</v>
          </cell>
          <cell r="DI721" t="str">
            <v>=</v>
          </cell>
          <cell r="DJ721" t="str">
            <v>=</v>
          </cell>
          <cell r="DK721" t="str">
            <v>=</v>
          </cell>
          <cell r="DL721" t="str">
            <v>=</v>
          </cell>
          <cell r="DM721" t="str">
            <v>=</v>
          </cell>
          <cell r="DN721" t="str">
            <v>=</v>
          </cell>
          <cell r="DO721" t="str">
            <v>=</v>
          </cell>
          <cell r="DP721" t="str">
            <v>=</v>
          </cell>
          <cell r="DQ721" t="str">
            <v>=</v>
          </cell>
          <cell r="DR721" t="str">
            <v>=</v>
          </cell>
          <cell r="DS721" t="str">
            <v>=</v>
          </cell>
          <cell r="DT721" t="str">
            <v>=</v>
          </cell>
          <cell r="DU721" t="str">
            <v>=</v>
          </cell>
          <cell r="DV721" t="str">
            <v>=</v>
          </cell>
          <cell r="DW721" t="str">
            <v>=</v>
          </cell>
          <cell r="DX721" t="str">
            <v>=</v>
          </cell>
          <cell r="DY721" t="str">
            <v>=</v>
          </cell>
          <cell r="DZ721" t="str">
            <v>=</v>
          </cell>
          <cell r="EA721" t="str">
            <v>=</v>
          </cell>
          <cell r="EB721" t="str">
            <v>=</v>
          </cell>
          <cell r="EC721" t="str">
            <v>=</v>
          </cell>
          <cell r="ED721" t="str">
            <v>=</v>
          </cell>
        </row>
        <row r="722"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  <cell r="L722" t="str">
            <v/>
          </cell>
          <cell r="M722" t="str">
            <v/>
          </cell>
          <cell r="N722" t="str">
            <v/>
          </cell>
          <cell r="O722" t="str">
            <v/>
          </cell>
          <cell r="P722" t="str">
            <v/>
          </cell>
          <cell r="Q722" t="str">
            <v/>
          </cell>
          <cell r="R722" t="str">
            <v/>
          </cell>
          <cell r="S722" t="str">
            <v/>
          </cell>
          <cell r="T722" t="str">
            <v/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/>
          </cell>
          <cell r="Z722" t="str">
            <v/>
          </cell>
          <cell r="AA722" t="str">
            <v/>
          </cell>
          <cell r="AB722" t="str">
            <v/>
          </cell>
          <cell r="AC722" t="str">
            <v/>
          </cell>
          <cell r="AD722" t="str">
            <v/>
          </cell>
          <cell r="AE722" t="str">
            <v/>
          </cell>
          <cell r="AF722" t="str">
            <v/>
          </cell>
          <cell r="AG722" t="str">
            <v/>
          </cell>
          <cell r="AH722" t="str">
            <v/>
          </cell>
          <cell r="AI722" t="str">
            <v/>
          </cell>
          <cell r="AJ722" t="str">
            <v/>
          </cell>
          <cell r="AK722" t="str">
            <v/>
          </cell>
          <cell r="AL722" t="str">
            <v/>
          </cell>
          <cell r="AM722" t="str">
            <v/>
          </cell>
          <cell r="AN722" t="str">
            <v/>
          </cell>
          <cell r="AO722" t="str">
            <v/>
          </cell>
          <cell r="AP722" t="str">
            <v/>
          </cell>
          <cell r="AQ722" t="str">
            <v/>
          </cell>
          <cell r="AR722" t="str">
            <v/>
          </cell>
          <cell r="AS722" t="str">
            <v/>
          </cell>
          <cell r="AT722" t="str">
            <v/>
          </cell>
          <cell r="AU722" t="str">
            <v/>
          </cell>
          <cell r="AV722" t="str">
            <v/>
          </cell>
          <cell r="AW722" t="str">
            <v/>
          </cell>
          <cell r="AX722" t="str">
            <v/>
          </cell>
          <cell r="AY722" t="str">
            <v/>
          </cell>
          <cell r="AZ722" t="str">
            <v/>
          </cell>
          <cell r="BA722" t="str">
            <v/>
          </cell>
          <cell r="BB722" t="str">
            <v/>
          </cell>
          <cell r="BC722" t="str">
            <v/>
          </cell>
          <cell r="BD722" t="str">
            <v/>
          </cell>
          <cell r="BE722" t="str">
            <v/>
          </cell>
          <cell r="BF722" t="str">
            <v/>
          </cell>
          <cell r="BG722" t="str">
            <v/>
          </cell>
          <cell r="BH722" t="str">
            <v/>
          </cell>
          <cell r="BI722" t="str">
            <v/>
          </cell>
          <cell r="BJ722" t="str">
            <v/>
          </cell>
          <cell r="BK722" t="str">
            <v/>
          </cell>
          <cell r="BL722" t="str">
            <v/>
          </cell>
          <cell r="BM722" t="str">
            <v/>
          </cell>
          <cell r="BN722" t="str">
            <v/>
          </cell>
          <cell r="BO722" t="str">
            <v/>
          </cell>
          <cell r="BP722" t="str">
            <v/>
          </cell>
          <cell r="BQ722" t="str">
            <v/>
          </cell>
          <cell r="BR722" t="str">
            <v/>
          </cell>
          <cell r="BS722" t="str">
            <v/>
          </cell>
          <cell r="BT722" t="str">
            <v/>
          </cell>
          <cell r="BU722" t="str">
            <v/>
          </cell>
          <cell r="BV722" t="str">
            <v/>
          </cell>
          <cell r="BW722" t="str">
            <v/>
          </cell>
          <cell r="BX722" t="str">
            <v/>
          </cell>
          <cell r="BY722" t="str">
            <v/>
          </cell>
          <cell r="BZ722" t="str">
            <v/>
          </cell>
          <cell r="CA722" t="str">
            <v/>
          </cell>
          <cell r="CB722" t="str">
            <v/>
          </cell>
          <cell r="CC722" t="str">
            <v/>
          </cell>
          <cell r="CD722" t="str">
            <v/>
          </cell>
          <cell r="CE722" t="str">
            <v/>
          </cell>
          <cell r="CF722" t="str">
            <v/>
          </cell>
          <cell r="CG722" t="str">
            <v/>
          </cell>
          <cell r="CH722" t="str">
            <v/>
          </cell>
          <cell r="CI722" t="str">
            <v/>
          </cell>
          <cell r="CJ722" t="str">
            <v/>
          </cell>
          <cell r="CK722" t="str">
            <v/>
          </cell>
          <cell r="CL722" t="str">
            <v/>
          </cell>
          <cell r="CM722" t="str">
            <v/>
          </cell>
          <cell r="CN722" t="str">
            <v/>
          </cell>
          <cell r="CO722" t="str">
            <v/>
          </cell>
          <cell r="CP722" t="str">
            <v/>
          </cell>
          <cell r="CQ722" t="str">
            <v/>
          </cell>
          <cell r="CR722" t="str">
            <v/>
          </cell>
          <cell r="CS722" t="str">
            <v/>
          </cell>
          <cell r="CT722" t="str">
            <v/>
          </cell>
          <cell r="CU722" t="str">
            <v/>
          </cell>
          <cell r="CV722" t="str">
            <v/>
          </cell>
          <cell r="CW722" t="str">
            <v/>
          </cell>
          <cell r="CX722" t="str">
            <v/>
          </cell>
          <cell r="CY722" t="str">
            <v/>
          </cell>
          <cell r="CZ722" t="str">
            <v/>
          </cell>
          <cell r="DA722" t="str">
            <v/>
          </cell>
          <cell r="DB722" t="str">
            <v/>
          </cell>
          <cell r="DC722" t="str">
            <v/>
          </cell>
          <cell r="DD722" t="str">
            <v/>
          </cell>
          <cell r="DE722" t="str">
            <v/>
          </cell>
          <cell r="DF722" t="str">
            <v/>
          </cell>
          <cell r="DG722" t="str">
            <v/>
          </cell>
          <cell r="DH722" t="str">
            <v/>
          </cell>
          <cell r="DI722" t="str">
            <v/>
          </cell>
          <cell r="DJ722" t="str">
            <v/>
          </cell>
          <cell r="DK722" t="str">
            <v/>
          </cell>
          <cell r="DL722" t="str">
            <v/>
          </cell>
          <cell r="DM722" t="str">
            <v/>
          </cell>
          <cell r="DN722" t="str">
            <v/>
          </cell>
          <cell r="DO722" t="str">
            <v/>
          </cell>
          <cell r="DP722" t="str">
            <v/>
          </cell>
          <cell r="DQ722" t="str">
            <v/>
          </cell>
          <cell r="DR722" t="str">
            <v/>
          </cell>
          <cell r="DS722" t="str">
            <v/>
          </cell>
          <cell r="DT722" t="str">
            <v/>
          </cell>
          <cell r="DU722" t="str">
            <v/>
          </cell>
          <cell r="DV722" t="str">
            <v/>
          </cell>
          <cell r="DW722" t="str">
            <v/>
          </cell>
          <cell r="DX722" t="str">
            <v/>
          </cell>
          <cell r="DY722" t="str">
            <v/>
          </cell>
          <cell r="DZ722" t="str">
            <v/>
          </cell>
          <cell r="EA722" t="str">
            <v/>
          </cell>
          <cell r="EB722" t="str">
            <v/>
          </cell>
          <cell r="EC722" t="str">
            <v/>
          </cell>
          <cell r="ED722" t="str">
            <v/>
          </cell>
        </row>
        <row r="723"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  <cell r="M723" t="str">
            <v/>
          </cell>
          <cell r="N723" t="str">
            <v/>
          </cell>
          <cell r="O723" t="str">
            <v/>
          </cell>
          <cell r="P723" t="str">
            <v/>
          </cell>
          <cell r="Q723" t="str">
            <v/>
          </cell>
          <cell r="R723" t="str">
            <v/>
          </cell>
          <cell r="S723" t="str">
            <v/>
          </cell>
          <cell r="T723" t="str">
            <v/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/>
          </cell>
          <cell r="Z723" t="str">
            <v/>
          </cell>
          <cell r="AA723" t="str">
            <v/>
          </cell>
          <cell r="AB723" t="str">
            <v/>
          </cell>
          <cell r="AC723" t="str">
            <v/>
          </cell>
          <cell r="AD723" t="str">
            <v/>
          </cell>
          <cell r="AE723" t="str">
            <v/>
          </cell>
          <cell r="AF723" t="str">
            <v/>
          </cell>
          <cell r="AG723" t="str">
            <v/>
          </cell>
          <cell r="AH723" t="str">
            <v/>
          </cell>
          <cell r="AI723" t="str">
            <v/>
          </cell>
          <cell r="AJ723" t="str">
            <v/>
          </cell>
          <cell r="AK723" t="str">
            <v/>
          </cell>
          <cell r="AL723" t="str">
            <v/>
          </cell>
          <cell r="AM723" t="str">
            <v/>
          </cell>
          <cell r="AN723" t="str">
            <v/>
          </cell>
          <cell r="AO723" t="str">
            <v/>
          </cell>
          <cell r="AP723" t="str">
            <v/>
          </cell>
          <cell r="AQ723" t="str">
            <v/>
          </cell>
          <cell r="AR723" t="str">
            <v/>
          </cell>
          <cell r="AS723" t="str">
            <v/>
          </cell>
          <cell r="AT723" t="str">
            <v/>
          </cell>
          <cell r="AU723" t="str">
            <v/>
          </cell>
          <cell r="AV723" t="str">
            <v/>
          </cell>
          <cell r="AW723" t="str">
            <v/>
          </cell>
          <cell r="AX723" t="str">
            <v/>
          </cell>
          <cell r="AY723" t="str">
            <v/>
          </cell>
          <cell r="AZ723" t="str">
            <v/>
          </cell>
          <cell r="BA723" t="str">
            <v/>
          </cell>
          <cell r="BB723" t="str">
            <v/>
          </cell>
          <cell r="BC723" t="str">
            <v/>
          </cell>
          <cell r="BD723" t="str">
            <v/>
          </cell>
          <cell r="BE723" t="str">
            <v/>
          </cell>
          <cell r="BF723" t="str">
            <v/>
          </cell>
          <cell r="BG723" t="str">
            <v/>
          </cell>
          <cell r="BH723" t="str">
            <v/>
          </cell>
          <cell r="BI723" t="str">
            <v/>
          </cell>
          <cell r="BJ723" t="str">
            <v/>
          </cell>
          <cell r="BK723" t="str">
            <v/>
          </cell>
          <cell r="BL723" t="str">
            <v/>
          </cell>
          <cell r="BM723" t="str">
            <v/>
          </cell>
          <cell r="BN723" t="str">
            <v/>
          </cell>
          <cell r="BO723" t="str">
            <v/>
          </cell>
          <cell r="BP723" t="str">
            <v/>
          </cell>
          <cell r="BQ723" t="str">
            <v/>
          </cell>
          <cell r="BR723" t="str">
            <v/>
          </cell>
          <cell r="BS723" t="str">
            <v/>
          </cell>
          <cell r="BT723" t="str">
            <v/>
          </cell>
          <cell r="BU723" t="str">
            <v/>
          </cell>
          <cell r="BV723" t="str">
            <v/>
          </cell>
          <cell r="BW723" t="str">
            <v/>
          </cell>
          <cell r="BX723" t="str">
            <v/>
          </cell>
          <cell r="BY723" t="str">
            <v/>
          </cell>
          <cell r="BZ723" t="str">
            <v/>
          </cell>
          <cell r="CA723" t="str">
            <v/>
          </cell>
          <cell r="CB723" t="str">
            <v/>
          </cell>
          <cell r="CC723" t="str">
            <v/>
          </cell>
          <cell r="CD723" t="str">
            <v/>
          </cell>
          <cell r="CE723" t="str">
            <v/>
          </cell>
          <cell r="CF723" t="str">
            <v/>
          </cell>
          <cell r="CG723" t="str">
            <v/>
          </cell>
          <cell r="CH723" t="str">
            <v/>
          </cell>
          <cell r="CI723" t="str">
            <v/>
          </cell>
          <cell r="CJ723" t="str">
            <v/>
          </cell>
          <cell r="CK723" t="str">
            <v/>
          </cell>
          <cell r="CL723" t="str">
            <v/>
          </cell>
          <cell r="CM723" t="str">
            <v/>
          </cell>
          <cell r="CN723" t="str">
            <v/>
          </cell>
          <cell r="CO723" t="str">
            <v/>
          </cell>
          <cell r="CP723" t="str">
            <v/>
          </cell>
          <cell r="CQ723" t="str">
            <v/>
          </cell>
          <cell r="CR723" t="str">
            <v/>
          </cell>
          <cell r="CS723" t="str">
            <v/>
          </cell>
          <cell r="CT723" t="str">
            <v/>
          </cell>
          <cell r="CU723" t="str">
            <v/>
          </cell>
          <cell r="CV723" t="str">
            <v/>
          </cell>
          <cell r="CW723" t="str">
            <v/>
          </cell>
          <cell r="CX723" t="str">
            <v/>
          </cell>
          <cell r="CY723" t="str">
            <v/>
          </cell>
          <cell r="CZ723" t="str">
            <v/>
          </cell>
          <cell r="DA723" t="str">
            <v/>
          </cell>
          <cell r="DB723" t="str">
            <v/>
          </cell>
          <cell r="DC723" t="str">
            <v/>
          </cell>
          <cell r="DD723" t="str">
            <v/>
          </cell>
          <cell r="DE723" t="str">
            <v/>
          </cell>
          <cell r="DF723" t="str">
            <v/>
          </cell>
          <cell r="DG723" t="str">
            <v/>
          </cell>
          <cell r="DH723" t="str">
            <v/>
          </cell>
          <cell r="DI723" t="str">
            <v/>
          </cell>
          <cell r="DJ723" t="str">
            <v/>
          </cell>
          <cell r="DK723" t="str">
            <v/>
          </cell>
          <cell r="DL723" t="str">
            <v/>
          </cell>
          <cell r="DM723" t="str">
            <v/>
          </cell>
          <cell r="DN723" t="str">
            <v/>
          </cell>
          <cell r="DO723" t="str">
            <v/>
          </cell>
          <cell r="DP723" t="str">
            <v/>
          </cell>
          <cell r="DQ723" t="str">
            <v/>
          </cell>
          <cell r="DR723" t="str">
            <v/>
          </cell>
          <cell r="DS723" t="str">
            <v/>
          </cell>
          <cell r="DT723" t="str">
            <v/>
          </cell>
          <cell r="DU723" t="str">
            <v/>
          </cell>
          <cell r="DV723" t="str">
            <v/>
          </cell>
          <cell r="DW723" t="str">
            <v/>
          </cell>
          <cell r="DX723" t="str">
            <v/>
          </cell>
          <cell r="DY723" t="str">
            <v/>
          </cell>
          <cell r="DZ723" t="str">
            <v/>
          </cell>
          <cell r="EA723" t="str">
            <v/>
          </cell>
          <cell r="EB723" t="str">
            <v/>
          </cell>
          <cell r="EC723" t="str">
            <v/>
          </cell>
          <cell r="ED723" t="str">
            <v/>
          </cell>
        </row>
        <row r="724">
          <cell r="J724" t="str">
            <v>"The Rack"</v>
          </cell>
          <cell r="W724" t="str">
            <v>"The Rack"</v>
          </cell>
          <cell r="AJ724" t="str">
            <v>"The Rack"</v>
          </cell>
          <cell r="AW724" t="str">
            <v>"The Rack"</v>
          </cell>
          <cell r="BJ724" t="str">
            <v>"The Rack"</v>
          </cell>
          <cell r="BW724" t="str">
            <v>"The Rack"</v>
          </cell>
          <cell r="CJ724" t="str">
            <v>"The Rack"</v>
          </cell>
          <cell r="CW724" t="str">
            <v>"The Rack"</v>
          </cell>
          <cell r="DJ724" t="str">
            <v>"The Rack"</v>
          </cell>
          <cell r="DW724" t="str">
            <v>"The Rack"</v>
          </cell>
        </row>
        <row r="726">
          <cell r="A726" t="str">
            <v>Fuel Burned  (MMBtu)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O727">
            <v>0</v>
          </cell>
          <cell r="BP727">
            <v>0</v>
          </cell>
          <cell r="BQ727">
            <v>0</v>
          </cell>
          <cell r="BR727">
            <v>0</v>
          </cell>
          <cell r="BS727">
            <v>0</v>
          </cell>
          <cell r="BT727">
            <v>0</v>
          </cell>
          <cell r="BU727">
            <v>0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  <cell r="BZ727">
            <v>0</v>
          </cell>
          <cell r="CA727">
            <v>0</v>
          </cell>
          <cell r="CB727">
            <v>0</v>
          </cell>
          <cell r="CC727">
            <v>0</v>
          </cell>
          <cell r="CD727">
            <v>0</v>
          </cell>
          <cell r="CE727">
            <v>0</v>
          </cell>
          <cell r="CF727">
            <v>0</v>
          </cell>
          <cell r="CG727">
            <v>0</v>
          </cell>
          <cell r="CH727">
            <v>0</v>
          </cell>
          <cell r="CI727">
            <v>0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P727">
            <v>0</v>
          </cell>
          <cell r="CQ727">
            <v>0</v>
          </cell>
          <cell r="CR727">
            <v>0</v>
          </cell>
          <cell r="CS727">
            <v>0</v>
          </cell>
          <cell r="CT727">
            <v>0</v>
          </cell>
          <cell r="CU727">
            <v>0</v>
          </cell>
          <cell r="CV727">
            <v>0</v>
          </cell>
          <cell r="CW727">
            <v>0</v>
          </cell>
          <cell r="CX727">
            <v>0</v>
          </cell>
          <cell r="CY727">
            <v>0</v>
          </cell>
          <cell r="CZ727">
            <v>0</v>
          </cell>
          <cell r="DA727">
            <v>0</v>
          </cell>
          <cell r="DB727">
            <v>0</v>
          </cell>
          <cell r="DC727">
            <v>0</v>
          </cell>
          <cell r="DD727">
            <v>0</v>
          </cell>
          <cell r="DE727">
            <v>0</v>
          </cell>
          <cell r="DF727">
            <v>0</v>
          </cell>
          <cell r="DG727">
            <v>0</v>
          </cell>
          <cell r="DH727">
            <v>0</v>
          </cell>
          <cell r="DI727">
            <v>0</v>
          </cell>
          <cell r="DJ727">
            <v>0</v>
          </cell>
          <cell r="DK727">
            <v>0</v>
          </cell>
          <cell r="DL727">
            <v>0</v>
          </cell>
          <cell r="DM727">
            <v>0</v>
          </cell>
          <cell r="DN727">
            <v>0</v>
          </cell>
          <cell r="DO727">
            <v>0</v>
          </cell>
          <cell r="DP727">
            <v>0</v>
          </cell>
          <cell r="DQ727">
            <v>0</v>
          </cell>
          <cell r="DR727">
            <v>0</v>
          </cell>
          <cell r="DS727">
            <v>0</v>
          </cell>
          <cell r="DT727">
            <v>0</v>
          </cell>
          <cell r="DU727">
            <v>0</v>
          </cell>
          <cell r="DV727">
            <v>0</v>
          </cell>
          <cell r="DW727">
            <v>0</v>
          </cell>
          <cell r="DX727">
            <v>0</v>
          </cell>
          <cell r="DY727">
            <v>0</v>
          </cell>
          <cell r="DZ727">
            <v>0</v>
          </cell>
          <cell r="EA727">
            <v>0</v>
          </cell>
          <cell r="EB727">
            <v>0</v>
          </cell>
          <cell r="EC727">
            <v>0</v>
          </cell>
          <cell r="ED727">
            <v>0</v>
          </cell>
        </row>
        <row r="728">
          <cell r="F728">
            <v>-7118.6200000001118</v>
          </cell>
          <cell r="G728">
            <v>-1750.9000000000233</v>
          </cell>
          <cell r="H728">
            <v>-3938.3199999999488</v>
          </cell>
          <cell r="I728">
            <v>-2707.7199999999721</v>
          </cell>
          <cell r="J728">
            <v>-1267.0600000000559</v>
          </cell>
          <cell r="K728">
            <v>-1492.1300000000047</v>
          </cell>
          <cell r="L728">
            <v>-4244.5799999999581</v>
          </cell>
          <cell r="M728">
            <v>-5296.190000000177</v>
          </cell>
          <cell r="N728">
            <v>-6346.6299999998882</v>
          </cell>
          <cell r="O728">
            <v>-3983.4499999999534</v>
          </cell>
          <cell r="P728">
            <v>-4540.5800000000745</v>
          </cell>
          <cell r="Q728">
            <v>-4168.2000000000698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E728">
            <v>0</v>
          </cell>
          <cell r="BF728">
            <v>0</v>
          </cell>
          <cell r="BG728">
            <v>0</v>
          </cell>
          <cell r="BH728">
            <v>0</v>
          </cell>
          <cell r="BI728">
            <v>0</v>
          </cell>
          <cell r="BJ728">
            <v>0</v>
          </cell>
          <cell r="BK728">
            <v>0</v>
          </cell>
          <cell r="BL728">
            <v>0</v>
          </cell>
          <cell r="BM728">
            <v>0</v>
          </cell>
          <cell r="BN728">
            <v>0</v>
          </cell>
          <cell r="BO728">
            <v>0</v>
          </cell>
          <cell r="BP728">
            <v>0</v>
          </cell>
          <cell r="BQ728">
            <v>0</v>
          </cell>
          <cell r="BR728">
            <v>0</v>
          </cell>
          <cell r="BS728">
            <v>0</v>
          </cell>
          <cell r="BT728">
            <v>0</v>
          </cell>
          <cell r="BU728">
            <v>0</v>
          </cell>
          <cell r="BV728">
            <v>0</v>
          </cell>
          <cell r="BW728">
            <v>0</v>
          </cell>
          <cell r="BX728">
            <v>0</v>
          </cell>
          <cell r="BY728">
            <v>0</v>
          </cell>
          <cell r="BZ728">
            <v>0</v>
          </cell>
          <cell r="CA728">
            <v>0</v>
          </cell>
          <cell r="CB728">
            <v>0</v>
          </cell>
          <cell r="CC728">
            <v>0</v>
          </cell>
          <cell r="CD728">
            <v>0</v>
          </cell>
          <cell r="CE728">
            <v>0</v>
          </cell>
          <cell r="CF728">
            <v>0</v>
          </cell>
          <cell r="CG728">
            <v>0</v>
          </cell>
          <cell r="CH728">
            <v>0</v>
          </cell>
          <cell r="CI728">
            <v>0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P728">
            <v>0</v>
          </cell>
          <cell r="CQ728">
            <v>0</v>
          </cell>
          <cell r="CR728">
            <v>0</v>
          </cell>
          <cell r="CS728">
            <v>0</v>
          </cell>
          <cell r="CT728">
            <v>0</v>
          </cell>
          <cell r="CU728">
            <v>0</v>
          </cell>
          <cell r="CV728">
            <v>0</v>
          </cell>
          <cell r="CW728">
            <v>0</v>
          </cell>
          <cell r="CX728">
            <v>0</v>
          </cell>
          <cell r="CY728">
            <v>0</v>
          </cell>
          <cell r="CZ728">
            <v>0</v>
          </cell>
          <cell r="DA728">
            <v>0</v>
          </cell>
          <cell r="DB728">
            <v>0</v>
          </cell>
          <cell r="DC728">
            <v>0</v>
          </cell>
          <cell r="DD728">
            <v>0</v>
          </cell>
          <cell r="DE728">
            <v>0</v>
          </cell>
          <cell r="DF728">
            <v>0</v>
          </cell>
          <cell r="DG728">
            <v>0</v>
          </cell>
          <cell r="DH728">
            <v>0</v>
          </cell>
          <cell r="DI728">
            <v>0</v>
          </cell>
          <cell r="DJ728">
            <v>0</v>
          </cell>
          <cell r="DK728">
            <v>0</v>
          </cell>
          <cell r="DL728">
            <v>0</v>
          </cell>
          <cell r="DM728">
            <v>0</v>
          </cell>
          <cell r="DN728">
            <v>0</v>
          </cell>
          <cell r="DO728">
            <v>0</v>
          </cell>
          <cell r="DP728">
            <v>0</v>
          </cell>
          <cell r="DQ728">
            <v>0</v>
          </cell>
          <cell r="DR728">
            <v>0</v>
          </cell>
          <cell r="DS728">
            <v>0</v>
          </cell>
          <cell r="DT728">
            <v>0</v>
          </cell>
          <cell r="DU728">
            <v>0</v>
          </cell>
          <cell r="DV728">
            <v>0</v>
          </cell>
          <cell r="DW728">
            <v>0</v>
          </cell>
          <cell r="DX728">
            <v>0</v>
          </cell>
          <cell r="DY728">
            <v>0</v>
          </cell>
          <cell r="DZ728">
            <v>0</v>
          </cell>
          <cell r="EA728">
            <v>0</v>
          </cell>
          <cell r="EB728">
            <v>0</v>
          </cell>
          <cell r="EC728">
            <v>0</v>
          </cell>
          <cell r="ED728">
            <v>0</v>
          </cell>
        </row>
        <row r="729">
          <cell r="F729">
            <v>-1244.2799999999115</v>
          </cell>
          <cell r="G729">
            <v>-1443.3099999999395</v>
          </cell>
          <cell r="H729">
            <v>-621.80999999993946</v>
          </cell>
          <cell r="I729">
            <v>-366.70000000006985</v>
          </cell>
          <cell r="J729">
            <v>-478.67999999993481</v>
          </cell>
          <cell r="K729">
            <v>-1557.6300000000047</v>
          </cell>
          <cell r="L729">
            <v>-1718.4699999999721</v>
          </cell>
          <cell r="M729">
            <v>-1267.5599999999395</v>
          </cell>
          <cell r="N729">
            <v>-335.20000000006985</v>
          </cell>
          <cell r="O729">
            <v>-189.63000000000466</v>
          </cell>
          <cell r="P729">
            <v>-600.90000000002328</v>
          </cell>
          <cell r="Q729">
            <v>-1020.8999999999069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E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0</v>
          </cell>
          <cell r="BJ729">
            <v>0</v>
          </cell>
          <cell r="BK729">
            <v>0</v>
          </cell>
          <cell r="BL729">
            <v>0</v>
          </cell>
          <cell r="BM729">
            <v>0</v>
          </cell>
          <cell r="BN729">
            <v>0</v>
          </cell>
          <cell r="BO729">
            <v>0</v>
          </cell>
          <cell r="BP729">
            <v>0</v>
          </cell>
          <cell r="BQ729">
            <v>0</v>
          </cell>
          <cell r="BR729">
            <v>0</v>
          </cell>
          <cell r="BS729">
            <v>0</v>
          </cell>
          <cell r="BT729">
            <v>0</v>
          </cell>
          <cell r="BU729">
            <v>0</v>
          </cell>
          <cell r="BV729">
            <v>0</v>
          </cell>
          <cell r="BW729">
            <v>0</v>
          </cell>
          <cell r="BX729">
            <v>0</v>
          </cell>
          <cell r="BY729">
            <v>0</v>
          </cell>
          <cell r="BZ729">
            <v>0</v>
          </cell>
          <cell r="CA729">
            <v>0</v>
          </cell>
          <cell r="CB729">
            <v>0</v>
          </cell>
          <cell r="CC729">
            <v>0</v>
          </cell>
          <cell r="CD729">
            <v>0</v>
          </cell>
          <cell r="CE729">
            <v>0</v>
          </cell>
          <cell r="CF729">
            <v>0</v>
          </cell>
          <cell r="CG729">
            <v>0</v>
          </cell>
          <cell r="CH729">
            <v>0</v>
          </cell>
          <cell r="CI729">
            <v>0</v>
          </cell>
          <cell r="CJ729">
            <v>0</v>
          </cell>
          <cell r="CK729">
            <v>0</v>
          </cell>
          <cell r="CL729">
            <v>0</v>
          </cell>
          <cell r="CM729">
            <v>0</v>
          </cell>
          <cell r="CN729">
            <v>0</v>
          </cell>
          <cell r="CO729">
            <v>0</v>
          </cell>
          <cell r="CP729">
            <v>0</v>
          </cell>
          <cell r="CQ729">
            <v>0</v>
          </cell>
          <cell r="CR729">
            <v>0</v>
          </cell>
          <cell r="CS729">
            <v>0</v>
          </cell>
          <cell r="CT729">
            <v>0</v>
          </cell>
          <cell r="CU729">
            <v>0</v>
          </cell>
          <cell r="CV729">
            <v>0</v>
          </cell>
          <cell r="CW729">
            <v>0</v>
          </cell>
          <cell r="CX729">
            <v>0</v>
          </cell>
          <cell r="CY729">
            <v>0</v>
          </cell>
          <cell r="CZ729">
            <v>0</v>
          </cell>
          <cell r="DA729">
            <v>0</v>
          </cell>
          <cell r="DB729">
            <v>0</v>
          </cell>
          <cell r="DC729">
            <v>0</v>
          </cell>
          <cell r="DD729">
            <v>0</v>
          </cell>
          <cell r="DE729">
            <v>0</v>
          </cell>
          <cell r="DF729">
            <v>0</v>
          </cell>
          <cell r="DG729">
            <v>0</v>
          </cell>
          <cell r="DH729">
            <v>0</v>
          </cell>
          <cell r="DI729">
            <v>0</v>
          </cell>
          <cell r="DJ729">
            <v>0</v>
          </cell>
          <cell r="DK729">
            <v>0</v>
          </cell>
          <cell r="DL729">
            <v>0</v>
          </cell>
          <cell r="DM729">
            <v>0</v>
          </cell>
          <cell r="DN729">
            <v>0</v>
          </cell>
          <cell r="DO729">
            <v>0</v>
          </cell>
          <cell r="DP729">
            <v>0</v>
          </cell>
          <cell r="DQ729">
            <v>0</v>
          </cell>
          <cell r="DR729">
            <v>0</v>
          </cell>
          <cell r="DS729">
            <v>0</v>
          </cell>
          <cell r="DT729">
            <v>0</v>
          </cell>
          <cell r="DU729">
            <v>0</v>
          </cell>
          <cell r="DV729">
            <v>0</v>
          </cell>
          <cell r="DW729">
            <v>0</v>
          </cell>
          <cell r="DX729">
            <v>0</v>
          </cell>
          <cell r="DY729">
            <v>0</v>
          </cell>
          <cell r="DZ729">
            <v>0</v>
          </cell>
          <cell r="EA729">
            <v>0</v>
          </cell>
          <cell r="EB729">
            <v>0</v>
          </cell>
          <cell r="EC729">
            <v>0</v>
          </cell>
          <cell r="ED729">
            <v>0</v>
          </cell>
        </row>
        <row r="730">
          <cell r="F730">
            <v>-873.93999999994412</v>
          </cell>
          <cell r="G730">
            <v>-875.97999999998137</v>
          </cell>
          <cell r="H730">
            <v>-833.85999999986961</v>
          </cell>
          <cell r="I730">
            <v>-3424.9599999999627</v>
          </cell>
          <cell r="J730">
            <v>-8522.7200000002049</v>
          </cell>
          <cell r="K730">
            <v>-5394.2000000001863</v>
          </cell>
          <cell r="L730">
            <v>-1249.25</v>
          </cell>
          <cell r="M730">
            <v>0</v>
          </cell>
          <cell r="N730">
            <v>-485.40000000037253</v>
          </cell>
          <cell r="O730">
            <v>-2300.5299999993294</v>
          </cell>
          <cell r="P730">
            <v>-1186.9599999999627</v>
          </cell>
          <cell r="Q730">
            <v>-118.79999999981374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0</v>
          </cell>
          <cell r="BP730">
            <v>0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0</v>
          </cell>
          <cell r="BV730">
            <v>0</v>
          </cell>
          <cell r="BW730">
            <v>0</v>
          </cell>
          <cell r="BX730">
            <v>0</v>
          </cell>
          <cell r="BY730">
            <v>0</v>
          </cell>
          <cell r="BZ730">
            <v>0</v>
          </cell>
          <cell r="CA730">
            <v>0</v>
          </cell>
          <cell r="CB730">
            <v>0</v>
          </cell>
          <cell r="CC730">
            <v>0</v>
          </cell>
          <cell r="CD730">
            <v>0</v>
          </cell>
          <cell r="CE730">
            <v>0</v>
          </cell>
          <cell r="CF730">
            <v>0</v>
          </cell>
          <cell r="CG730">
            <v>0</v>
          </cell>
          <cell r="CH730">
            <v>0</v>
          </cell>
          <cell r="CI730">
            <v>0</v>
          </cell>
          <cell r="CJ730">
            <v>0</v>
          </cell>
          <cell r="CK730">
            <v>0</v>
          </cell>
          <cell r="CL730">
            <v>0</v>
          </cell>
          <cell r="CM730">
            <v>0</v>
          </cell>
          <cell r="CN730">
            <v>0</v>
          </cell>
          <cell r="CO730">
            <v>0</v>
          </cell>
          <cell r="CP730">
            <v>0</v>
          </cell>
          <cell r="CQ730">
            <v>0</v>
          </cell>
          <cell r="CR730">
            <v>0</v>
          </cell>
          <cell r="CS730">
            <v>0</v>
          </cell>
          <cell r="CT730">
            <v>0</v>
          </cell>
          <cell r="CU730">
            <v>0</v>
          </cell>
          <cell r="CV730">
            <v>0</v>
          </cell>
          <cell r="CW730">
            <v>0</v>
          </cell>
          <cell r="CX730">
            <v>0</v>
          </cell>
          <cell r="CY730">
            <v>0</v>
          </cell>
          <cell r="CZ730">
            <v>0</v>
          </cell>
          <cell r="DA730">
            <v>0</v>
          </cell>
          <cell r="DB730">
            <v>0</v>
          </cell>
          <cell r="DC730">
            <v>0</v>
          </cell>
          <cell r="DD730">
            <v>0</v>
          </cell>
          <cell r="DE730">
            <v>0</v>
          </cell>
          <cell r="DF730">
            <v>0</v>
          </cell>
          <cell r="DG730">
            <v>0</v>
          </cell>
          <cell r="DH730">
            <v>0</v>
          </cell>
          <cell r="DI730">
            <v>0</v>
          </cell>
          <cell r="DJ730">
            <v>0</v>
          </cell>
          <cell r="DK730">
            <v>0</v>
          </cell>
          <cell r="DL730">
            <v>0</v>
          </cell>
          <cell r="DM730">
            <v>0</v>
          </cell>
          <cell r="DN730">
            <v>0</v>
          </cell>
          <cell r="DO730">
            <v>0</v>
          </cell>
          <cell r="DP730">
            <v>0</v>
          </cell>
          <cell r="DQ730">
            <v>0</v>
          </cell>
          <cell r="DR730">
            <v>0</v>
          </cell>
          <cell r="DS730">
            <v>0</v>
          </cell>
          <cell r="DT730">
            <v>0</v>
          </cell>
          <cell r="DU730">
            <v>0</v>
          </cell>
          <cell r="DV730">
            <v>0</v>
          </cell>
          <cell r="DW730">
            <v>0</v>
          </cell>
          <cell r="DX730">
            <v>0</v>
          </cell>
          <cell r="DY730">
            <v>0</v>
          </cell>
          <cell r="DZ730">
            <v>0</v>
          </cell>
          <cell r="EA730">
            <v>0</v>
          </cell>
          <cell r="EB730">
            <v>0</v>
          </cell>
          <cell r="EC730">
            <v>0</v>
          </cell>
          <cell r="ED730">
            <v>0</v>
          </cell>
        </row>
        <row r="731">
          <cell r="F731">
            <v>-858.57999999995809</v>
          </cell>
          <cell r="G731">
            <v>-169.77999999996973</v>
          </cell>
          <cell r="H731">
            <v>-509.70000000001164</v>
          </cell>
          <cell r="I731">
            <v>-104.30000000004657</v>
          </cell>
          <cell r="J731">
            <v>0</v>
          </cell>
          <cell r="K731">
            <v>-160.38999999995576</v>
          </cell>
          <cell r="L731">
            <v>-734.18000000005122</v>
          </cell>
          <cell r="M731">
            <v>-643.98000000003958</v>
          </cell>
          <cell r="N731">
            <v>-620.18000000005122</v>
          </cell>
          <cell r="O731">
            <v>-228.97000000003027</v>
          </cell>
          <cell r="P731">
            <v>-412.8859999999986</v>
          </cell>
          <cell r="Q731">
            <v>-615.82000000000698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0</v>
          </cell>
          <cell r="BK731">
            <v>0</v>
          </cell>
          <cell r="BL731">
            <v>0</v>
          </cell>
          <cell r="BM731">
            <v>0</v>
          </cell>
          <cell r="BN731">
            <v>0</v>
          </cell>
          <cell r="BO731">
            <v>0</v>
          </cell>
          <cell r="BP731">
            <v>0</v>
          </cell>
          <cell r="BQ731">
            <v>0</v>
          </cell>
          <cell r="BR731">
            <v>0</v>
          </cell>
          <cell r="BS731">
            <v>0</v>
          </cell>
          <cell r="BT731">
            <v>0</v>
          </cell>
          <cell r="BU731">
            <v>0</v>
          </cell>
          <cell r="BV731">
            <v>0</v>
          </cell>
          <cell r="BW731">
            <v>0</v>
          </cell>
          <cell r="BX731">
            <v>0</v>
          </cell>
          <cell r="BY731">
            <v>0</v>
          </cell>
          <cell r="BZ731">
            <v>0</v>
          </cell>
          <cell r="CA731">
            <v>0</v>
          </cell>
          <cell r="CB731">
            <v>0</v>
          </cell>
          <cell r="CC731">
            <v>0</v>
          </cell>
          <cell r="CD731">
            <v>0</v>
          </cell>
          <cell r="CE731">
            <v>0</v>
          </cell>
          <cell r="CF731">
            <v>0</v>
          </cell>
          <cell r="CG731">
            <v>0</v>
          </cell>
          <cell r="CH731">
            <v>0</v>
          </cell>
          <cell r="CI731">
            <v>0</v>
          </cell>
          <cell r="CJ731">
            <v>0</v>
          </cell>
          <cell r="CK731">
            <v>0</v>
          </cell>
          <cell r="CL731">
            <v>0</v>
          </cell>
          <cell r="CM731">
            <v>0</v>
          </cell>
          <cell r="CN731">
            <v>0</v>
          </cell>
          <cell r="CO731">
            <v>0</v>
          </cell>
          <cell r="CP731">
            <v>0</v>
          </cell>
          <cell r="CQ731">
            <v>0</v>
          </cell>
          <cell r="CR731">
            <v>0</v>
          </cell>
          <cell r="CS731">
            <v>0</v>
          </cell>
          <cell r="CT731">
            <v>0</v>
          </cell>
          <cell r="CU731">
            <v>0</v>
          </cell>
          <cell r="CV731">
            <v>0</v>
          </cell>
          <cell r="CW731">
            <v>0</v>
          </cell>
          <cell r="CX731">
            <v>0</v>
          </cell>
          <cell r="CY731">
            <v>0</v>
          </cell>
          <cell r="CZ731">
            <v>0</v>
          </cell>
          <cell r="DA731">
            <v>0</v>
          </cell>
          <cell r="DB731">
            <v>0</v>
          </cell>
          <cell r="DC731">
            <v>0</v>
          </cell>
          <cell r="DD731">
            <v>0</v>
          </cell>
          <cell r="DE731">
            <v>0</v>
          </cell>
          <cell r="DF731">
            <v>0</v>
          </cell>
          <cell r="DG731">
            <v>0</v>
          </cell>
          <cell r="DH731">
            <v>0</v>
          </cell>
          <cell r="DI731">
            <v>0</v>
          </cell>
          <cell r="DJ731">
            <v>0</v>
          </cell>
          <cell r="DK731">
            <v>0</v>
          </cell>
          <cell r="DL731">
            <v>0</v>
          </cell>
          <cell r="DM731">
            <v>0</v>
          </cell>
          <cell r="DN731">
            <v>0</v>
          </cell>
          <cell r="DO731">
            <v>0</v>
          </cell>
          <cell r="DP731">
            <v>0</v>
          </cell>
          <cell r="DQ731">
            <v>0</v>
          </cell>
          <cell r="DR731">
            <v>0</v>
          </cell>
          <cell r="DS731">
            <v>0</v>
          </cell>
          <cell r="DT731">
            <v>0</v>
          </cell>
          <cell r="DU731">
            <v>0</v>
          </cell>
          <cell r="DV731">
            <v>0</v>
          </cell>
          <cell r="DW731">
            <v>0</v>
          </cell>
          <cell r="DX731">
            <v>0</v>
          </cell>
          <cell r="DY731">
            <v>0</v>
          </cell>
          <cell r="DZ731">
            <v>0</v>
          </cell>
          <cell r="EA731">
            <v>0</v>
          </cell>
          <cell r="EB731">
            <v>0</v>
          </cell>
          <cell r="EC731">
            <v>0</v>
          </cell>
          <cell r="ED731">
            <v>0</v>
          </cell>
        </row>
        <row r="732">
          <cell r="F732">
            <v>-34625.700000000186</v>
          </cell>
          <cell r="G732">
            <v>-29564</v>
          </cell>
          <cell r="H732">
            <v>-24184.100000000559</v>
          </cell>
          <cell r="I732">
            <v>-18907.459999999963</v>
          </cell>
          <cell r="J732">
            <v>-24859.349999999627</v>
          </cell>
          <cell r="K732">
            <v>-29414.200000000186</v>
          </cell>
          <cell r="L732">
            <v>-9212.4000000003725</v>
          </cell>
          <cell r="M732">
            <v>-12374.599999999627</v>
          </cell>
          <cell r="N732">
            <v>-27782</v>
          </cell>
          <cell r="O732">
            <v>-32534.799999999814</v>
          </cell>
          <cell r="P732">
            <v>-27533.399999999441</v>
          </cell>
          <cell r="Q732">
            <v>-20502.199999999255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0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0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  <cell r="BO732">
            <v>0</v>
          </cell>
          <cell r="BP732">
            <v>0</v>
          </cell>
          <cell r="BQ732">
            <v>0</v>
          </cell>
          <cell r="BR732">
            <v>0</v>
          </cell>
          <cell r="BS732">
            <v>0</v>
          </cell>
          <cell r="BT732">
            <v>0</v>
          </cell>
          <cell r="BU732">
            <v>0</v>
          </cell>
          <cell r="BV732">
            <v>0</v>
          </cell>
          <cell r="BW732">
            <v>0</v>
          </cell>
          <cell r="BX732">
            <v>0</v>
          </cell>
          <cell r="BY732">
            <v>0</v>
          </cell>
          <cell r="BZ732">
            <v>0</v>
          </cell>
          <cell r="CA732">
            <v>0</v>
          </cell>
          <cell r="CB732">
            <v>0</v>
          </cell>
          <cell r="CC732">
            <v>0</v>
          </cell>
          <cell r="CD732">
            <v>0</v>
          </cell>
          <cell r="CE732">
            <v>0</v>
          </cell>
          <cell r="CF732">
            <v>0</v>
          </cell>
          <cell r="CG732">
            <v>0</v>
          </cell>
          <cell r="CH732">
            <v>0</v>
          </cell>
          <cell r="CI732">
            <v>0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P732">
            <v>0</v>
          </cell>
          <cell r="CQ732">
            <v>0</v>
          </cell>
          <cell r="CR732">
            <v>0</v>
          </cell>
          <cell r="CS732">
            <v>0</v>
          </cell>
          <cell r="CT732">
            <v>0</v>
          </cell>
          <cell r="CU732">
            <v>0</v>
          </cell>
          <cell r="CV732">
            <v>0</v>
          </cell>
          <cell r="CW732">
            <v>0</v>
          </cell>
          <cell r="CX732">
            <v>0</v>
          </cell>
          <cell r="CY732">
            <v>0</v>
          </cell>
          <cell r="CZ732">
            <v>0</v>
          </cell>
          <cell r="DA732">
            <v>0</v>
          </cell>
          <cell r="DB732">
            <v>0</v>
          </cell>
          <cell r="DC732">
            <v>0</v>
          </cell>
          <cell r="DD732">
            <v>0</v>
          </cell>
          <cell r="DE732">
            <v>0</v>
          </cell>
          <cell r="DF732">
            <v>0</v>
          </cell>
          <cell r="DG732">
            <v>0</v>
          </cell>
          <cell r="DH732">
            <v>0</v>
          </cell>
          <cell r="DI732">
            <v>0</v>
          </cell>
          <cell r="DJ732">
            <v>0</v>
          </cell>
          <cell r="DK732">
            <v>0</v>
          </cell>
          <cell r="DL732">
            <v>0</v>
          </cell>
          <cell r="DM732">
            <v>0</v>
          </cell>
          <cell r="DN732">
            <v>0</v>
          </cell>
          <cell r="DO732">
            <v>0</v>
          </cell>
          <cell r="DP732">
            <v>0</v>
          </cell>
          <cell r="DQ732">
            <v>0</v>
          </cell>
          <cell r="DR732">
            <v>0</v>
          </cell>
          <cell r="DS732">
            <v>0</v>
          </cell>
          <cell r="DT732">
            <v>0</v>
          </cell>
          <cell r="DU732">
            <v>0</v>
          </cell>
          <cell r="DV732">
            <v>0</v>
          </cell>
          <cell r="DW732">
            <v>0</v>
          </cell>
          <cell r="DX732">
            <v>0</v>
          </cell>
          <cell r="DY732">
            <v>0</v>
          </cell>
          <cell r="DZ732">
            <v>0</v>
          </cell>
          <cell r="EA732">
            <v>0</v>
          </cell>
          <cell r="EB732">
            <v>0</v>
          </cell>
          <cell r="EC732">
            <v>0</v>
          </cell>
          <cell r="ED732">
            <v>0</v>
          </cell>
        </row>
        <row r="733">
          <cell r="F733">
            <v>-22216.400000000373</v>
          </cell>
          <cell r="G733">
            <v>-23870</v>
          </cell>
          <cell r="H733">
            <v>-18062.700000000186</v>
          </cell>
          <cell r="I733">
            <v>-16793.199999999255</v>
          </cell>
          <cell r="J733">
            <v>-18924.549999999814</v>
          </cell>
          <cell r="K733">
            <v>-17447</v>
          </cell>
          <cell r="L733">
            <v>-6373.7999999998137</v>
          </cell>
          <cell r="M733">
            <v>-7461.7000000001863</v>
          </cell>
          <cell r="N733">
            <v>-8092</v>
          </cell>
          <cell r="O733">
            <v>-18212</v>
          </cell>
          <cell r="P733">
            <v>-22284.200000000186</v>
          </cell>
          <cell r="Q733">
            <v>-16913.200000000186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  <cell r="BO733">
            <v>0</v>
          </cell>
          <cell r="BP733">
            <v>0</v>
          </cell>
          <cell r="BQ733">
            <v>0</v>
          </cell>
          <cell r="BR733">
            <v>0</v>
          </cell>
          <cell r="BS733">
            <v>0</v>
          </cell>
          <cell r="BT733">
            <v>0</v>
          </cell>
          <cell r="BU733">
            <v>0</v>
          </cell>
          <cell r="BV733">
            <v>0</v>
          </cell>
          <cell r="BW733">
            <v>0</v>
          </cell>
          <cell r="BX733">
            <v>0</v>
          </cell>
          <cell r="BY733">
            <v>0</v>
          </cell>
          <cell r="BZ733">
            <v>0</v>
          </cell>
          <cell r="CA733">
            <v>0</v>
          </cell>
          <cell r="CB733">
            <v>0</v>
          </cell>
          <cell r="CC733">
            <v>0</v>
          </cell>
          <cell r="CD733">
            <v>0</v>
          </cell>
          <cell r="CE733">
            <v>0</v>
          </cell>
          <cell r="CF733">
            <v>0</v>
          </cell>
          <cell r="CG733">
            <v>0</v>
          </cell>
          <cell r="CH733">
            <v>0</v>
          </cell>
          <cell r="CI733">
            <v>0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P733">
            <v>0</v>
          </cell>
          <cell r="CQ733">
            <v>0</v>
          </cell>
          <cell r="CR733">
            <v>0</v>
          </cell>
          <cell r="CS733">
            <v>0</v>
          </cell>
          <cell r="CT733">
            <v>0</v>
          </cell>
          <cell r="CU733">
            <v>0</v>
          </cell>
          <cell r="CV733">
            <v>0</v>
          </cell>
          <cell r="CW733">
            <v>0</v>
          </cell>
          <cell r="CX733">
            <v>0</v>
          </cell>
          <cell r="CY733">
            <v>0</v>
          </cell>
          <cell r="CZ733">
            <v>0</v>
          </cell>
          <cell r="DA733">
            <v>0</v>
          </cell>
          <cell r="DB733">
            <v>0</v>
          </cell>
          <cell r="DC733">
            <v>0</v>
          </cell>
          <cell r="DD733">
            <v>0</v>
          </cell>
          <cell r="DE733">
            <v>0</v>
          </cell>
          <cell r="DF733">
            <v>0</v>
          </cell>
          <cell r="DG733">
            <v>0</v>
          </cell>
          <cell r="DH733">
            <v>0</v>
          </cell>
          <cell r="DI733">
            <v>0</v>
          </cell>
          <cell r="DJ733">
            <v>0</v>
          </cell>
          <cell r="DK733">
            <v>0</v>
          </cell>
          <cell r="DL733">
            <v>0</v>
          </cell>
          <cell r="DM733">
            <v>0</v>
          </cell>
          <cell r="DN733">
            <v>0</v>
          </cell>
          <cell r="DO733">
            <v>0</v>
          </cell>
          <cell r="DP733">
            <v>0</v>
          </cell>
          <cell r="DQ733">
            <v>0</v>
          </cell>
          <cell r="DR733">
            <v>0</v>
          </cell>
          <cell r="DS733">
            <v>0</v>
          </cell>
          <cell r="DT733">
            <v>0</v>
          </cell>
          <cell r="DU733">
            <v>0</v>
          </cell>
          <cell r="DV733">
            <v>0</v>
          </cell>
          <cell r="DW733">
            <v>0</v>
          </cell>
          <cell r="DX733">
            <v>0</v>
          </cell>
          <cell r="DY733">
            <v>0</v>
          </cell>
          <cell r="DZ733">
            <v>0</v>
          </cell>
          <cell r="EA733">
            <v>0</v>
          </cell>
          <cell r="EB733">
            <v>0</v>
          </cell>
          <cell r="EC733">
            <v>0</v>
          </cell>
          <cell r="ED733">
            <v>0</v>
          </cell>
        </row>
        <row r="734">
          <cell r="F734">
            <v>-38590.959999999497</v>
          </cell>
          <cell r="G734">
            <v>-32931.380000000354</v>
          </cell>
          <cell r="H734">
            <v>-28611.520000000019</v>
          </cell>
          <cell r="I734">
            <v>-14866.400000000373</v>
          </cell>
          <cell r="J734">
            <v>-11150.250000000466</v>
          </cell>
          <cell r="K734">
            <v>-12426.75</v>
          </cell>
          <cell r="L734">
            <v>-47523.199999999255</v>
          </cell>
          <cell r="M734">
            <v>-38485.300000000745</v>
          </cell>
          <cell r="N734">
            <v>-25201.340000000317</v>
          </cell>
          <cell r="O734">
            <v>-25590.879999999888</v>
          </cell>
          <cell r="P734">
            <v>-30734.789999999572</v>
          </cell>
          <cell r="Q734">
            <v>-41429.239999999292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  <cell r="BL734">
            <v>0</v>
          </cell>
          <cell r="BM734">
            <v>0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>
            <v>0</v>
          </cell>
          <cell r="BS734">
            <v>0</v>
          </cell>
          <cell r="BT734">
            <v>0</v>
          </cell>
          <cell r="BU734">
            <v>0</v>
          </cell>
          <cell r="BV734">
            <v>0</v>
          </cell>
          <cell r="BW734">
            <v>0</v>
          </cell>
          <cell r="BX734">
            <v>0</v>
          </cell>
          <cell r="BY734">
            <v>0</v>
          </cell>
          <cell r="BZ734">
            <v>0</v>
          </cell>
          <cell r="CA734">
            <v>0</v>
          </cell>
          <cell r="CB734">
            <v>0</v>
          </cell>
          <cell r="CC734">
            <v>0</v>
          </cell>
          <cell r="CD734">
            <v>0</v>
          </cell>
          <cell r="CE734">
            <v>0</v>
          </cell>
          <cell r="CF734">
            <v>0</v>
          </cell>
          <cell r="CG734">
            <v>0</v>
          </cell>
          <cell r="CH734">
            <v>0</v>
          </cell>
          <cell r="CI734">
            <v>0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P734">
            <v>0</v>
          </cell>
          <cell r="CQ734">
            <v>0</v>
          </cell>
          <cell r="CR734">
            <v>0</v>
          </cell>
          <cell r="CS734">
            <v>0</v>
          </cell>
          <cell r="CT734">
            <v>0</v>
          </cell>
          <cell r="CU734">
            <v>0</v>
          </cell>
          <cell r="CV734">
            <v>0</v>
          </cell>
          <cell r="CW734">
            <v>0</v>
          </cell>
          <cell r="CX734">
            <v>0</v>
          </cell>
          <cell r="CY734">
            <v>0</v>
          </cell>
          <cell r="CZ734">
            <v>0</v>
          </cell>
          <cell r="DA734">
            <v>0</v>
          </cell>
          <cell r="DB734">
            <v>0</v>
          </cell>
          <cell r="DC734">
            <v>0</v>
          </cell>
          <cell r="DD734">
            <v>0</v>
          </cell>
          <cell r="DE734">
            <v>0</v>
          </cell>
          <cell r="DF734">
            <v>0</v>
          </cell>
          <cell r="DG734">
            <v>0</v>
          </cell>
          <cell r="DH734">
            <v>0</v>
          </cell>
          <cell r="DI734">
            <v>0</v>
          </cell>
          <cell r="DJ734">
            <v>0</v>
          </cell>
          <cell r="DK734">
            <v>0</v>
          </cell>
          <cell r="DL734">
            <v>0</v>
          </cell>
          <cell r="DM734">
            <v>0</v>
          </cell>
          <cell r="DN734">
            <v>0</v>
          </cell>
          <cell r="DO734">
            <v>0</v>
          </cell>
          <cell r="DP734">
            <v>0</v>
          </cell>
          <cell r="DQ734">
            <v>0</v>
          </cell>
          <cell r="DR734">
            <v>0</v>
          </cell>
          <cell r="DS734">
            <v>0</v>
          </cell>
          <cell r="DT734">
            <v>0</v>
          </cell>
          <cell r="DU734">
            <v>0</v>
          </cell>
          <cell r="DV734">
            <v>0</v>
          </cell>
          <cell r="DW734">
            <v>0</v>
          </cell>
          <cell r="DX734">
            <v>0</v>
          </cell>
          <cell r="DY734">
            <v>0</v>
          </cell>
          <cell r="DZ734">
            <v>0</v>
          </cell>
          <cell r="EA734">
            <v>0</v>
          </cell>
          <cell r="EB734">
            <v>0</v>
          </cell>
          <cell r="EC734">
            <v>0</v>
          </cell>
          <cell r="ED734">
            <v>0</v>
          </cell>
        </row>
        <row r="735">
          <cell r="F735">
            <v>-5708.7999999998137</v>
          </cell>
          <cell r="G735">
            <v>-4222.8000000002794</v>
          </cell>
          <cell r="H735">
            <v>-5451.5</v>
          </cell>
          <cell r="I735">
            <v>-4229.1399999998976</v>
          </cell>
          <cell r="J735">
            <v>-6622.3200000000652</v>
          </cell>
          <cell r="K735">
            <v>-11173.899999999907</v>
          </cell>
          <cell r="L735">
            <v>-1914.5</v>
          </cell>
          <cell r="M735">
            <v>-1138.8000000002794</v>
          </cell>
          <cell r="N735">
            <v>-3063.6000000000931</v>
          </cell>
          <cell r="O735">
            <v>-6436.0600000000559</v>
          </cell>
          <cell r="P735">
            <v>-4277.8999999994412</v>
          </cell>
          <cell r="Q735">
            <v>-1643.8999999999069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0</v>
          </cell>
          <cell r="BK735">
            <v>0</v>
          </cell>
          <cell r="BL735">
            <v>0</v>
          </cell>
          <cell r="BM735">
            <v>0</v>
          </cell>
          <cell r="BN735">
            <v>0</v>
          </cell>
          <cell r="BO735">
            <v>0</v>
          </cell>
          <cell r="BP735">
            <v>0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>
            <v>0</v>
          </cell>
          <cell r="BV735">
            <v>0</v>
          </cell>
          <cell r="BW735">
            <v>0</v>
          </cell>
          <cell r="BX735">
            <v>0</v>
          </cell>
          <cell r="BY735">
            <v>0</v>
          </cell>
          <cell r="BZ735">
            <v>0</v>
          </cell>
          <cell r="CA735">
            <v>0</v>
          </cell>
          <cell r="CB735">
            <v>0</v>
          </cell>
          <cell r="CC735">
            <v>0</v>
          </cell>
          <cell r="CD735">
            <v>0</v>
          </cell>
          <cell r="CE735">
            <v>0</v>
          </cell>
          <cell r="CF735">
            <v>0</v>
          </cell>
          <cell r="CG735">
            <v>0</v>
          </cell>
          <cell r="CH735">
            <v>0</v>
          </cell>
          <cell r="CI735">
            <v>0</v>
          </cell>
          <cell r="CJ735">
            <v>0</v>
          </cell>
          <cell r="CK735">
            <v>0</v>
          </cell>
          <cell r="CL735">
            <v>0</v>
          </cell>
          <cell r="CM735">
            <v>0</v>
          </cell>
          <cell r="CN735">
            <v>0</v>
          </cell>
          <cell r="CO735">
            <v>0</v>
          </cell>
          <cell r="CP735">
            <v>0</v>
          </cell>
          <cell r="CQ735">
            <v>0</v>
          </cell>
          <cell r="CR735">
            <v>0</v>
          </cell>
          <cell r="CS735">
            <v>0</v>
          </cell>
          <cell r="CT735">
            <v>0</v>
          </cell>
          <cell r="CU735">
            <v>0</v>
          </cell>
          <cell r="CV735">
            <v>0</v>
          </cell>
          <cell r="CW735">
            <v>0</v>
          </cell>
          <cell r="CX735">
            <v>0</v>
          </cell>
          <cell r="CY735">
            <v>0</v>
          </cell>
          <cell r="CZ735">
            <v>0</v>
          </cell>
          <cell r="DA735">
            <v>0</v>
          </cell>
          <cell r="DB735">
            <v>0</v>
          </cell>
          <cell r="DC735">
            <v>0</v>
          </cell>
          <cell r="DD735">
            <v>0</v>
          </cell>
          <cell r="DE735">
            <v>0</v>
          </cell>
          <cell r="DF735">
            <v>0</v>
          </cell>
          <cell r="DG735">
            <v>0</v>
          </cell>
          <cell r="DH735">
            <v>0</v>
          </cell>
          <cell r="DI735">
            <v>0</v>
          </cell>
          <cell r="DJ735">
            <v>0</v>
          </cell>
          <cell r="DK735">
            <v>0</v>
          </cell>
          <cell r="DL735">
            <v>0</v>
          </cell>
          <cell r="DM735">
            <v>0</v>
          </cell>
          <cell r="DN735">
            <v>0</v>
          </cell>
          <cell r="DO735">
            <v>0</v>
          </cell>
          <cell r="DP735">
            <v>0</v>
          </cell>
          <cell r="DQ735">
            <v>0</v>
          </cell>
          <cell r="DR735">
            <v>0</v>
          </cell>
          <cell r="DS735">
            <v>0</v>
          </cell>
          <cell r="DT735">
            <v>0</v>
          </cell>
          <cell r="DU735">
            <v>0</v>
          </cell>
          <cell r="DV735">
            <v>0</v>
          </cell>
          <cell r="DW735">
            <v>0</v>
          </cell>
          <cell r="DX735">
            <v>0</v>
          </cell>
          <cell r="DY735">
            <v>0</v>
          </cell>
          <cell r="DZ735">
            <v>0</v>
          </cell>
          <cell r="EA735">
            <v>0</v>
          </cell>
          <cell r="EB735">
            <v>0</v>
          </cell>
          <cell r="EC735">
            <v>0</v>
          </cell>
          <cell r="ED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-55.5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  <cell r="BL736">
            <v>0</v>
          </cell>
          <cell r="BM736">
            <v>0</v>
          </cell>
          <cell r="BN736">
            <v>0</v>
          </cell>
          <cell r="BO736">
            <v>0</v>
          </cell>
          <cell r="BP736">
            <v>0</v>
          </cell>
          <cell r="BQ736">
            <v>0</v>
          </cell>
          <cell r="BR736">
            <v>0</v>
          </cell>
          <cell r="BS736">
            <v>0</v>
          </cell>
          <cell r="BT736">
            <v>0</v>
          </cell>
          <cell r="BU736">
            <v>0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0</v>
          </cell>
          <cell r="CB736">
            <v>0</v>
          </cell>
          <cell r="CC736">
            <v>0</v>
          </cell>
          <cell r="CD736">
            <v>0</v>
          </cell>
          <cell r="CE736">
            <v>0</v>
          </cell>
          <cell r="CF736">
            <v>0</v>
          </cell>
          <cell r="CG736">
            <v>0</v>
          </cell>
          <cell r="CH736">
            <v>0</v>
          </cell>
          <cell r="CI736">
            <v>0</v>
          </cell>
          <cell r="CJ736">
            <v>0</v>
          </cell>
          <cell r="CK736">
            <v>0</v>
          </cell>
          <cell r="CL736">
            <v>0</v>
          </cell>
          <cell r="CM736">
            <v>0</v>
          </cell>
          <cell r="CN736">
            <v>0</v>
          </cell>
          <cell r="CO736">
            <v>0</v>
          </cell>
          <cell r="CP736">
            <v>0</v>
          </cell>
          <cell r="CQ736">
            <v>0</v>
          </cell>
          <cell r="CR736">
            <v>0</v>
          </cell>
          <cell r="CS736">
            <v>0</v>
          </cell>
          <cell r="CT736">
            <v>0</v>
          </cell>
          <cell r="CU736">
            <v>0</v>
          </cell>
          <cell r="CV736">
            <v>0</v>
          </cell>
          <cell r="CW736">
            <v>0</v>
          </cell>
          <cell r="CX736">
            <v>0</v>
          </cell>
          <cell r="CY736">
            <v>0</v>
          </cell>
          <cell r="CZ736">
            <v>0</v>
          </cell>
          <cell r="DA736">
            <v>0</v>
          </cell>
          <cell r="DB736">
            <v>0</v>
          </cell>
          <cell r="DC736">
            <v>0</v>
          </cell>
          <cell r="DD736">
            <v>0</v>
          </cell>
          <cell r="DE736">
            <v>0</v>
          </cell>
          <cell r="DF736">
            <v>0</v>
          </cell>
          <cell r="DG736">
            <v>0</v>
          </cell>
          <cell r="DH736">
            <v>0</v>
          </cell>
          <cell r="DI736">
            <v>0</v>
          </cell>
          <cell r="DJ736">
            <v>0</v>
          </cell>
          <cell r="DK736">
            <v>0</v>
          </cell>
          <cell r="DL736">
            <v>0</v>
          </cell>
          <cell r="DM736">
            <v>0</v>
          </cell>
          <cell r="DN736">
            <v>0</v>
          </cell>
          <cell r="DO736">
            <v>0</v>
          </cell>
          <cell r="DP736">
            <v>0</v>
          </cell>
          <cell r="DQ736">
            <v>0</v>
          </cell>
          <cell r="DR736">
            <v>0</v>
          </cell>
          <cell r="DS736">
            <v>0</v>
          </cell>
          <cell r="DT736">
            <v>0</v>
          </cell>
          <cell r="DU736">
            <v>0</v>
          </cell>
          <cell r="DV736">
            <v>0</v>
          </cell>
          <cell r="DW736">
            <v>0</v>
          </cell>
          <cell r="DX736">
            <v>0</v>
          </cell>
          <cell r="DY736">
            <v>0</v>
          </cell>
          <cell r="DZ736">
            <v>0</v>
          </cell>
          <cell r="EA736">
            <v>0</v>
          </cell>
          <cell r="EB736">
            <v>0</v>
          </cell>
          <cell r="EC736">
            <v>0</v>
          </cell>
          <cell r="ED736">
            <v>0</v>
          </cell>
        </row>
        <row r="738">
          <cell r="F738">
            <v>-621</v>
          </cell>
          <cell r="G738">
            <v>-251.59999999997672</v>
          </cell>
          <cell r="H738">
            <v>-325.64400000000023</v>
          </cell>
          <cell r="I738">
            <v>0</v>
          </cell>
          <cell r="J738">
            <v>0</v>
          </cell>
          <cell r="K738">
            <v>0</v>
          </cell>
          <cell r="L738">
            <v>-2452.8000000000466</v>
          </cell>
          <cell r="M738">
            <v>-6442</v>
          </cell>
          <cell r="N738">
            <v>-7501.6000000000931</v>
          </cell>
          <cell r="O738">
            <v>-4183.5</v>
          </cell>
          <cell r="P738">
            <v>-452.63999999989755</v>
          </cell>
          <cell r="Q738">
            <v>-465.10000000009313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  <cell r="BL738">
            <v>0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>
            <v>0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0</v>
          </cell>
          <cell r="CA738">
            <v>0</v>
          </cell>
          <cell r="CB738">
            <v>0</v>
          </cell>
          <cell r="CC738">
            <v>0</v>
          </cell>
          <cell r="CD738">
            <v>0</v>
          </cell>
          <cell r="CE738">
            <v>0</v>
          </cell>
          <cell r="CF738">
            <v>0</v>
          </cell>
          <cell r="CG738">
            <v>0</v>
          </cell>
          <cell r="CH738">
            <v>0</v>
          </cell>
          <cell r="CI738">
            <v>0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P738">
            <v>0</v>
          </cell>
          <cell r="CQ738">
            <v>0</v>
          </cell>
          <cell r="CR738">
            <v>0</v>
          </cell>
          <cell r="CS738">
            <v>0</v>
          </cell>
          <cell r="CT738">
            <v>0</v>
          </cell>
          <cell r="CU738">
            <v>0</v>
          </cell>
          <cell r="CV738">
            <v>0</v>
          </cell>
          <cell r="CW738">
            <v>0</v>
          </cell>
          <cell r="CX738">
            <v>0</v>
          </cell>
          <cell r="CY738">
            <v>0</v>
          </cell>
          <cell r="CZ738">
            <v>0</v>
          </cell>
          <cell r="DA738">
            <v>0</v>
          </cell>
          <cell r="DB738">
            <v>0</v>
          </cell>
          <cell r="DC738">
            <v>0</v>
          </cell>
          <cell r="DD738">
            <v>0</v>
          </cell>
          <cell r="DE738">
            <v>0</v>
          </cell>
          <cell r="DF738">
            <v>0</v>
          </cell>
          <cell r="DG738">
            <v>0</v>
          </cell>
          <cell r="DH738">
            <v>0</v>
          </cell>
          <cell r="DI738">
            <v>0</v>
          </cell>
          <cell r="DJ738">
            <v>0</v>
          </cell>
          <cell r="DK738">
            <v>0</v>
          </cell>
          <cell r="DL738">
            <v>0</v>
          </cell>
          <cell r="DM738">
            <v>0</v>
          </cell>
          <cell r="DN738">
            <v>0</v>
          </cell>
          <cell r="DO738">
            <v>0</v>
          </cell>
          <cell r="DP738">
            <v>0</v>
          </cell>
          <cell r="DQ738">
            <v>0</v>
          </cell>
          <cell r="DR738">
            <v>0</v>
          </cell>
          <cell r="DS738">
            <v>0</v>
          </cell>
          <cell r="DT738">
            <v>0</v>
          </cell>
          <cell r="DU738">
            <v>0</v>
          </cell>
          <cell r="DV738">
            <v>0</v>
          </cell>
          <cell r="DW738">
            <v>0</v>
          </cell>
          <cell r="DX738">
            <v>0</v>
          </cell>
          <cell r="DY738">
            <v>0</v>
          </cell>
          <cell r="DZ738">
            <v>0</v>
          </cell>
          <cell r="EA738">
            <v>0</v>
          </cell>
          <cell r="EB738">
            <v>0</v>
          </cell>
          <cell r="EC738">
            <v>0</v>
          </cell>
          <cell r="ED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0</v>
          </cell>
          <cell r="BK739">
            <v>0</v>
          </cell>
          <cell r="BL739">
            <v>0</v>
          </cell>
          <cell r="BM739">
            <v>0</v>
          </cell>
          <cell r="BN739">
            <v>0</v>
          </cell>
          <cell r="BO739">
            <v>0</v>
          </cell>
          <cell r="BP739">
            <v>0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0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  <cell r="BZ739">
            <v>0</v>
          </cell>
          <cell r="CA739">
            <v>0</v>
          </cell>
          <cell r="CB739">
            <v>0</v>
          </cell>
          <cell r="CC739">
            <v>0</v>
          </cell>
          <cell r="CD739">
            <v>0</v>
          </cell>
          <cell r="CE739">
            <v>0</v>
          </cell>
          <cell r="CF739">
            <v>0</v>
          </cell>
          <cell r="CG739">
            <v>0</v>
          </cell>
          <cell r="CH739">
            <v>0</v>
          </cell>
          <cell r="CI739">
            <v>0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P739">
            <v>0</v>
          </cell>
          <cell r="CQ739">
            <v>0</v>
          </cell>
          <cell r="CR739">
            <v>0</v>
          </cell>
          <cell r="CS739">
            <v>0</v>
          </cell>
          <cell r="CT739">
            <v>0</v>
          </cell>
          <cell r="CU739">
            <v>0</v>
          </cell>
          <cell r="CV739">
            <v>0</v>
          </cell>
          <cell r="CW739">
            <v>0</v>
          </cell>
          <cell r="CX739">
            <v>0</v>
          </cell>
          <cell r="CY739">
            <v>0</v>
          </cell>
          <cell r="CZ739">
            <v>0</v>
          </cell>
          <cell r="DA739">
            <v>0</v>
          </cell>
          <cell r="DB739">
            <v>0</v>
          </cell>
          <cell r="DC739">
            <v>0</v>
          </cell>
          <cell r="DD739">
            <v>0</v>
          </cell>
          <cell r="DE739">
            <v>0</v>
          </cell>
          <cell r="DF739">
            <v>0</v>
          </cell>
          <cell r="DG739">
            <v>0</v>
          </cell>
          <cell r="DH739">
            <v>0</v>
          </cell>
          <cell r="DI739">
            <v>0</v>
          </cell>
          <cell r="DJ739">
            <v>0</v>
          </cell>
          <cell r="DK739">
            <v>0</v>
          </cell>
          <cell r="DL739">
            <v>0</v>
          </cell>
          <cell r="DM739">
            <v>0</v>
          </cell>
          <cell r="DN739">
            <v>0</v>
          </cell>
          <cell r="DO739">
            <v>0</v>
          </cell>
          <cell r="DP739">
            <v>0</v>
          </cell>
          <cell r="DQ739">
            <v>0</v>
          </cell>
          <cell r="DR739">
            <v>0</v>
          </cell>
          <cell r="DS739">
            <v>0</v>
          </cell>
          <cell r="DT739">
            <v>0</v>
          </cell>
          <cell r="DU739">
            <v>0</v>
          </cell>
          <cell r="DV739">
            <v>0</v>
          </cell>
          <cell r="DW739">
            <v>0</v>
          </cell>
          <cell r="DX739">
            <v>0</v>
          </cell>
          <cell r="DY739">
            <v>0</v>
          </cell>
          <cell r="DZ739">
            <v>0</v>
          </cell>
          <cell r="EA739">
            <v>0</v>
          </cell>
          <cell r="EB739">
            <v>0</v>
          </cell>
          <cell r="EC739">
            <v>0</v>
          </cell>
          <cell r="ED739">
            <v>0</v>
          </cell>
        </row>
        <row r="740">
          <cell r="F740">
            <v>-933.10000000009313</v>
          </cell>
          <cell r="G740">
            <v>-2164.5500000000466</v>
          </cell>
          <cell r="H740">
            <v>-850.57399999990594</v>
          </cell>
          <cell r="I740">
            <v>-515</v>
          </cell>
          <cell r="J740">
            <v>-1285.8000000000466</v>
          </cell>
          <cell r="K740">
            <v>-2647.6299999998882</v>
          </cell>
          <cell r="L740">
            <v>-3808.7200000002049</v>
          </cell>
          <cell r="M740">
            <v>-5508.7410000001546</v>
          </cell>
          <cell r="N740">
            <v>-6553.9200000001583</v>
          </cell>
          <cell r="O740">
            <v>-2498.7999999998137</v>
          </cell>
          <cell r="P740">
            <v>-3220.6650000000373</v>
          </cell>
          <cell r="Q740">
            <v>-3661.0499999998137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O740">
            <v>0</v>
          </cell>
          <cell r="BP740">
            <v>0</v>
          </cell>
          <cell r="BQ740">
            <v>0</v>
          </cell>
          <cell r="BR740">
            <v>0</v>
          </cell>
          <cell r="BS740">
            <v>0</v>
          </cell>
          <cell r="BT740">
            <v>0</v>
          </cell>
          <cell r="BU740">
            <v>0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  <cell r="BZ740">
            <v>0</v>
          </cell>
          <cell r="CA740">
            <v>0</v>
          </cell>
          <cell r="CB740">
            <v>0</v>
          </cell>
          <cell r="CC740">
            <v>0</v>
          </cell>
          <cell r="CD740">
            <v>0</v>
          </cell>
          <cell r="CE740">
            <v>0</v>
          </cell>
          <cell r="CF740">
            <v>0</v>
          </cell>
          <cell r="CG740">
            <v>0</v>
          </cell>
          <cell r="CH740">
            <v>0</v>
          </cell>
          <cell r="CI740">
            <v>0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P740">
            <v>0</v>
          </cell>
          <cell r="CQ740">
            <v>0</v>
          </cell>
          <cell r="CR740">
            <v>0</v>
          </cell>
          <cell r="CS740">
            <v>0</v>
          </cell>
          <cell r="CT740">
            <v>0</v>
          </cell>
          <cell r="CU740">
            <v>0</v>
          </cell>
          <cell r="CV740">
            <v>0</v>
          </cell>
          <cell r="CW740">
            <v>0</v>
          </cell>
          <cell r="CX740">
            <v>0</v>
          </cell>
          <cell r="CY740">
            <v>0</v>
          </cell>
          <cell r="CZ740">
            <v>0</v>
          </cell>
          <cell r="DA740">
            <v>0</v>
          </cell>
          <cell r="DB740">
            <v>0</v>
          </cell>
          <cell r="DC740">
            <v>0</v>
          </cell>
          <cell r="DD740">
            <v>0</v>
          </cell>
          <cell r="DE740">
            <v>0</v>
          </cell>
          <cell r="DF740">
            <v>0</v>
          </cell>
          <cell r="DG740">
            <v>0</v>
          </cell>
          <cell r="DH740">
            <v>0</v>
          </cell>
          <cell r="DI740">
            <v>0</v>
          </cell>
          <cell r="DJ740">
            <v>0</v>
          </cell>
          <cell r="DK740">
            <v>0</v>
          </cell>
          <cell r="DL740">
            <v>0</v>
          </cell>
          <cell r="DM740">
            <v>0</v>
          </cell>
          <cell r="DN740">
            <v>0</v>
          </cell>
          <cell r="DO740">
            <v>0</v>
          </cell>
          <cell r="DP740">
            <v>0</v>
          </cell>
          <cell r="DQ740">
            <v>0</v>
          </cell>
          <cell r="DR740">
            <v>0</v>
          </cell>
          <cell r="DS740">
            <v>0</v>
          </cell>
          <cell r="DT740">
            <v>0</v>
          </cell>
          <cell r="DU740">
            <v>0</v>
          </cell>
          <cell r="DV740">
            <v>0</v>
          </cell>
          <cell r="DW740">
            <v>0</v>
          </cell>
          <cell r="DX740">
            <v>0</v>
          </cell>
          <cell r="DY740">
            <v>0</v>
          </cell>
          <cell r="DZ740">
            <v>0</v>
          </cell>
          <cell r="EA740">
            <v>0</v>
          </cell>
          <cell r="EB740">
            <v>0</v>
          </cell>
          <cell r="EC740">
            <v>0</v>
          </cell>
          <cell r="ED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0</v>
          </cell>
          <cell r="CU741">
            <v>0</v>
          </cell>
          <cell r="CV741">
            <v>0</v>
          </cell>
          <cell r="CW741">
            <v>0</v>
          </cell>
          <cell r="CX741">
            <v>0</v>
          </cell>
          <cell r="CY741">
            <v>0</v>
          </cell>
          <cell r="CZ741">
            <v>0</v>
          </cell>
          <cell r="DA741">
            <v>0</v>
          </cell>
          <cell r="DB741">
            <v>0</v>
          </cell>
          <cell r="DC741">
            <v>0</v>
          </cell>
          <cell r="DD741">
            <v>0</v>
          </cell>
          <cell r="DE741">
            <v>0</v>
          </cell>
          <cell r="DF741">
            <v>0</v>
          </cell>
          <cell r="DG741">
            <v>0</v>
          </cell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T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</row>
        <row r="742">
          <cell r="F742">
            <v>0</v>
          </cell>
          <cell r="G742">
            <v>-315.56299999999464</v>
          </cell>
          <cell r="H742">
            <v>-31.372000000003027</v>
          </cell>
          <cell r="I742">
            <v>-173.93300000001909</v>
          </cell>
          <cell r="J742">
            <v>-22.127000000007683</v>
          </cell>
          <cell r="K742">
            <v>-143.04999999993015</v>
          </cell>
          <cell r="L742">
            <v>-691.37000000005355</v>
          </cell>
          <cell r="M742">
            <v>-1336.2399999999907</v>
          </cell>
          <cell r="N742">
            <v>-572.28600000002189</v>
          </cell>
          <cell r="O742">
            <v>-512.1359999999986</v>
          </cell>
          <cell r="P742">
            <v>-800.93799999999464</v>
          </cell>
          <cell r="Q742">
            <v>-183.85999999998603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  <cell r="DD742">
            <v>0</v>
          </cell>
          <cell r="DE742">
            <v>0</v>
          </cell>
          <cell r="DF742">
            <v>0</v>
          </cell>
          <cell r="DG742">
            <v>0</v>
          </cell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T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-55.900000000023283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-552.25</v>
          </cell>
          <cell r="P743">
            <v>-923.65000000002328</v>
          </cell>
          <cell r="Q743">
            <v>-910.84999999997672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0</v>
          </cell>
          <cell r="CI743">
            <v>0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P743">
            <v>0</v>
          </cell>
          <cell r="CQ743">
            <v>0</v>
          </cell>
          <cell r="CR743">
            <v>0</v>
          </cell>
          <cell r="CS743">
            <v>0</v>
          </cell>
          <cell r="CT743">
            <v>0</v>
          </cell>
          <cell r="CU743">
            <v>0</v>
          </cell>
          <cell r="CV743">
            <v>0</v>
          </cell>
          <cell r="CW743">
            <v>0</v>
          </cell>
          <cell r="CX743">
            <v>0</v>
          </cell>
          <cell r="CY743">
            <v>0</v>
          </cell>
          <cell r="CZ743">
            <v>0</v>
          </cell>
          <cell r="DA743">
            <v>0</v>
          </cell>
          <cell r="DB743">
            <v>0</v>
          </cell>
          <cell r="DC743">
            <v>0</v>
          </cell>
          <cell r="DD743">
            <v>0</v>
          </cell>
          <cell r="DE743">
            <v>0</v>
          </cell>
          <cell r="DF743">
            <v>0</v>
          </cell>
          <cell r="DG743">
            <v>0</v>
          </cell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0</v>
          </cell>
          <cell r="DT743">
            <v>0</v>
          </cell>
          <cell r="DU743">
            <v>0</v>
          </cell>
          <cell r="DV743">
            <v>0</v>
          </cell>
          <cell r="DW743">
            <v>0</v>
          </cell>
          <cell r="DX743">
            <v>0</v>
          </cell>
          <cell r="DY743">
            <v>0</v>
          </cell>
          <cell r="DZ743">
            <v>0</v>
          </cell>
          <cell r="EA743">
            <v>0</v>
          </cell>
          <cell r="EB743">
            <v>0</v>
          </cell>
          <cell r="EC743">
            <v>0</v>
          </cell>
          <cell r="ED743">
            <v>0</v>
          </cell>
        </row>
        <row r="744">
          <cell r="F744">
            <v>-2816.1999999999534</v>
          </cell>
          <cell r="G744">
            <v>-3417.6000000000931</v>
          </cell>
          <cell r="H744">
            <v>-1627.3999999999069</v>
          </cell>
          <cell r="I744">
            <v>-1122.9000000001397</v>
          </cell>
          <cell r="J744">
            <v>-3250.8999999999069</v>
          </cell>
          <cell r="K744">
            <v>-4736.7000000001863</v>
          </cell>
          <cell r="L744">
            <v>-3843</v>
          </cell>
          <cell r="M744">
            <v>-5596.7999999998137</v>
          </cell>
          <cell r="N744">
            <v>-6516</v>
          </cell>
          <cell r="O744">
            <v>-4482.5</v>
          </cell>
          <cell r="P744">
            <v>-4430.6000000000931</v>
          </cell>
          <cell r="Q744">
            <v>-5154.1999999999534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  <cell r="CT744">
            <v>0</v>
          </cell>
          <cell r="CU744">
            <v>0</v>
          </cell>
          <cell r="CV744">
            <v>0</v>
          </cell>
          <cell r="CW744">
            <v>0</v>
          </cell>
          <cell r="CX744">
            <v>0</v>
          </cell>
          <cell r="CY744">
            <v>0</v>
          </cell>
          <cell r="CZ744">
            <v>0</v>
          </cell>
          <cell r="DA744">
            <v>0</v>
          </cell>
          <cell r="DB744">
            <v>0</v>
          </cell>
          <cell r="DC744">
            <v>0</v>
          </cell>
          <cell r="DD744">
            <v>0</v>
          </cell>
          <cell r="DE744">
            <v>0</v>
          </cell>
          <cell r="DF744">
            <v>0</v>
          </cell>
          <cell r="DG744">
            <v>0</v>
          </cell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T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</row>
        <row r="745">
          <cell r="F745">
            <v>-577.10000000009313</v>
          </cell>
          <cell r="G745">
            <v>-1968.6700000001583</v>
          </cell>
          <cell r="H745">
            <v>-1128.9870000001974</v>
          </cell>
          <cell r="I745">
            <v>-737.75499999988824</v>
          </cell>
          <cell r="J745">
            <v>-1341.4739999999292</v>
          </cell>
          <cell r="K745">
            <v>-2067</v>
          </cell>
          <cell r="L745">
            <v>-3935.2199999997392</v>
          </cell>
          <cell r="M745">
            <v>-6545.8900000001304</v>
          </cell>
          <cell r="N745">
            <v>-5814.6000000000931</v>
          </cell>
          <cell r="O745">
            <v>-1837.6159999999218</v>
          </cell>
          <cell r="P745">
            <v>-2423.8139999997802</v>
          </cell>
          <cell r="Q745">
            <v>-2444.9639999999199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0</v>
          </cell>
          <cell r="CU745">
            <v>0</v>
          </cell>
          <cell r="CV745">
            <v>0</v>
          </cell>
          <cell r="CW745">
            <v>0</v>
          </cell>
          <cell r="CX745">
            <v>0</v>
          </cell>
          <cell r="CY745">
            <v>0</v>
          </cell>
          <cell r="CZ745">
            <v>0</v>
          </cell>
          <cell r="DA745">
            <v>0</v>
          </cell>
          <cell r="DB745">
            <v>0</v>
          </cell>
          <cell r="DC745">
            <v>0</v>
          </cell>
          <cell r="DD745">
            <v>0</v>
          </cell>
          <cell r="DE745">
            <v>0</v>
          </cell>
          <cell r="DF745">
            <v>0</v>
          </cell>
          <cell r="DG745">
            <v>0</v>
          </cell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T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  <cell r="EA745">
            <v>0</v>
          </cell>
          <cell r="EB745">
            <v>0</v>
          </cell>
          <cell r="EC745">
            <v>0</v>
          </cell>
          <cell r="ED745">
            <v>0</v>
          </cell>
        </row>
        <row r="746"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  <cell r="CF746">
            <v>0</v>
          </cell>
          <cell r="CG746">
            <v>0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0</v>
          </cell>
          <cell r="CU746">
            <v>0</v>
          </cell>
          <cell r="CV746">
            <v>0</v>
          </cell>
          <cell r="CW746">
            <v>0</v>
          </cell>
          <cell r="CX746">
            <v>0</v>
          </cell>
          <cell r="CY746">
            <v>0</v>
          </cell>
          <cell r="CZ746">
            <v>0</v>
          </cell>
          <cell r="DA746">
            <v>0</v>
          </cell>
          <cell r="DB746">
            <v>0</v>
          </cell>
          <cell r="DC746">
            <v>0</v>
          </cell>
          <cell r="DD746">
            <v>0</v>
          </cell>
          <cell r="DE746">
            <v>0</v>
          </cell>
          <cell r="DF746">
            <v>0</v>
          </cell>
          <cell r="DG746">
            <v>0</v>
          </cell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T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  <cell r="EA746">
            <v>0</v>
          </cell>
          <cell r="EB746">
            <v>0</v>
          </cell>
          <cell r="EC746">
            <v>0</v>
          </cell>
          <cell r="ED746">
            <v>0</v>
          </cell>
        </row>
        <row r="748"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0</v>
          </cell>
          <cell r="CB748">
            <v>0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P748">
            <v>0</v>
          </cell>
          <cell r="CQ748">
            <v>0</v>
          </cell>
          <cell r="CR748">
            <v>0</v>
          </cell>
          <cell r="CS748">
            <v>0</v>
          </cell>
          <cell r="CT748">
            <v>0</v>
          </cell>
          <cell r="CU748">
            <v>0</v>
          </cell>
          <cell r="CV748">
            <v>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  <cell r="DD748">
            <v>0</v>
          </cell>
          <cell r="DE748">
            <v>0</v>
          </cell>
          <cell r="DF748">
            <v>0</v>
          </cell>
          <cell r="DG748">
            <v>0</v>
          </cell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T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O749">
            <v>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0</v>
          </cell>
          <cell r="CB749">
            <v>0</v>
          </cell>
          <cell r="CC749">
            <v>0</v>
          </cell>
          <cell r="CD749">
            <v>0</v>
          </cell>
          <cell r="CE749">
            <v>0</v>
          </cell>
          <cell r="CF749">
            <v>0</v>
          </cell>
          <cell r="CG749">
            <v>0</v>
          </cell>
          <cell r="CH749">
            <v>0</v>
          </cell>
          <cell r="CI749">
            <v>0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P749">
            <v>0</v>
          </cell>
          <cell r="CQ749">
            <v>0</v>
          </cell>
          <cell r="CR749">
            <v>0</v>
          </cell>
          <cell r="CS749">
            <v>0</v>
          </cell>
          <cell r="CT749">
            <v>0</v>
          </cell>
          <cell r="CU749">
            <v>0</v>
          </cell>
          <cell r="CV749">
            <v>0</v>
          </cell>
          <cell r="CW749">
            <v>0</v>
          </cell>
          <cell r="CX749">
            <v>0</v>
          </cell>
          <cell r="CY749">
            <v>0</v>
          </cell>
          <cell r="CZ749">
            <v>0</v>
          </cell>
          <cell r="DA749">
            <v>0</v>
          </cell>
          <cell r="DB749">
            <v>0</v>
          </cell>
          <cell r="DC749">
            <v>0</v>
          </cell>
          <cell r="DD749">
            <v>0</v>
          </cell>
          <cell r="DE749">
            <v>0</v>
          </cell>
          <cell r="DF749">
            <v>0</v>
          </cell>
          <cell r="DG749">
            <v>0</v>
          </cell>
          <cell r="DH749">
            <v>0</v>
          </cell>
          <cell r="DI749">
            <v>0</v>
          </cell>
          <cell r="DJ749">
            <v>0</v>
          </cell>
          <cell r="DK749">
            <v>0</v>
          </cell>
          <cell r="DL749">
            <v>0</v>
          </cell>
          <cell r="DM749">
            <v>0</v>
          </cell>
          <cell r="DN749">
            <v>0</v>
          </cell>
          <cell r="DO749">
            <v>0</v>
          </cell>
          <cell r="DP749">
            <v>0</v>
          </cell>
          <cell r="DQ749">
            <v>0</v>
          </cell>
          <cell r="DR749">
            <v>0</v>
          </cell>
          <cell r="DS749">
            <v>0</v>
          </cell>
          <cell r="DT749">
            <v>0</v>
          </cell>
          <cell r="DU749">
            <v>0</v>
          </cell>
          <cell r="DV749">
            <v>0</v>
          </cell>
          <cell r="DW749">
            <v>0</v>
          </cell>
          <cell r="DX749">
            <v>0</v>
          </cell>
          <cell r="DY749">
            <v>0</v>
          </cell>
          <cell r="DZ749">
            <v>0</v>
          </cell>
          <cell r="EA749">
            <v>0</v>
          </cell>
          <cell r="EB749">
            <v>0</v>
          </cell>
          <cell r="EC749">
            <v>0</v>
          </cell>
          <cell r="ED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P750">
            <v>0</v>
          </cell>
          <cell r="CQ750">
            <v>0</v>
          </cell>
          <cell r="CR750">
            <v>0</v>
          </cell>
          <cell r="CS750">
            <v>0</v>
          </cell>
          <cell r="CT750">
            <v>0</v>
          </cell>
          <cell r="CU750">
            <v>0</v>
          </cell>
          <cell r="CV750">
            <v>0</v>
          </cell>
          <cell r="CW750">
            <v>0</v>
          </cell>
          <cell r="CX750">
            <v>0</v>
          </cell>
          <cell r="CY750">
            <v>0</v>
          </cell>
          <cell r="CZ750">
            <v>0</v>
          </cell>
          <cell r="DA750">
            <v>0</v>
          </cell>
          <cell r="DB750">
            <v>0</v>
          </cell>
          <cell r="DC750">
            <v>0</v>
          </cell>
          <cell r="DD750">
            <v>0</v>
          </cell>
          <cell r="DE750">
            <v>0</v>
          </cell>
          <cell r="DF750">
            <v>0</v>
          </cell>
          <cell r="DG750">
            <v>0</v>
          </cell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T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</row>
        <row r="751"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0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>
            <v>0</v>
          </cell>
          <cell r="CT751">
            <v>0</v>
          </cell>
          <cell r="CU751">
            <v>0</v>
          </cell>
          <cell r="CV751">
            <v>0</v>
          </cell>
          <cell r="CW751">
            <v>0</v>
          </cell>
          <cell r="CX751">
            <v>0</v>
          </cell>
          <cell r="CY751">
            <v>0</v>
          </cell>
          <cell r="CZ751">
            <v>0</v>
          </cell>
          <cell r="DA751">
            <v>0</v>
          </cell>
          <cell r="DB751">
            <v>0</v>
          </cell>
          <cell r="DC751">
            <v>0</v>
          </cell>
          <cell r="DD751">
            <v>0</v>
          </cell>
          <cell r="DE751">
            <v>0</v>
          </cell>
          <cell r="DF751">
            <v>0</v>
          </cell>
          <cell r="DG751">
            <v>0</v>
          </cell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T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0</v>
          </cell>
          <cell r="CU752">
            <v>0</v>
          </cell>
          <cell r="CV752">
            <v>0</v>
          </cell>
          <cell r="CW752">
            <v>0</v>
          </cell>
          <cell r="CX752">
            <v>0</v>
          </cell>
          <cell r="CY752">
            <v>0</v>
          </cell>
          <cell r="CZ752">
            <v>0</v>
          </cell>
          <cell r="DA752">
            <v>0</v>
          </cell>
          <cell r="DB752">
            <v>0</v>
          </cell>
          <cell r="DC752">
            <v>0</v>
          </cell>
          <cell r="DD752">
            <v>0</v>
          </cell>
          <cell r="DE752">
            <v>0</v>
          </cell>
          <cell r="DF752">
            <v>0</v>
          </cell>
          <cell r="DG752">
            <v>0</v>
          </cell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T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>
            <v>0</v>
          </cell>
          <cell r="CB753">
            <v>0</v>
          </cell>
          <cell r="CC753">
            <v>0</v>
          </cell>
          <cell r="CD753">
            <v>0</v>
          </cell>
          <cell r="CE753">
            <v>0</v>
          </cell>
          <cell r="CF753">
            <v>0</v>
          </cell>
          <cell r="CG753">
            <v>0</v>
          </cell>
          <cell r="CH753">
            <v>0</v>
          </cell>
          <cell r="CI753">
            <v>0</v>
          </cell>
          <cell r="CJ753">
            <v>0</v>
          </cell>
          <cell r="CK753">
            <v>0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>
            <v>0</v>
          </cell>
          <cell r="CT753">
            <v>0</v>
          </cell>
          <cell r="CU753">
            <v>0</v>
          </cell>
          <cell r="CV753">
            <v>0</v>
          </cell>
          <cell r="CW753">
            <v>0</v>
          </cell>
          <cell r="CX753">
            <v>0</v>
          </cell>
          <cell r="CY753">
            <v>0</v>
          </cell>
          <cell r="CZ753">
            <v>0</v>
          </cell>
          <cell r="DA753">
            <v>0</v>
          </cell>
          <cell r="DB753">
            <v>0</v>
          </cell>
          <cell r="DC753">
            <v>0</v>
          </cell>
          <cell r="DD753">
            <v>0</v>
          </cell>
          <cell r="DE753">
            <v>0</v>
          </cell>
          <cell r="DF753">
            <v>0</v>
          </cell>
          <cell r="DG753">
            <v>0</v>
          </cell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>
            <v>0</v>
          </cell>
          <cell r="DN753">
            <v>0</v>
          </cell>
          <cell r="DO753">
            <v>0</v>
          </cell>
          <cell r="DP753">
            <v>0</v>
          </cell>
          <cell r="DQ753">
            <v>0</v>
          </cell>
          <cell r="DR753">
            <v>0</v>
          </cell>
          <cell r="DS753">
            <v>0</v>
          </cell>
          <cell r="DT753">
            <v>0</v>
          </cell>
          <cell r="DU753">
            <v>0</v>
          </cell>
          <cell r="DV753">
            <v>0</v>
          </cell>
          <cell r="DW753">
            <v>0</v>
          </cell>
          <cell r="DX753">
            <v>0</v>
          </cell>
          <cell r="DY753">
            <v>0</v>
          </cell>
          <cell r="DZ753">
            <v>0</v>
          </cell>
          <cell r="EA753">
            <v>0</v>
          </cell>
          <cell r="EB753">
            <v>0</v>
          </cell>
          <cell r="EC753">
            <v>0</v>
          </cell>
          <cell r="ED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0</v>
          </cell>
          <cell r="CH754">
            <v>0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>
            <v>0</v>
          </cell>
          <cell r="CY754">
            <v>0</v>
          </cell>
          <cell r="CZ754">
            <v>0</v>
          </cell>
          <cell r="DA754">
            <v>0</v>
          </cell>
          <cell r="DB754">
            <v>0</v>
          </cell>
          <cell r="DC754">
            <v>0</v>
          </cell>
          <cell r="DD754">
            <v>0</v>
          </cell>
          <cell r="DE754">
            <v>0</v>
          </cell>
          <cell r="DF754">
            <v>0</v>
          </cell>
          <cell r="DG754">
            <v>0</v>
          </cell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T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0</v>
          </cell>
          <cell r="DA755">
            <v>0</v>
          </cell>
          <cell r="DB755">
            <v>0</v>
          </cell>
          <cell r="DC755">
            <v>0</v>
          </cell>
          <cell r="DD755">
            <v>0</v>
          </cell>
          <cell r="DE755">
            <v>0</v>
          </cell>
          <cell r="DF755">
            <v>0</v>
          </cell>
          <cell r="DG755">
            <v>0</v>
          </cell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T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</row>
        <row r="757">
          <cell r="A757" t="str">
            <v>Burn Rate (MMBtu/MWh)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>
            <v>0</v>
          </cell>
          <cell r="CT758">
            <v>0</v>
          </cell>
          <cell r="CU758">
            <v>0</v>
          </cell>
          <cell r="CV758">
            <v>0</v>
          </cell>
          <cell r="CW758">
            <v>0</v>
          </cell>
          <cell r="CX758">
            <v>0</v>
          </cell>
          <cell r="CY758">
            <v>0</v>
          </cell>
          <cell r="CZ758">
            <v>0</v>
          </cell>
          <cell r="DA758">
            <v>0</v>
          </cell>
          <cell r="DB758">
            <v>0</v>
          </cell>
          <cell r="DC758">
            <v>0</v>
          </cell>
          <cell r="DD758">
            <v>0</v>
          </cell>
          <cell r="DE758">
            <v>0</v>
          </cell>
          <cell r="DF758">
            <v>0</v>
          </cell>
          <cell r="DG758">
            <v>0</v>
          </cell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T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  <cell r="EE758">
            <v>0</v>
          </cell>
        </row>
        <row r="759">
          <cell r="F759">
            <v>2.4E-2</v>
          </cell>
          <cell r="G759">
            <v>6.0000000000000001E-3</v>
          </cell>
          <cell r="H759">
            <v>1.7000000000000001E-2</v>
          </cell>
          <cell r="I759">
            <v>2.1000000000000001E-2</v>
          </cell>
          <cell r="J759">
            <v>2.1000000000000001E-2</v>
          </cell>
          <cell r="K759">
            <v>0.01</v>
          </cell>
          <cell r="L759">
            <v>8.9999999999999993E-3</v>
          </cell>
          <cell r="M759">
            <v>1.6E-2</v>
          </cell>
          <cell r="N759">
            <v>3.2000000000000001E-2</v>
          </cell>
          <cell r="O759">
            <v>2.5000000000000001E-2</v>
          </cell>
          <cell r="P759">
            <v>2.3E-2</v>
          </cell>
          <cell r="Q759">
            <v>0.01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  <cell r="CF759">
            <v>0</v>
          </cell>
          <cell r="CG759">
            <v>0</v>
          </cell>
          <cell r="CH759">
            <v>0</v>
          </cell>
          <cell r="CI759">
            <v>0</v>
          </cell>
          <cell r="CJ759">
            <v>0</v>
          </cell>
          <cell r="CK759">
            <v>0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P759">
            <v>0</v>
          </cell>
          <cell r="CQ759">
            <v>0</v>
          </cell>
          <cell r="CR759">
            <v>0</v>
          </cell>
          <cell r="CS759">
            <v>0</v>
          </cell>
          <cell r="CT759">
            <v>0</v>
          </cell>
          <cell r="CU759">
            <v>0</v>
          </cell>
          <cell r="CV759">
            <v>0</v>
          </cell>
          <cell r="CW759">
            <v>0</v>
          </cell>
          <cell r="CX759">
            <v>0</v>
          </cell>
          <cell r="CY759">
            <v>0</v>
          </cell>
          <cell r="CZ759">
            <v>0</v>
          </cell>
          <cell r="DA759">
            <v>0</v>
          </cell>
          <cell r="DB759">
            <v>0</v>
          </cell>
          <cell r="DC759">
            <v>0</v>
          </cell>
          <cell r="DD759">
            <v>0</v>
          </cell>
          <cell r="DE759">
            <v>0</v>
          </cell>
          <cell r="DF759">
            <v>0</v>
          </cell>
          <cell r="DG759">
            <v>0</v>
          </cell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T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  <cell r="EE759">
            <v>0</v>
          </cell>
        </row>
        <row r="760">
          <cell r="F760">
            <v>0</v>
          </cell>
          <cell r="G760">
            <v>1E-3</v>
          </cell>
          <cell r="H760">
            <v>0</v>
          </cell>
          <cell r="I760">
            <v>0</v>
          </cell>
          <cell r="J760">
            <v>0</v>
          </cell>
          <cell r="K760">
            <v>1E-3</v>
          </cell>
          <cell r="L760">
            <v>1E-3</v>
          </cell>
          <cell r="M760">
            <v>1E-3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0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>
            <v>0</v>
          </cell>
          <cell r="CT760">
            <v>0</v>
          </cell>
          <cell r="CU760">
            <v>0</v>
          </cell>
          <cell r="CV760">
            <v>0</v>
          </cell>
          <cell r="CW760">
            <v>0</v>
          </cell>
          <cell r="CX760">
            <v>0</v>
          </cell>
          <cell r="CY760">
            <v>0</v>
          </cell>
          <cell r="CZ760">
            <v>0</v>
          </cell>
          <cell r="DA760">
            <v>0</v>
          </cell>
          <cell r="DB760">
            <v>0</v>
          </cell>
          <cell r="DC760">
            <v>0</v>
          </cell>
          <cell r="DD760">
            <v>0</v>
          </cell>
          <cell r="DE760">
            <v>0</v>
          </cell>
          <cell r="DF760">
            <v>0</v>
          </cell>
          <cell r="DG760">
            <v>0</v>
          </cell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T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  <cell r="EE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1E-3</v>
          </cell>
          <cell r="J761">
            <v>2E-3</v>
          </cell>
          <cell r="K761">
            <v>1E-3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  <cell r="CT761">
            <v>0</v>
          </cell>
          <cell r="CU761">
            <v>0</v>
          </cell>
          <cell r="CV761">
            <v>0</v>
          </cell>
          <cell r="CW761">
            <v>0</v>
          </cell>
          <cell r="CX761">
            <v>0</v>
          </cell>
          <cell r="CY761">
            <v>0</v>
          </cell>
          <cell r="CZ761">
            <v>0</v>
          </cell>
          <cell r="DA761">
            <v>0</v>
          </cell>
          <cell r="DB761">
            <v>0</v>
          </cell>
          <cell r="DC761">
            <v>0</v>
          </cell>
          <cell r="DD761">
            <v>0</v>
          </cell>
          <cell r="DE761">
            <v>0</v>
          </cell>
          <cell r="DF761">
            <v>0</v>
          </cell>
          <cell r="DG761">
            <v>0</v>
          </cell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T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0</v>
          </cell>
          <cell r="EE761">
            <v>0</v>
          </cell>
        </row>
        <row r="762">
          <cell r="F762">
            <v>3.0000000000000001E-3</v>
          </cell>
          <cell r="G762">
            <v>1E-3</v>
          </cell>
          <cell r="H762">
            <v>3.0000000000000001E-3</v>
          </cell>
          <cell r="I762">
            <v>0</v>
          </cell>
          <cell r="J762">
            <v>0</v>
          </cell>
          <cell r="K762">
            <v>1E-3</v>
          </cell>
          <cell r="L762">
            <v>2E-3</v>
          </cell>
          <cell r="M762">
            <v>2E-3</v>
          </cell>
          <cell r="N762">
            <v>2E-3</v>
          </cell>
          <cell r="O762">
            <v>1E-3</v>
          </cell>
          <cell r="P762">
            <v>2E-3</v>
          </cell>
          <cell r="Q762">
            <v>1E-3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>
            <v>0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  <cell r="CF762">
            <v>0</v>
          </cell>
          <cell r="CG762">
            <v>0</v>
          </cell>
          <cell r="CH762">
            <v>0</v>
          </cell>
          <cell r="CI762">
            <v>0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0</v>
          </cell>
          <cell r="CS762">
            <v>0</v>
          </cell>
          <cell r="CT762">
            <v>0</v>
          </cell>
          <cell r="CU762">
            <v>0</v>
          </cell>
          <cell r="CV762">
            <v>0</v>
          </cell>
          <cell r="CW762">
            <v>0</v>
          </cell>
          <cell r="CX762">
            <v>0</v>
          </cell>
          <cell r="CY762">
            <v>0</v>
          </cell>
          <cell r="CZ762">
            <v>0</v>
          </cell>
          <cell r="DA762">
            <v>0</v>
          </cell>
          <cell r="DB762">
            <v>0</v>
          </cell>
          <cell r="DC762">
            <v>0</v>
          </cell>
          <cell r="DD762">
            <v>0</v>
          </cell>
          <cell r="DE762">
            <v>0</v>
          </cell>
          <cell r="DF762">
            <v>0</v>
          </cell>
          <cell r="DG762">
            <v>0</v>
          </cell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>
            <v>0</v>
          </cell>
          <cell r="DN762">
            <v>0</v>
          </cell>
          <cell r="DO762">
            <v>0</v>
          </cell>
          <cell r="DP762">
            <v>0</v>
          </cell>
          <cell r="DQ762">
            <v>0</v>
          </cell>
          <cell r="DR762">
            <v>0</v>
          </cell>
          <cell r="DS762">
            <v>0</v>
          </cell>
          <cell r="DT762">
            <v>0</v>
          </cell>
          <cell r="DU762">
            <v>0</v>
          </cell>
          <cell r="DV762">
            <v>0</v>
          </cell>
          <cell r="DW762">
            <v>0</v>
          </cell>
          <cell r="DX762">
            <v>0</v>
          </cell>
          <cell r="DY762">
            <v>0</v>
          </cell>
          <cell r="DZ762">
            <v>0</v>
          </cell>
          <cell r="EA762">
            <v>0</v>
          </cell>
          <cell r="EB762">
            <v>0</v>
          </cell>
          <cell r="EC762">
            <v>0</v>
          </cell>
          <cell r="ED762">
            <v>0</v>
          </cell>
          <cell r="EE762">
            <v>0</v>
          </cell>
        </row>
        <row r="763">
          <cell r="F763">
            <v>4.0000000000000001E-3</v>
          </cell>
          <cell r="G763">
            <v>5.0000000000000001E-3</v>
          </cell>
          <cell r="H763">
            <v>5.0000000000000001E-3</v>
          </cell>
          <cell r="I763">
            <v>7.0000000000000001E-3</v>
          </cell>
          <cell r="J763">
            <v>1.4E-2</v>
          </cell>
          <cell r="K763">
            <v>8.0000000000000002E-3</v>
          </cell>
          <cell r="L763">
            <v>1E-3</v>
          </cell>
          <cell r="M763">
            <v>1E-3</v>
          </cell>
          <cell r="N763">
            <v>2E-3</v>
          </cell>
          <cell r="O763">
            <v>5.0000000000000001E-3</v>
          </cell>
          <cell r="P763">
            <v>4.0000000000000001E-3</v>
          </cell>
          <cell r="Q763">
            <v>2E-3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0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  <cell r="CF763">
            <v>0</v>
          </cell>
          <cell r="CG763">
            <v>0</v>
          </cell>
          <cell r="CH763">
            <v>0</v>
          </cell>
          <cell r="CI763">
            <v>0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P763">
            <v>0</v>
          </cell>
          <cell r="CQ763">
            <v>0</v>
          </cell>
          <cell r="CR763">
            <v>0</v>
          </cell>
          <cell r="CS763">
            <v>0</v>
          </cell>
          <cell r="CT763">
            <v>0</v>
          </cell>
          <cell r="CU763">
            <v>0</v>
          </cell>
          <cell r="CV763">
            <v>0</v>
          </cell>
          <cell r="CW763">
            <v>0</v>
          </cell>
          <cell r="CX763">
            <v>0</v>
          </cell>
          <cell r="CY763">
            <v>0</v>
          </cell>
          <cell r="CZ763">
            <v>0</v>
          </cell>
          <cell r="DA763">
            <v>0</v>
          </cell>
          <cell r="DB763">
            <v>0</v>
          </cell>
          <cell r="DC763">
            <v>0</v>
          </cell>
          <cell r="DD763">
            <v>0</v>
          </cell>
          <cell r="DE763">
            <v>0</v>
          </cell>
          <cell r="DF763">
            <v>0</v>
          </cell>
          <cell r="DG763">
            <v>0</v>
          </cell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T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0</v>
          </cell>
          <cell r="EE763">
            <v>0</v>
          </cell>
        </row>
        <row r="764">
          <cell r="F764">
            <v>3.0000000000000001E-3</v>
          </cell>
          <cell r="G764">
            <v>4.0000000000000001E-3</v>
          </cell>
          <cell r="H764">
            <v>3.0000000000000001E-3</v>
          </cell>
          <cell r="I764">
            <v>6.0000000000000001E-3</v>
          </cell>
          <cell r="J764">
            <v>1.2E-2</v>
          </cell>
          <cell r="K764">
            <v>4.0000000000000001E-3</v>
          </cell>
          <cell r="L764">
            <v>1E-3</v>
          </cell>
          <cell r="M764">
            <v>1E-3</v>
          </cell>
          <cell r="N764">
            <v>1E-3</v>
          </cell>
          <cell r="O764">
            <v>3.0000000000000001E-3</v>
          </cell>
          <cell r="P764">
            <v>3.0000000000000001E-3</v>
          </cell>
          <cell r="Q764">
            <v>1E-3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P764">
            <v>0</v>
          </cell>
          <cell r="CQ764">
            <v>0</v>
          </cell>
          <cell r="CR764">
            <v>0</v>
          </cell>
          <cell r="CS764">
            <v>0</v>
          </cell>
          <cell r="CT764">
            <v>0</v>
          </cell>
          <cell r="CU764">
            <v>0</v>
          </cell>
          <cell r="CV764">
            <v>0</v>
          </cell>
          <cell r="CW764">
            <v>0</v>
          </cell>
          <cell r="CX764">
            <v>0</v>
          </cell>
          <cell r="CY764">
            <v>0</v>
          </cell>
          <cell r="CZ764">
            <v>0</v>
          </cell>
          <cell r="DA764">
            <v>0</v>
          </cell>
          <cell r="DB764">
            <v>0</v>
          </cell>
          <cell r="DC764">
            <v>0</v>
          </cell>
          <cell r="DD764">
            <v>0</v>
          </cell>
          <cell r="DE764">
            <v>0</v>
          </cell>
          <cell r="DF764">
            <v>0</v>
          </cell>
          <cell r="DG764">
            <v>0</v>
          </cell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T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  <cell r="EE764">
            <v>0</v>
          </cell>
        </row>
        <row r="765">
          <cell r="F765">
            <v>2.8000000000000001E-2</v>
          </cell>
          <cell r="G765">
            <v>1.7999999999999999E-2</v>
          </cell>
          <cell r="H765">
            <v>2.1999999999999999E-2</v>
          </cell>
          <cell r="I765">
            <v>1.4999999999999999E-2</v>
          </cell>
          <cell r="J765">
            <v>1.6E-2</v>
          </cell>
          <cell r="K765">
            <v>1.2999999999999999E-2</v>
          </cell>
          <cell r="L765">
            <v>1.4E-2</v>
          </cell>
          <cell r="M765">
            <v>1.7000000000000001E-2</v>
          </cell>
          <cell r="N765">
            <v>2.5000000000000001E-2</v>
          </cell>
          <cell r="O765">
            <v>3.3000000000000002E-2</v>
          </cell>
          <cell r="P765">
            <v>2.9000000000000001E-2</v>
          </cell>
          <cell r="Q765">
            <v>1.4999999999999999E-2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0</v>
          </cell>
          <cell r="CI765">
            <v>0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P765">
            <v>0</v>
          </cell>
          <cell r="CQ765">
            <v>0</v>
          </cell>
          <cell r="CR765">
            <v>0</v>
          </cell>
          <cell r="CS765">
            <v>0</v>
          </cell>
          <cell r="CT765">
            <v>0</v>
          </cell>
          <cell r="CU765">
            <v>0</v>
          </cell>
          <cell r="CV765">
            <v>0</v>
          </cell>
          <cell r="CW765">
            <v>0</v>
          </cell>
          <cell r="CX765">
            <v>0</v>
          </cell>
          <cell r="CY765">
            <v>0</v>
          </cell>
          <cell r="CZ765">
            <v>0</v>
          </cell>
          <cell r="DA765">
            <v>0</v>
          </cell>
          <cell r="DB765">
            <v>0</v>
          </cell>
          <cell r="DC765">
            <v>0</v>
          </cell>
          <cell r="DD765">
            <v>0</v>
          </cell>
          <cell r="DE765">
            <v>0</v>
          </cell>
          <cell r="DF765">
            <v>0</v>
          </cell>
          <cell r="DG765">
            <v>0</v>
          </cell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T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  <cell r="EE765">
            <v>0</v>
          </cell>
        </row>
        <row r="766">
          <cell r="F766">
            <v>2E-3</v>
          </cell>
          <cell r="G766">
            <v>2E-3</v>
          </cell>
          <cell r="H766">
            <v>3.0000000000000001E-3</v>
          </cell>
          <cell r="I766">
            <v>4.0000000000000001E-3</v>
          </cell>
          <cell r="J766">
            <v>8.9999999999999993E-3</v>
          </cell>
          <cell r="K766">
            <v>6.0000000000000001E-3</v>
          </cell>
          <cell r="L766">
            <v>1E-3</v>
          </cell>
          <cell r="M766">
            <v>1E-3</v>
          </cell>
          <cell r="N766">
            <v>1E-3</v>
          </cell>
          <cell r="O766">
            <v>4.0000000000000001E-3</v>
          </cell>
          <cell r="P766">
            <v>2E-3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  <cell r="CT766">
            <v>0</v>
          </cell>
          <cell r="CU766">
            <v>0</v>
          </cell>
          <cell r="CV766">
            <v>0</v>
          </cell>
          <cell r="CW766">
            <v>0</v>
          </cell>
          <cell r="CX766">
            <v>0</v>
          </cell>
          <cell r="CY766">
            <v>0</v>
          </cell>
          <cell r="CZ766">
            <v>0</v>
          </cell>
          <cell r="DA766">
            <v>0</v>
          </cell>
          <cell r="DB766">
            <v>0</v>
          </cell>
          <cell r="DC766">
            <v>0</v>
          </cell>
          <cell r="DD766">
            <v>0</v>
          </cell>
          <cell r="DE766">
            <v>0</v>
          </cell>
          <cell r="DF766">
            <v>0</v>
          </cell>
          <cell r="DG766">
            <v>0</v>
          </cell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T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  <cell r="EE766">
            <v>0</v>
          </cell>
        </row>
        <row r="767"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  <cell r="CT767">
            <v>0</v>
          </cell>
          <cell r="CU767">
            <v>0</v>
          </cell>
          <cell r="CV767">
            <v>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0</v>
          </cell>
          <cell r="DC767">
            <v>0</v>
          </cell>
          <cell r="DD767">
            <v>0</v>
          </cell>
          <cell r="DE767">
            <v>0</v>
          </cell>
          <cell r="DF767">
            <v>0</v>
          </cell>
          <cell r="DG767">
            <v>0</v>
          </cell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T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  <cell r="EE767">
            <v>0</v>
          </cell>
        </row>
        <row r="769">
          <cell r="F769">
            <v>1E-3</v>
          </cell>
          <cell r="G769">
            <v>1E-3</v>
          </cell>
          <cell r="H769">
            <v>8.9999999999999993E-3</v>
          </cell>
          <cell r="I769">
            <v>0</v>
          </cell>
          <cell r="J769">
            <v>0</v>
          </cell>
          <cell r="K769">
            <v>0</v>
          </cell>
          <cell r="L769">
            <v>2E-3</v>
          </cell>
          <cell r="M769">
            <v>5.0000000000000001E-3</v>
          </cell>
          <cell r="N769">
            <v>7.0000000000000001E-3</v>
          </cell>
          <cell r="O769">
            <v>4.0000000000000001E-3</v>
          </cell>
          <cell r="P769">
            <v>1E-3</v>
          </cell>
          <cell r="Q769">
            <v>1E-3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  <cell r="CF769">
            <v>0</v>
          </cell>
          <cell r="CG769">
            <v>0</v>
          </cell>
          <cell r="CH769">
            <v>0</v>
          </cell>
          <cell r="CI769">
            <v>0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P769">
            <v>0</v>
          </cell>
          <cell r="CQ769">
            <v>0</v>
          </cell>
          <cell r="CR769">
            <v>0</v>
          </cell>
          <cell r="CS769">
            <v>0</v>
          </cell>
          <cell r="CT769">
            <v>0</v>
          </cell>
          <cell r="CU769">
            <v>0</v>
          </cell>
          <cell r="CV769">
            <v>0</v>
          </cell>
          <cell r="CW769">
            <v>0</v>
          </cell>
          <cell r="CX769">
            <v>0</v>
          </cell>
          <cell r="CY769">
            <v>0</v>
          </cell>
          <cell r="CZ769">
            <v>0</v>
          </cell>
          <cell r="DA769">
            <v>0</v>
          </cell>
          <cell r="DB769">
            <v>0</v>
          </cell>
          <cell r="DC769">
            <v>0</v>
          </cell>
          <cell r="DD769">
            <v>0</v>
          </cell>
          <cell r="DE769">
            <v>0</v>
          </cell>
          <cell r="DF769">
            <v>0</v>
          </cell>
          <cell r="DG769">
            <v>0</v>
          </cell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T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  <cell r="EE769">
            <v>0</v>
          </cell>
        </row>
        <row r="770"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G770">
            <v>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P770">
            <v>0</v>
          </cell>
          <cell r="CQ770">
            <v>0</v>
          </cell>
          <cell r="CR770">
            <v>0</v>
          </cell>
          <cell r="CS770">
            <v>0</v>
          </cell>
          <cell r="CT770">
            <v>0</v>
          </cell>
          <cell r="CU770">
            <v>0</v>
          </cell>
          <cell r="CV770">
            <v>0</v>
          </cell>
          <cell r="CW770">
            <v>0</v>
          </cell>
          <cell r="CX770">
            <v>0</v>
          </cell>
          <cell r="CY770">
            <v>0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  <cell r="DD770">
            <v>0</v>
          </cell>
          <cell r="DE770">
            <v>0</v>
          </cell>
          <cell r="DF770">
            <v>0</v>
          </cell>
          <cell r="DG770">
            <v>0</v>
          </cell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T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  <cell r="EE770">
            <v>0</v>
          </cell>
        </row>
        <row r="771">
          <cell r="F771">
            <v>2E-3</v>
          </cell>
          <cell r="G771">
            <v>4.0000000000000001E-3</v>
          </cell>
          <cell r="H771">
            <v>3.0000000000000001E-3</v>
          </cell>
          <cell r="I771">
            <v>2E-3</v>
          </cell>
          <cell r="J771">
            <v>3.0000000000000001E-3</v>
          </cell>
          <cell r="K771">
            <v>3.0000000000000001E-3</v>
          </cell>
          <cell r="L771">
            <v>3.0000000000000001E-3</v>
          </cell>
          <cell r="M771">
            <v>5.0000000000000001E-3</v>
          </cell>
          <cell r="N771">
            <v>7.0000000000000001E-3</v>
          </cell>
          <cell r="O771">
            <v>3.0000000000000001E-3</v>
          </cell>
          <cell r="P771">
            <v>4.0000000000000001E-3</v>
          </cell>
          <cell r="Q771">
            <v>5.0000000000000001E-3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0</v>
          </cell>
          <cell r="BP771">
            <v>0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0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0</v>
          </cell>
          <cell r="CA771">
            <v>0</v>
          </cell>
          <cell r="CB771">
            <v>0</v>
          </cell>
          <cell r="CC771">
            <v>0</v>
          </cell>
          <cell r="CD771">
            <v>0</v>
          </cell>
          <cell r="CE771">
            <v>0</v>
          </cell>
          <cell r="CF771">
            <v>0</v>
          </cell>
          <cell r="CG771">
            <v>0</v>
          </cell>
          <cell r="CH771">
            <v>0</v>
          </cell>
          <cell r="CI771">
            <v>0</v>
          </cell>
          <cell r="CJ771">
            <v>0</v>
          </cell>
          <cell r="CK771">
            <v>0</v>
          </cell>
          <cell r="CL771">
            <v>0</v>
          </cell>
          <cell r="CM771">
            <v>0</v>
          </cell>
          <cell r="CN771">
            <v>0</v>
          </cell>
          <cell r="CO771">
            <v>0</v>
          </cell>
          <cell r="CP771">
            <v>0</v>
          </cell>
          <cell r="CQ771">
            <v>0</v>
          </cell>
          <cell r="CR771">
            <v>0</v>
          </cell>
          <cell r="CS771">
            <v>0</v>
          </cell>
          <cell r="CT771">
            <v>0</v>
          </cell>
          <cell r="CU771">
            <v>0</v>
          </cell>
          <cell r="CV771">
            <v>0</v>
          </cell>
          <cell r="CW771">
            <v>0</v>
          </cell>
          <cell r="CX771">
            <v>0</v>
          </cell>
          <cell r="CY771">
            <v>0</v>
          </cell>
          <cell r="CZ771">
            <v>0</v>
          </cell>
          <cell r="DA771">
            <v>0</v>
          </cell>
          <cell r="DB771">
            <v>0</v>
          </cell>
          <cell r="DC771">
            <v>0</v>
          </cell>
          <cell r="DD771">
            <v>0</v>
          </cell>
          <cell r="DE771">
            <v>0</v>
          </cell>
          <cell r="DF771">
            <v>0</v>
          </cell>
          <cell r="DG771">
            <v>0</v>
          </cell>
          <cell r="DH771">
            <v>0</v>
          </cell>
          <cell r="DI771">
            <v>0</v>
          </cell>
          <cell r="DJ771">
            <v>0</v>
          </cell>
          <cell r="DK771">
            <v>0</v>
          </cell>
          <cell r="DL771">
            <v>0</v>
          </cell>
          <cell r="DM771">
            <v>0</v>
          </cell>
          <cell r="DN771">
            <v>0</v>
          </cell>
          <cell r="DO771">
            <v>0</v>
          </cell>
          <cell r="DP771">
            <v>0</v>
          </cell>
          <cell r="DQ771">
            <v>0</v>
          </cell>
          <cell r="DR771">
            <v>0</v>
          </cell>
          <cell r="DS771">
            <v>0</v>
          </cell>
          <cell r="DT771">
            <v>0</v>
          </cell>
          <cell r="DU771">
            <v>0</v>
          </cell>
          <cell r="DV771">
            <v>0</v>
          </cell>
          <cell r="DW771">
            <v>0</v>
          </cell>
          <cell r="DX771">
            <v>0</v>
          </cell>
          <cell r="DY771">
            <v>0</v>
          </cell>
          <cell r="DZ771">
            <v>0</v>
          </cell>
          <cell r="EA771">
            <v>0</v>
          </cell>
          <cell r="EB771">
            <v>0</v>
          </cell>
          <cell r="EC771">
            <v>0</v>
          </cell>
          <cell r="ED771">
            <v>0</v>
          </cell>
          <cell r="EE771">
            <v>0</v>
          </cell>
        </row>
        <row r="772"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0</v>
          </cell>
          <cell r="BP772">
            <v>0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0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0</v>
          </cell>
          <cell r="CA772">
            <v>0</v>
          </cell>
          <cell r="CB772">
            <v>0</v>
          </cell>
          <cell r="CC772">
            <v>0</v>
          </cell>
          <cell r="CD772">
            <v>0</v>
          </cell>
          <cell r="CE772">
            <v>0</v>
          </cell>
          <cell r="CF772">
            <v>0</v>
          </cell>
          <cell r="CG772">
            <v>0</v>
          </cell>
          <cell r="CH772">
            <v>0</v>
          </cell>
          <cell r="CI772">
            <v>0</v>
          </cell>
          <cell r="CJ772">
            <v>0</v>
          </cell>
          <cell r="CK772">
            <v>0</v>
          </cell>
          <cell r="CL772">
            <v>0</v>
          </cell>
          <cell r="CM772">
            <v>0</v>
          </cell>
          <cell r="CN772">
            <v>0</v>
          </cell>
          <cell r="CO772">
            <v>0</v>
          </cell>
          <cell r="CP772">
            <v>0</v>
          </cell>
          <cell r="CQ772">
            <v>0</v>
          </cell>
          <cell r="CR772">
            <v>0</v>
          </cell>
          <cell r="CS772">
            <v>0</v>
          </cell>
          <cell r="CT772">
            <v>0</v>
          </cell>
          <cell r="CU772">
            <v>0</v>
          </cell>
          <cell r="CV772">
            <v>0</v>
          </cell>
          <cell r="CW772">
            <v>0</v>
          </cell>
          <cell r="CX772">
            <v>0</v>
          </cell>
          <cell r="CY772">
            <v>0</v>
          </cell>
          <cell r="CZ772">
            <v>0</v>
          </cell>
          <cell r="DA772">
            <v>0</v>
          </cell>
          <cell r="DB772">
            <v>0</v>
          </cell>
          <cell r="DC772">
            <v>0</v>
          </cell>
          <cell r="DD772">
            <v>0</v>
          </cell>
          <cell r="DE772">
            <v>0</v>
          </cell>
          <cell r="DF772">
            <v>0</v>
          </cell>
          <cell r="DG772">
            <v>0</v>
          </cell>
          <cell r="DH772">
            <v>0</v>
          </cell>
          <cell r="DI772">
            <v>0</v>
          </cell>
          <cell r="DJ772">
            <v>0</v>
          </cell>
          <cell r="DK772">
            <v>0</v>
          </cell>
          <cell r="DL772">
            <v>0</v>
          </cell>
          <cell r="DM772">
            <v>0</v>
          </cell>
          <cell r="DN772">
            <v>0</v>
          </cell>
          <cell r="DO772">
            <v>0</v>
          </cell>
          <cell r="DP772">
            <v>0</v>
          </cell>
          <cell r="DQ772">
            <v>0</v>
          </cell>
          <cell r="DR772">
            <v>0</v>
          </cell>
          <cell r="DS772">
            <v>0</v>
          </cell>
          <cell r="DT772">
            <v>0</v>
          </cell>
          <cell r="DU772">
            <v>0</v>
          </cell>
          <cell r="DV772">
            <v>0</v>
          </cell>
          <cell r="DW772">
            <v>0</v>
          </cell>
          <cell r="DX772">
            <v>0</v>
          </cell>
          <cell r="DY772">
            <v>0</v>
          </cell>
          <cell r="DZ772">
            <v>0</v>
          </cell>
          <cell r="EA772">
            <v>0</v>
          </cell>
          <cell r="EB772">
            <v>0</v>
          </cell>
          <cell r="EC772">
            <v>0</v>
          </cell>
          <cell r="ED772">
            <v>0</v>
          </cell>
          <cell r="EE772">
            <v>0</v>
          </cell>
        </row>
        <row r="773">
          <cell r="F773">
            <v>0</v>
          </cell>
          <cell r="G773">
            <v>3.6999999999999998E-2</v>
          </cell>
          <cell r="H773">
            <v>3.0000000000000001E-3</v>
          </cell>
          <cell r="I773">
            <v>1.7999999999999999E-2</v>
          </cell>
          <cell r="J773">
            <v>2E-3</v>
          </cell>
          <cell r="K773">
            <v>7.0000000000000001E-3</v>
          </cell>
          <cell r="L773">
            <v>2.3E-2</v>
          </cell>
          <cell r="M773">
            <v>3.5999999999999997E-2</v>
          </cell>
          <cell r="N773">
            <v>2.5000000000000001E-2</v>
          </cell>
          <cell r="O773">
            <v>0.03</v>
          </cell>
          <cell r="P773">
            <v>6.0999999999999999E-2</v>
          </cell>
          <cell r="Q773">
            <v>0.01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O773">
            <v>0</v>
          </cell>
          <cell r="BP773">
            <v>0</v>
          </cell>
          <cell r="BQ773">
            <v>0</v>
          </cell>
          <cell r="BR773">
            <v>0</v>
          </cell>
          <cell r="BS773">
            <v>0</v>
          </cell>
          <cell r="BT773">
            <v>0</v>
          </cell>
          <cell r="BU773">
            <v>0</v>
          </cell>
          <cell r="BV773">
            <v>0</v>
          </cell>
          <cell r="BW773">
            <v>0</v>
          </cell>
          <cell r="BX773">
            <v>0</v>
          </cell>
          <cell r="BY773">
            <v>0</v>
          </cell>
          <cell r="BZ773">
            <v>0</v>
          </cell>
          <cell r="CA773">
            <v>0</v>
          </cell>
          <cell r="CB773">
            <v>0</v>
          </cell>
          <cell r="CC773">
            <v>0</v>
          </cell>
          <cell r="CD773">
            <v>0</v>
          </cell>
          <cell r="CE773">
            <v>0</v>
          </cell>
          <cell r="CF773">
            <v>0</v>
          </cell>
          <cell r="CG773">
            <v>0</v>
          </cell>
          <cell r="CH773">
            <v>0</v>
          </cell>
          <cell r="CI773">
            <v>0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P773">
            <v>0</v>
          </cell>
          <cell r="CQ773">
            <v>0</v>
          </cell>
          <cell r="CR773">
            <v>0</v>
          </cell>
          <cell r="CS773">
            <v>0</v>
          </cell>
          <cell r="CT773">
            <v>0</v>
          </cell>
          <cell r="CU773">
            <v>0</v>
          </cell>
          <cell r="CV773">
            <v>0</v>
          </cell>
          <cell r="CW773">
            <v>0</v>
          </cell>
          <cell r="CX773">
            <v>0</v>
          </cell>
          <cell r="CY773">
            <v>0</v>
          </cell>
          <cell r="CZ773">
            <v>0</v>
          </cell>
          <cell r="DA773">
            <v>0</v>
          </cell>
          <cell r="DB773">
            <v>0</v>
          </cell>
          <cell r="DC773">
            <v>0</v>
          </cell>
          <cell r="DD773">
            <v>0</v>
          </cell>
          <cell r="DE773">
            <v>0</v>
          </cell>
          <cell r="DF773">
            <v>0</v>
          </cell>
          <cell r="DG773">
            <v>0</v>
          </cell>
          <cell r="DH773">
            <v>0</v>
          </cell>
          <cell r="DI773">
            <v>0</v>
          </cell>
          <cell r="DJ773">
            <v>0</v>
          </cell>
          <cell r="DK773">
            <v>0</v>
          </cell>
          <cell r="DL773">
            <v>0</v>
          </cell>
          <cell r="DM773">
            <v>0</v>
          </cell>
          <cell r="DN773">
            <v>0</v>
          </cell>
          <cell r="DO773">
            <v>0</v>
          </cell>
          <cell r="DP773">
            <v>0</v>
          </cell>
          <cell r="DQ773">
            <v>0</v>
          </cell>
          <cell r="DR773">
            <v>0</v>
          </cell>
          <cell r="DS773">
            <v>0</v>
          </cell>
          <cell r="DT773">
            <v>0</v>
          </cell>
          <cell r="DU773">
            <v>0</v>
          </cell>
          <cell r="DV773">
            <v>0</v>
          </cell>
          <cell r="DW773">
            <v>0</v>
          </cell>
          <cell r="DX773">
            <v>0</v>
          </cell>
          <cell r="DY773">
            <v>0</v>
          </cell>
          <cell r="DZ773">
            <v>0</v>
          </cell>
          <cell r="EA773">
            <v>0</v>
          </cell>
          <cell r="EB773">
            <v>0</v>
          </cell>
          <cell r="EC773">
            <v>0</v>
          </cell>
          <cell r="ED773">
            <v>0</v>
          </cell>
          <cell r="EE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2E-3</v>
          </cell>
          <cell r="P774">
            <v>4.0000000000000001E-3</v>
          </cell>
          <cell r="Q774">
            <v>3.0000000000000001E-3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0</v>
          </cell>
          <cell r="BN774">
            <v>0</v>
          </cell>
          <cell r="BO774">
            <v>0</v>
          </cell>
          <cell r="BP774">
            <v>0</v>
          </cell>
          <cell r="BQ774">
            <v>0</v>
          </cell>
          <cell r="BR774">
            <v>0</v>
          </cell>
          <cell r="BS774">
            <v>0</v>
          </cell>
          <cell r="BT774">
            <v>0</v>
          </cell>
          <cell r="BU774">
            <v>0</v>
          </cell>
          <cell r="BV774">
            <v>0</v>
          </cell>
          <cell r="BW774">
            <v>0</v>
          </cell>
          <cell r="BX774">
            <v>0</v>
          </cell>
          <cell r="BY774">
            <v>0</v>
          </cell>
          <cell r="BZ774">
            <v>0</v>
          </cell>
          <cell r="CA774">
            <v>0</v>
          </cell>
          <cell r="CB774">
            <v>0</v>
          </cell>
          <cell r="CC774">
            <v>0</v>
          </cell>
          <cell r="CD774">
            <v>0</v>
          </cell>
          <cell r="CE774">
            <v>0</v>
          </cell>
          <cell r="CF774">
            <v>0</v>
          </cell>
          <cell r="CG774">
            <v>0</v>
          </cell>
          <cell r="CH774">
            <v>0</v>
          </cell>
          <cell r="CI774">
            <v>0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P774">
            <v>0</v>
          </cell>
          <cell r="CQ774">
            <v>0</v>
          </cell>
          <cell r="CR774">
            <v>0</v>
          </cell>
          <cell r="CS774">
            <v>0</v>
          </cell>
          <cell r="CT774">
            <v>0</v>
          </cell>
          <cell r="CU774">
            <v>0</v>
          </cell>
          <cell r="CV774">
            <v>0</v>
          </cell>
          <cell r="CW774">
            <v>0</v>
          </cell>
          <cell r="CX774">
            <v>0</v>
          </cell>
          <cell r="CY774">
            <v>0</v>
          </cell>
          <cell r="CZ774">
            <v>0</v>
          </cell>
          <cell r="DA774">
            <v>0</v>
          </cell>
          <cell r="DB774">
            <v>0</v>
          </cell>
          <cell r="DC774">
            <v>0</v>
          </cell>
          <cell r="DD774">
            <v>0</v>
          </cell>
          <cell r="DE774">
            <v>0</v>
          </cell>
          <cell r="DF774">
            <v>0</v>
          </cell>
          <cell r="DG774">
            <v>0</v>
          </cell>
          <cell r="DH774">
            <v>0</v>
          </cell>
          <cell r="DI774">
            <v>0</v>
          </cell>
          <cell r="DJ774">
            <v>0</v>
          </cell>
          <cell r="DK774">
            <v>0</v>
          </cell>
          <cell r="DL774">
            <v>0</v>
          </cell>
          <cell r="DM774">
            <v>0</v>
          </cell>
          <cell r="DN774">
            <v>0</v>
          </cell>
          <cell r="DO774">
            <v>0</v>
          </cell>
          <cell r="DP774">
            <v>0</v>
          </cell>
          <cell r="DQ774">
            <v>0</v>
          </cell>
          <cell r="DR774">
            <v>0</v>
          </cell>
          <cell r="DS774">
            <v>0</v>
          </cell>
          <cell r="DT774">
            <v>0</v>
          </cell>
          <cell r="DU774">
            <v>0</v>
          </cell>
          <cell r="DV774">
            <v>0</v>
          </cell>
          <cell r="DW774">
            <v>0</v>
          </cell>
          <cell r="DX774">
            <v>0</v>
          </cell>
          <cell r="DY774">
            <v>0</v>
          </cell>
          <cell r="DZ774">
            <v>0</v>
          </cell>
          <cell r="EA774">
            <v>0</v>
          </cell>
          <cell r="EB774">
            <v>0</v>
          </cell>
          <cell r="EC774">
            <v>0</v>
          </cell>
          <cell r="ED774">
            <v>0</v>
          </cell>
          <cell r="EE774">
            <v>0</v>
          </cell>
        </row>
        <row r="775">
          <cell r="F775">
            <v>4.0000000000000001E-3</v>
          </cell>
          <cell r="G775">
            <v>3.0000000000000001E-3</v>
          </cell>
          <cell r="H775">
            <v>2E-3</v>
          </cell>
          <cell r="I775">
            <v>1E-3</v>
          </cell>
          <cell r="J775">
            <v>3.0000000000000001E-3</v>
          </cell>
          <cell r="K775">
            <v>4.0000000000000001E-3</v>
          </cell>
          <cell r="L775">
            <v>2E-3</v>
          </cell>
          <cell r="M775">
            <v>4.0000000000000001E-3</v>
          </cell>
          <cell r="N775">
            <v>5.0000000000000001E-3</v>
          </cell>
          <cell r="O775">
            <v>4.0000000000000001E-3</v>
          </cell>
          <cell r="P775">
            <v>4.0000000000000001E-3</v>
          </cell>
          <cell r="Q775">
            <v>4.0000000000000001E-3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H775">
            <v>0</v>
          </cell>
          <cell r="BI775">
            <v>0</v>
          </cell>
          <cell r="BJ775">
            <v>0</v>
          </cell>
          <cell r="BK775">
            <v>0</v>
          </cell>
          <cell r="BL775">
            <v>0</v>
          </cell>
          <cell r="BM775">
            <v>0</v>
          </cell>
          <cell r="BN775">
            <v>0</v>
          </cell>
          <cell r="BO775">
            <v>0</v>
          </cell>
          <cell r="BP775">
            <v>0</v>
          </cell>
          <cell r="BQ775">
            <v>0</v>
          </cell>
          <cell r="BR775">
            <v>0</v>
          </cell>
          <cell r="BS775">
            <v>0</v>
          </cell>
          <cell r="BT775">
            <v>0</v>
          </cell>
          <cell r="BU775">
            <v>0</v>
          </cell>
          <cell r="BV775">
            <v>0</v>
          </cell>
          <cell r="BW775">
            <v>0</v>
          </cell>
          <cell r="BX775">
            <v>0</v>
          </cell>
          <cell r="BY775">
            <v>0</v>
          </cell>
          <cell r="BZ775">
            <v>0</v>
          </cell>
          <cell r="CA775">
            <v>0</v>
          </cell>
          <cell r="CB775">
            <v>0</v>
          </cell>
          <cell r="CC775">
            <v>0</v>
          </cell>
          <cell r="CD775">
            <v>0</v>
          </cell>
          <cell r="CE775">
            <v>0</v>
          </cell>
          <cell r="CF775">
            <v>0</v>
          </cell>
          <cell r="CG775">
            <v>0</v>
          </cell>
          <cell r="CH775">
            <v>0</v>
          </cell>
          <cell r="CI775">
            <v>0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P775">
            <v>0</v>
          </cell>
          <cell r="CQ775">
            <v>0</v>
          </cell>
          <cell r="CR775">
            <v>0</v>
          </cell>
          <cell r="CS775">
            <v>0</v>
          </cell>
          <cell r="CT775">
            <v>0</v>
          </cell>
          <cell r="CU775">
            <v>0</v>
          </cell>
          <cell r="CV775">
            <v>0</v>
          </cell>
          <cell r="CW775">
            <v>0</v>
          </cell>
          <cell r="CX775">
            <v>0</v>
          </cell>
          <cell r="CY775">
            <v>0</v>
          </cell>
          <cell r="CZ775">
            <v>0</v>
          </cell>
          <cell r="DA775">
            <v>0</v>
          </cell>
          <cell r="DB775">
            <v>0</v>
          </cell>
          <cell r="DC775">
            <v>0</v>
          </cell>
          <cell r="DD775">
            <v>0</v>
          </cell>
          <cell r="DE775">
            <v>0</v>
          </cell>
          <cell r="DF775">
            <v>0</v>
          </cell>
          <cell r="DG775">
            <v>0</v>
          </cell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>
            <v>0</v>
          </cell>
          <cell r="DN775">
            <v>0</v>
          </cell>
          <cell r="DO775">
            <v>0</v>
          </cell>
          <cell r="DP775">
            <v>0</v>
          </cell>
          <cell r="DQ775">
            <v>0</v>
          </cell>
          <cell r="DR775">
            <v>0</v>
          </cell>
          <cell r="DS775">
            <v>0</v>
          </cell>
          <cell r="DT775">
            <v>0</v>
          </cell>
          <cell r="DU775">
            <v>0</v>
          </cell>
          <cell r="DV775">
            <v>0</v>
          </cell>
          <cell r="DW775">
            <v>0</v>
          </cell>
          <cell r="DX775">
            <v>0</v>
          </cell>
          <cell r="DY775">
            <v>0</v>
          </cell>
          <cell r="DZ775">
            <v>0</v>
          </cell>
          <cell r="EA775">
            <v>0</v>
          </cell>
          <cell r="EB775">
            <v>0</v>
          </cell>
          <cell r="EC775">
            <v>0</v>
          </cell>
          <cell r="ED775">
            <v>0</v>
          </cell>
          <cell r="EE775">
            <v>0</v>
          </cell>
        </row>
        <row r="776">
          <cell r="F776">
            <v>0</v>
          </cell>
          <cell r="G776">
            <v>2E-3</v>
          </cell>
          <cell r="H776">
            <v>1E-3</v>
          </cell>
          <cell r="I776">
            <v>1E-3</v>
          </cell>
          <cell r="J776">
            <v>1E-3</v>
          </cell>
          <cell r="K776">
            <v>0</v>
          </cell>
          <cell r="L776">
            <v>1E-3</v>
          </cell>
          <cell r="M776">
            <v>2E-3</v>
          </cell>
          <cell r="N776">
            <v>2E-3</v>
          </cell>
          <cell r="O776">
            <v>1E-3</v>
          </cell>
          <cell r="P776">
            <v>1E-3</v>
          </cell>
          <cell r="Q776">
            <v>1E-3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  <cell r="BH776">
            <v>0</v>
          </cell>
          <cell r="BI776">
            <v>0</v>
          </cell>
          <cell r="BJ776">
            <v>0</v>
          </cell>
          <cell r="BK776">
            <v>0</v>
          </cell>
          <cell r="BL776">
            <v>0</v>
          </cell>
          <cell r="BM776">
            <v>0</v>
          </cell>
          <cell r="BN776">
            <v>0</v>
          </cell>
          <cell r="BO776">
            <v>0</v>
          </cell>
          <cell r="BP776">
            <v>0</v>
          </cell>
          <cell r="BQ776">
            <v>0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0</v>
          </cell>
          <cell r="CB776">
            <v>0</v>
          </cell>
          <cell r="CC776">
            <v>0</v>
          </cell>
          <cell r="CD776">
            <v>0</v>
          </cell>
          <cell r="CE776">
            <v>0</v>
          </cell>
          <cell r="CF776">
            <v>0</v>
          </cell>
          <cell r="CG776">
            <v>0</v>
          </cell>
          <cell r="CH776">
            <v>0</v>
          </cell>
          <cell r="CI776">
            <v>0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P776">
            <v>0</v>
          </cell>
          <cell r="CQ776">
            <v>0</v>
          </cell>
          <cell r="CR776">
            <v>0</v>
          </cell>
          <cell r="CS776">
            <v>0</v>
          </cell>
          <cell r="CT776">
            <v>0</v>
          </cell>
          <cell r="CU776">
            <v>0</v>
          </cell>
          <cell r="CV776">
            <v>0</v>
          </cell>
          <cell r="CW776">
            <v>0</v>
          </cell>
          <cell r="CX776">
            <v>0</v>
          </cell>
          <cell r="CY776">
            <v>0</v>
          </cell>
          <cell r="CZ776">
            <v>0</v>
          </cell>
          <cell r="DA776">
            <v>0</v>
          </cell>
          <cell r="DB776">
            <v>0</v>
          </cell>
          <cell r="DC776">
            <v>0</v>
          </cell>
          <cell r="DD776">
            <v>0</v>
          </cell>
          <cell r="DE776">
            <v>0</v>
          </cell>
          <cell r="DF776">
            <v>0</v>
          </cell>
          <cell r="DG776">
            <v>0</v>
          </cell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T776">
            <v>0</v>
          </cell>
          <cell r="DU776">
            <v>0</v>
          </cell>
          <cell r="DV776">
            <v>0</v>
          </cell>
          <cell r="DW776">
            <v>0</v>
          </cell>
          <cell r="DX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  <cell r="EE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0</v>
          </cell>
          <cell r="CB777">
            <v>0</v>
          </cell>
          <cell r="CC777">
            <v>0</v>
          </cell>
          <cell r="CD777">
            <v>0</v>
          </cell>
          <cell r="CE777">
            <v>0</v>
          </cell>
          <cell r="CF777">
            <v>0</v>
          </cell>
          <cell r="CG777">
            <v>0</v>
          </cell>
          <cell r="CH777">
            <v>0</v>
          </cell>
          <cell r="CI777">
            <v>0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P777">
            <v>0</v>
          </cell>
          <cell r="CQ777">
            <v>0</v>
          </cell>
          <cell r="CR777">
            <v>0</v>
          </cell>
          <cell r="CS777">
            <v>0</v>
          </cell>
          <cell r="CT777">
            <v>0</v>
          </cell>
          <cell r="CU777">
            <v>0</v>
          </cell>
          <cell r="CV777">
            <v>0</v>
          </cell>
          <cell r="CW777">
            <v>0</v>
          </cell>
          <cell r="CX777">
            <v>0</v>
          </cell>
          <cell r="CY777">
            <v>0</v>
          </cell>
          <cell r="CZ777">
            <v>0</v>
          </cell>
          <cell r="DA777">
            <v>0</v>
          </cell>
          <cell r="DB777">
            <v>0</v>
          </cell>
          <cell r="DC777">
            <v>0</v>
          </cell>
          <cell r="DD777">
            <v>0</v>
          </cell>
          <cell r="DE777">
            <v>0</v>
          </cell>
          <cell r="DF777">
            <v>0</v>
          </cell>
          <cell r="DG777">
            <v>0</v>
          </cell>
          <cell r="DH777">
            <v>0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>
            <v>0</v>
          </cell>
          <cell r="DN777">
            <v>0</v>
          </cell>
          <cell r="DO777">
            <v>0</v>
          </cell>
          <cell r="DP777">
            <v>0</v>
          </cell>
          <cell r="DQ777">
            <v>0</v>
          </cell>
          <cell r="DR777">
            <v>0</v>
          </cell>
          <cell r="DS777">
            <v>0</v>
          </cell>
          <cell r="DT777">
            <v>0</v>
          </cell>
          <cell r="DU777">
            <v>0</v>
          </cell>
          <cell r="DV777">
            <v>0</v>
          </cell>
          <cell r="DW777">
            <v>0</v>
          </cell>
          <cell r="DX777">
            <v>0</v>
          </cell>
          <cell r="DY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0</v>
          </cell>
          <cell r="EE777">
            <v>0</v>
          </cell>
        </row>
        <row r="779"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O779">
            <v>0</v>
          </cell>
          <cell r="BP779">
            <v>0</v>
          </cell>
          <cell r="BQ779">
            <v>0</v>
          </cell>
          <cell r="BR779">
            <v>0</v>
          </cell>
          <cell r="BS779">
            <v>0</v>
          </cell>
          <cell r="BT779">
            <v>0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  <cell r="BZ779">
            <v>0</v>
          </cell>
          <cell r="CA779">
            <v>0</v>
          </cell>
          <cell r="CB779">
            <v>0</v>
          </cell>
          <cell r="CC779">
            <v>0</v>
          </cell>
          <cell r="CD779">
            <v>0</v>
          </cell>
          <cell r="CE779">
            <v>0</v>
          </cell>
          <cell r="CF779">
            <v>0</v>
          </cell>
          <cell r="CG779">
            <v>0</v>
          </cell>
          <cell r="CH779">
            <v>0</v>
          </cell>
          <cell r="CI779">
            <v>0</v>
          </cell>
          <cell r="CJ779">
            <v>0</v>
          </cell>
          <cell r="CK779">
            <v>0</v>
          </cell>
          <cell r="CL779">
            <v>0</v>
          </cell>
          <cell r="CM779">
            <v>0</v>
          </cell>
          <cell r="CN779">
            <v>0</v>
          </cell>
          <cell r="CO779">
            <v>0</v>
          </cell>
          <cell r="CP779">
            <v>0</v>
          </cell>
          <cell r="CQ779">
            <v>0</v>
          </cell>
          <cell r="CR779">
            <v>0</v>
          </cell>
          <cell r="CS779">
            <v>0</v>
          </cell>
          <cell r="CT779">
            <v>0</v>
          </cell>
          <cell r="CU779">
            <v>0</v>
          </cell>
          <cell r="CV779">
            <v>0</v>
          </cell>
          <cell r="CW779">
            <v>0</v>
          </cell>
          <cell r="CX779">
            <v>0</v>
          </cell>
          <cell r="CY779">
            <v>0</v>
          </cell>
          <cell r="CZ779">
            <v>0</v>
          </cell>
          <cell r="DA779">
            <v>0</v>
          </cell>
          <cell r="DB779">
            <v>0</v>
          </cell>
          <cell r="DC779">
            <v>0</v>
          </cell>
          <cell r="DD779">
            <v>0</v>
          </cell>
          <cell r="DE779">
            <v>0</v>
          </cell>
          <cell r="DF779">
            <v>0</v>
          </cell>
          <cell r="DG779">
            <v>0</v>
          </cell>
          <cell r="DH779">
            <v>0</v>
          </cell>
          <cell r="DI779">
            <v>0</v>
          </cell>
          <cell r="DJ779">
            <v>0</v>
          </cell>
          <cell r="DK779">
            <v>0</v>
          </cell>
          <cell r="DL779">
            <v>0</v>
          </cell>
          <cell r="DM779">
            <v>0</v>
          </cell>
          <cell r="DN779">
            <v>0</v>
          </cell>
          <cell r="DO779">
            <v>0</v>
          </cell>
          <cell r="DP779">
            <v>0</v>
          </cell>
          <cell r="DQ779">
            <v>0</v>
          </cell>
          <cell r="DR779">
            <v>0</v>
          </cell>
          <cell r="DS779">
            <v>0</v>
          </cell>
          <cell r="DT779">
            <v>0</v>
          </cell>
          <cell r="DU779">
            <v>0</v>
          </cell>
          <cell r="DV779">
            <v>0</v>
          </cell>
          <cell r="DW779">
            <v>0</v>
          </cell>
          <cell r="DX779">
            <v>0</v>
          </cell>
          <cell r="DY779">
            <v>0</v>
          </cell>
          <cell r="DZ779">
            <v>0</v>
          </cell>
          <cell r="EA779">
            <v>0</v>
          </cell>
          <cell r="EB779">
            <v>0</v>
          </cell>
          <cell r="EC779">
            <v>0</v>
          </cell>
          <cell r="ED779">
            <v>0</v>
          </cell>
          <cell r="EE779">
            <v>0</v>
          </cell>
        </row>
        <row r="780"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0</v>
          </cell>
          <cell r="CB780">
            <v>0</v>
          </cell>
          <cell r="CC780">
            <v>0</v>
          </cell>
          <cell r="CD780">
            <v>0</v>
          </cell>
          <cell r="CE780">
            <v>0</v>
          </cell>
          <cell r="CF780">
            <v>0</v>
          </cell>
          <cell r="CG780">
            <v>0</v>
          </cell>
          <cell r="CH780">
            <v>0</v>
          </cell>
          <cell r="CI780">
            <v>0</v>
          </cell>
          <cell r="CJ780">
            <v>0</v>
          </cell>
          <cell r="CK780">
            <v>0</v>
          </cell>
          <cell r="CL780">
            <v>0</v>
          </cell>
          <cell r="CM780">
            <v>0</v>
          </cell>
          <cell r="CN780">
            <v>0</v>
          </cell>
          <cell r="CO780">
            <v>0</v>
          </cell>
          <cell r="CP780">
            <v>0</v>
          </cell>
          <cell r="CQ780">
            <v>0</v>
          </cell>
          <cell r="CR780">
            <v>0</v>
          </cell>
          <cell r="CS780">
            <v>0</v>
          </cell>
          <cell r="CT780">
            <v>0</v>
          </cell>
          <cell r="CU780">
            <v>0</v>
          </cell>
          <cell r="CV780">
            <v>0</v>
          </cell>
          <cell r="CW780">
            <v>0</v>
          </cell>
          <cell r="CX780">
            <v>0</v>
          </cell>
          <cell r="CY780">
            <v>0</v>
          </cell>
          <cell r="CZ780">
            <v>0</v>
          </cell>
          <cell r="DA780">
            <v>0</v>
          </cell>
          <cell r="DB780">
            <v>0</v>
          </cell>
          <cell r="DC780">
            <v>0</v>
          </cell>
          <cell r="DD780">
            <v>0</v>
          </cell>
          <cell r="DE780">
            <v>0</v>
          </cell>
          <cell r="DF780">
            <v>0</v>
          </cell>
          <cell r="DG780">
            <v>0</v>
          </cell>
          <cell r="DH780">
            <v>0</v>
          </cell>
          <cell r="DI780">
            <v>0</v>
          </cell>
          <cell r="DJ780">
            <v>0</v>
          </cell>
          <cell r="DK780">
            <v>0</v>
          </cell>
          <cell r="DL780">
            <v>0</v>
          </cell>
          <cell r="DM780">
            <v>0</v>
          </cell>
          <cell r="DN780">
            <v>0</v>
          </cell>
          <cell r="DO780">
            <v>0</v>
          </cell>
          <cell r="DP780">
            <v>0</v>
          </cell>
          <cell r="DQ780">
            <v>0</v>
          </cell>
          <cell r="DR780">
            <v>0</v>
          </cell>
          <cell r="DS780">
            <v>0</v>
          </cell>
          <cell r="DT780">
            <v>0</v>
          </cell>
          <cell r="DU780">
            <v>0</v>
          </cell>
          <cell r="DV780">
            <v>0</v>
          </cell>
          <cell r="DW780">
            <v>0</v>
          </cell>
          <cell r="DX780">
            <v>0</v>
          </cell>
          <cell r="DY780">
            <v>0</v>
          </cell>
          <cell r="DZ780">
            <v>0</v>
          </cell>
          <cell r="EA780">
            <v>0</v>
          </cell>
          <cell r="EB780">
            <v>0</v>
          </cell>
          <cell r="EC780">
            <v>0</v>
          </cell>
          <cell r="ED780">
            <v>0</v>
          </cell>
          <cell r="EE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O781">
            <v>0</v>
          </cell>
          <cell r="BP781">
            <v>0</v>
          </cell>
          <cell r="BQ781">
            <v>0</v>
          </cell>
          <cell r="BR781">
            <v>0</v>
          </cell>
          <cell r="BS781">
            <v>0</v>
          </cell>
          <cell r="BT781">
            <v>0</v>
          </cell>
          <cell r="BU781">
            <v>0</v>
          </cell>
          <cell r="BV781">
            <v>0</v>
          </cell>
          <cell r="BW781">
            <v>0</v>
          </cell>
          <cell r="BX781">
            <v>0</v>
          </cell>
          <cell r="BY781">
            <v>0</v>
          </cell>
          <cell r="BZ781">
            <v>0</v>
          </cell>
          <cell r="CA781">
            <v>0</v>
          </cell>
          <cell r="CB781">
            <v>0</v>
          </cell>
          <cell r="CC781">
            <v>0</v>
          </cell>
          <cell r="CD781">
            <v>0</v>
          </cell>
          <cell r="CE781">
            <v>0</v>
          </cell>
          <cell r="CF781">
            <v>0</v>
          </cell>
          <cell r="CG781">
            <v>0</v>
          </cell>
          <cell r="CH781">
            <v>0</v>
          </cell>
          <cell r="CI781">
            <v>0</v>
          </cell>
          <cell r="CJ781">
            <v>0</v>
          </cell>
          <cell r="CK781">
            <v>0</v>
          </cell>
          <cell r="CL781">
            <v>0</v>
          </cell>
          <cell r="CM781">
            <v>0</v>
          </cell>
          <cell r="CN781">
            <v>0</v>
          </cell>
          <cell r="CO781">
            <v>0</v>
          </cell>
          <cell r="CP781">
            <v>0</v>
          </cell>
          <cell r="CQ781">
            <v>0</v>
          </cell>
          <cell r="CR781">
            <v>0</v>
          </cell>
          <cell r="CS781">
            <v>0</v>
          </cell>
          <cell r="CT781">
            <v>0</v>
          </cell>
          <cell r="CU781">
            <v>0</v>
          </cell>
          <cell r="CV781">
            <v>0</v>
          </cell>
          <cell r="CW781">
            <v>0</v>
          </cell>
          <cell r="CX781">
            <v>0</v>
          </cell>
          <cell r="CY781">
            <v>0</v>
          </cell>
          <cell r="CZ781">
            <v>0</v>
          </cell>
          <cell r="DA781">
            <v>0</v>
          </cell>
          <cell r="DB781">
            <v>0</v>
          </cell>
          <cell r="DC781">
            <v>0</v>
          </cell>
          <cell r="DD781">
            <v>0</v>
          </cell>
          <cell r="DE781">
            <v>0</v>
          </cell>
          <cell r="DF781">
            <v>0</v>
          </cell>
          <cell r="DG781">
            <v>0</v>
          </cell>
          <cell r="DH781">
            <v>0</v>
          </cell>
          <cell r="DI781">
            <v>0</v>
          </cell>
          <cell r="DJ781">
            <v>0</v>
          </cell>
          <cell r="DK781">
            <v>0</v>
          </cell>
          <cell r="DL781">
            <v>0</v>
          </cell>
          <cell r="DM781">
            <v>0</v>
          </cell>
          <cell r="DN781">
            <v>0</v>
          </cell>
          <cell r="DO781">
            <v>0</v>
          </cell>
          <cell r="DP781">
            <v>0</v>
          </cell>
          <cell r="DQ781">
            <v>0</v>
          </cell>
          <cell r="DR781">
            <v>0</v>
          </cell>
          <cell r="DS781">
            <v>0</v>
          </cell>
          <cell r="DT781">
            <v>0</v>
          </cell>
          <cell r="DU781">
            <v>0</v>
          </cell>
          <cell r="DV781">
            <v>0</v>
          </cell>
          <cell r="DW781">
            <v>0</v>
          </cell>
          <cell r="DX781">
            <v>0</v>
          </cell>
          <cell r="DY781">
            <v>0</v>
          </cell>
          <cell r="DZ781">
            <v>0</v>
          </cell>
          <cell r="EA781">
            <v>0</v>
          </cell>
          <cell r="EB781">
            <v>0</v>
          </cell>
          <cell r="EC781">
            <v>0</v>
          </cell>
          <cell r="ED781">
            <v>0</v>
          </cell>
          <cell r="EE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0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0</v>
          </cell>
          <cell r="BY782">
            <v>0</v>
          </cell>
          <cell r="BZ782">
            <v>0</v>
          </cell>
          <cell r="CA782">
            <v>0</v>
          </cell>
          <cell r="CB782">
            <v>0</v>
          </cell>
          <cell r="CC782">
            <v>0</v>
          </cell>
          <cell r="CD782">
            <v>0</v>
          </cell>
          <cell r="CE782">
            <v>0</v>
          </cell>
          <cell r="CF782">
            <v>0</v>
          </cell>
          <cell r="CG782">
            <v>0</v>
          </cell>
          <cell r="CH782">
            <v>0</v>
          </cell>
          <cell r="CI782">
            <v>0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P782">
            <v>0</v>
          </cell>
          <cell r="CQ782">
            <v>0</v>
          </cell>
          <cell r="CR782">
            <v>0</v>
          </cell>
          <cell r="CS782">
            <v>0</v>
          </cell>
          <cell r="CT782">
            <v>0</v>
          </cell>
          <cell r="CU782">
            <v>0</v>
          </cell>
          <cell r="CV782">
            <v>0</v>
          </cell>
          <cell r="CW782">
            <v>0</v>
          </cell>
          <cell r="CX782">
            <v>0</v>
          </cell>
          <cell r="CY782">
            <v>0</v>
          </cell>
          <cell r="CZ782">
            <v>0</v>
          </cell>
          <cell r="DA782">
            <v>0</v>
          </cell>
          <cell r="DB782">
            <v>0</v>
          </cell>
          <cell r="DC782">
            <v>0</v>
          </cell>
          <cell r="DD782">
            <v>0</v>
          </cell>
          <cell r="DE782">
            <v>0</v>
          </cell>
          <cell r="DF782">
            <v>0</v>
          </cell>
          <cell r="DG782">
            <v>0</v>
          </cell>
          <cell r="DH782">
            <v>0</v>
          </cell>
          <cell r="DI782">
            <v>0</v>
          </cell>
          <cell r="DJ782">
            <v>0</v>
          </cell>
          <cell r="DK782">
            <v>0</v>
          </cell>
          <cell r="DL782">
            <v>0</v>
          </cell>
          <cell r="DM782">
            <v>0</v>
          </cell>
          <cell r="DN782">
            <v>0</v>
          </cell>
          <cell r="DO782">
            <v>0</v>
          </cell>
          <cell r="DP782">
            <v>0</v>
          </cell>
          <cell r="DQ782">
            <v>0</v>
          </cell>
          <cell r="DR782">
            <v>0</v>
          </cell>
          <cell r="DS782">
            <v>0</v>
          </cell>
          <cell r="DT782">
            <v>0</v>
          </cell>
          <cell r="DU782">
            <v>0</v>
          </cell>
          <cell r="DV782">
            <v>0</v>
          </cell>
          <cell r="DW782">
            <v>0</v>
          </cell>
          <cell r="DX782">
            <v>0</v>
          </cell>
          <cell r="DY782">
            <v>0</v>
          </cell>
          <cell r="DZ782">
            <v>0</v>
          </cell>
          <cell r="EA782">
            <v>0</v>
          </cell>
          <cell r="EB782">
            <v>0</v>
          </cell>
          <cell r="EC782">
            <v>0</v>
          </cell>
          <cell r="ED782">
            <v>0</v>
          </cell>
          <cell r="EE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  <cell r="BZ783">
            <v>0</v>
          </cell>
          <cell r="CA783">
            <v>0</v>
          </cell>
          <cell r="CB783">
            <v>0</v>
          </cell>
          <cell r="CC783">
            <v>0</v>
          </cell>
          <cell r="CD783">
            <v>0</v>
          </cell>
          <cell r="CE783">
            <v>0</v>
          </cell>
          <cell r="CF783">
            <v>0</v>
          </cell>
          <cell r="CG783">
            <v>0</v>
          </cell>
          <cell r="CH783">
            <v>0</v>
          </cell>
          <cell r="CI783">
            <v>0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P783">
            <v>0</v>
          </cell>
          <cell r="CQ783">
            <v>0</v>
          </cell>
          <cell r="CR783">
            <v>0</v>
          </cell>
          <cell r="CS783">
            <v>0</v>
          </cell>
          <cell r="CT783">
            <v>0</v>
          </cell>
          <cell r="CU783">
            <v>0</v>
          </cell>
          <cell r="CV783">
            <v>0</v>
          </cell>
          <cell r="CW783">
            <v>0</v>
          </cell>
          <cell r="CX783">
            <v>0</v>
          </cell>
          <cell r="CY783">
            <v>0</v>
          </cell>
          <cell r="CZ783">
            <v>0</v>
          </cell>
          <cell r="DA783">
            <v>0</v>
          </cell>
          <cell r="DB783">
            <v>0</v>
          </cell>
          <cell r="DC783">
            <v>0</v>
          </cell>
          <cell r="DD783">
            <v>0</v>
          </cell>
          <cell r="DE783">
            <v>0</v>
          </cell>
          <cell r="DF783">
            <v>0</v>
          </cell>
          <cell r="DG783">
            <v>0</v>
          </cell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>
            <v>0</v>
          </cell>
          <cell r="DN783">
            <v>0</v>
          </cell>
          <cell r="DO783">
            <v>0</v>
          </cell>
          <cell r="DP783">
            <v>0</v>
          </cell>
          <cell r="DQ783">
            <v>0</v>
          </cell>
          <cell r="DR783">
            <v>0</v>
          </cell>
          <cell r="DS783">
            <v>0</v>
          </cell>
          <cell r="DT783">
            <v>0</v>
          </cell>
          <cell r="DU783">
            <v>0</v>
          </cell>
          <cell r="DV783">
            <v>0</v>
          </cell>
          <cell r="DW783">
            <v>0</v>
          </cell>
          <cell r="DX783">
            <v>0</v>
          </cell>
          <cell r="DY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  <cell r="EE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0</v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0</v>
          </cell>
          <cell r="CB784">
            <v>0</v>
          </cell>
          <cell r="CC784">
            <v>0</v>
          </cell>
          <cell r="CD784">
            <v>0</v>
          </cell>
          <cell r="CE784">
            <v>0</v>
          </cell>
          <cell r="CF784">
            <v>0</v>
          </cell>
          <cell r="CG784">
            <v>0</v>
          </cell>
          <cell r="CH784">
            <v>0</v>
          </cell>
          <cell r="CI784">
            <v>0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P784">
            <v>0</v>
          </cell>
          <cell r="CQ784">
            <v>0</v>
          </cell>
          <cell r="CR784">
            <v>0</v>
          </cell>
          <cell r="CS784">
            <v>0</v>
          </cell>
          <cell r="CT784">
            <v>0</v>
          </cell>
          <cell r="CU784">
            <v>0</v>
          </cell>
          <cell r="CV784">
            <v>0</v>
          </cell>
          <cell r="CW784">
            <v>0</v>
          </cell>
          <cell r="CX784">
            <v>0</v>
          </cell>
          <cell r="CY784">
            <v>0</v>
          </cell>
          <cell r="CZ784">
            <v>0</v>
          </cell>
          <cell r="DA784">
            <v>0</v>
          </cell>
          <cell r="DB784">
            <v>0</v>
          </cell>
          <cell r="DC784">
            <v>0</v>
          </cell>
          <cell r="DD784">
            <v>0</v>
          </cell>
          <cell r="DE784">
            <v>0</v>
          </cell>
          <cell r="DF784">
            <v>0</v>
          </cell>
          <cell r="DG784">
            <v>0</v>
          </cell>
          <cell r="DH784">
            <v>0</v>
          </cell>
          <cell r="DI784">
            <v>0</v>
          </cell>
          <cell r="DJ784">
            <v>0</v>
          </cell>
          <cell r="DK784">
            <v>0</v>
          </cell>
          <cell r="DL784">
            <v>0</v>
          </cell>
          <cell r="DM784">
            <v>0</v>
          </cell>
          <cell r="DN784">
            <v>0</v>
          </cell>
          <cell r="DO784">
            <v>0</v>
          </cell>
          <cell r="DP784">
            <v>0</v>
          </cell>
          <cell r="DQ784">
            <v>0</v>
          </cell>
          <cell r="DR784">
            <v>0</v>
          </cell>
          <cell r="DS784">
            <v>0</v>
          </cell>
          <cell r="DT784">
            <v>0</v>
          </cell>
          <cell r="DU784">
            <v>0</v>
          </cell>
          <cell r="DV784">
            <v>0</v>
          </cell>
          <cell r="DW784">
            <v>0</v>
          </cell>
          <cell r="DX784">
            <v>0</v>
          </cell>
          <cell r="DY784">
            <v>0</v>
          </cell>
          <cell r="DZ784">
            <v>0</v>
          </cell>
          <cell r="EA784">
            <v>0</v>
          </cell>
          <cell r="EB784">
            <v>0</v>
          </cell>
          <cell r="EC784">
            <v>0</v>
          </cell>
          <cell r="ED784">
            <v>0</v>
          </cell>
          <cell r="EE784">
            <v>0</v>
          </cell>
        </row>
        <row r="785"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0</v>
          </cell>
          <cell r="CF785">
            <v>0</v>
          </cell>
          <cell r="CG785">
            <v>0</v>
          </cell>
          <cell r="CH785">
            <v>0</v>
          </cell>
          <cell r="CI785">
            <v>0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P785">
            <v>0</v>
          </cell>
          <cell r="CQ785">
            <v>0</v>
          </cell>
          <cell r="CR785">
            <v>0</v>
          </cell>
          <cell r="CS785">
            <v>0</v>
          </cell>
          <cell r="CT785">
            <v>0</v>
          </cell>
          <cell r="CU785">
            <v>0</v>
          </cell>
          <cell r="CV785">
            <v>0</v>
          </cell>
          <cell r="CW785">
            <v>0</v>
          </cell>
          <cell r="CX785">
            <v>0</v>
          </cell>
          <cell r="CY785">
            <v>0</v>
          </cell>
          <cell r="CZ785">
            <v>0</v>
          </cell>
          <cell r="DA785">
            <v>0</v>
          </cell>
          <cell r="DB785">
            <v>0</v>
          </cell>
          <cell r="DC785">
            <v>0</v>
          </cell>
          <cell r="DD785">
            <v>0</v>
          </cell>
          <cell r="DE785">
            <v>0</v>
          </cell>
          <cell r="DF785">
            <v>0</v>
          </cell>
          <cell r="DG785">
            <v>0</v>
          </cell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>
            <v>0</v>
          </cell>
          <cell r="DN785">
            <v>0</v>
          </cell>
          <cell r="DO785">
            <v>0</v>
          </cell>
          <cell r="DP785">
            <v>0</v>
          </cell>
          <cell r="DQ785">
            <v>0</v>
          </cell>
          <cell r="DR785">
            <v>0</v>
          </cell>
          <cell r="DS785">
            <v>0</v>
          </cell>
          <cell r="DT785">
            <v>0</v>
          </cell>
          <cell r="DU785">
            <v>0</v>
          </cell>
          <cell r="DV785">
            <v>0</v>
          </cell>
          <cell r="DW785">
            <v>0</v>
          </cell>
          <cell r="DX785">
            <v>0</v>
          </cell>
          <cell r="DY785">
            <v>0</v>
          </cell>
          <cell r="DZ785">
            <v>0</v>
          </cell>
          <cell r="EA785">
            <v>0</v>
          </cell>
          <cell r="EB785">
            <v>0</v>
          </cell>
          <cell r="EC785">
            <v>0</v>
          </cell>
          <cell r="ED785">
            <v>0</v>
          </cell>
          <cell r="EE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C786">
            <v>0</v>
          </cell>
          <cell r="CD786">
            <v>0</v>
          </cell>
          <cell r="CE786">
            <v>0</v>
          </cell>
          <cell r="CF786">
            <v>0</v>
          </cell>
          <cell r="CG786">
            <v>0</v>
          </cell>
          <cell r="CH786">
            <v>0</v>
          </cell>
          <cell r="CI786">
            <v>0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P786">
            <v>0</v>
          </cell>
          <cell r="CQ786">
            <v>0</v>
          </cell>
          <cell r="CR786">
            <v>0</v>
          </cell>
          <cell r="CS786">
            <v>0</v>
          </cell>
          <cell r="CT786">
            <v>0</v>
          </cell>
          <cell r="CU786">
            <v>0</v>
          </cell>
          <cell r="CV786">
            <v>0</v>
          </cell>
          <cell r="CW786">
            <v>0</v>
          </cell>
          <cell r="CX786">
            <v>0</v>
          </cell>
          <cell r="CY786">
            <v>0</v>
          </cell>
          <cell r="CZ786">
            <v>0</v>
          </cell>
          <cell r="DA786">
            <v>0</v>
          </cell>
          <cell r="DB786">
            <v>0</v>
          </cell>
          <cell r="DC786">
            <v>0</v>
          </cell>
          <cell r="DD786">
            <v>0</v>
          </cell>
          <cell r="DE786">
            <v>0</v>
          </cell>
          <cell r="DF786">
            <v>0</v>
          </cell>
          <cell r="DG786">
            <v>0</v>
          </cell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>
            <v>0</v>
          </cell>
          <cell r="DN786">
            <v>0</v>
          </cell>
          <cell r="DO786">
            <v>0</v>
          </cell>
          <cell r="DP786">
            <v>0</v>
          </cell>
          <cell r="DQ786">
            <v>0</v>
          </cell>
          <cell r="DR786">
            <v>0</v>
          </cell>
          <cell r="DS786">
            <v>0</v>
          </cell>
          <cell r="DT786">
            <v>0</v>
          </cell>
          <cell r="DU786">
            <v>0</v>
          </cell>
          <cell r="DV786">
            <v>0</v>
          </cell>
          <cell r="DW786">
            <v>0</v>
          </cell>
          <cell r="DX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  <cell r="EE786">
            <v>0</v>
          </cell>
        </row>
        <row r="788">
          <cell r="A788" t="str">
            <v>Average Fuel Cost ($/MMBtu)</v>
          </cell>
        </row>
        <row r="789"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0</v>
          </cell>
          <cell r="BH789">
            <v>0</v>
          </cell>
          <cell r="BI789">
            <v>0</v>
          </cell>
          <cell r="BJ789">
            <v>0</v>
          </cell>
          <cell r="BK789">
            <v>0</v>
          </cell>
          <cell r="BL789">
            <v>0</v>
          </cell>
          <cell r="BM789">
            <v>0</v>
          </cell>
          <cell r="BN789">
            <v>0</v>
          </cell>
          <cell r="BO789">
            <v>0</v>
          </cell>
          <cell r="BP789">
            <v>0</v>
          </cell>
          <cell r="BQ789">
            <v>0</v>
          </cell>
          <cell r="BR789">
            <v>0</v>
          </cell>
          <cell r="BS789">
            <v>0</v>
          </cell>
          <cell r="BT789">
            <v>0</v>
          </cell>
          <cell r="BU789">
            <v>0</v>
          </cell>
          <cell r="BV789">
            <v>0</v>
          </cell>
          <cell r="BW789">
            <v>0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0</v>
          </cell>
          <cell r="CH789">
            <v>0</v>
          </cell>
          <cell r="CI789">
            <v>0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P789">
            <v>0</v>
          </cell>
          <cell r="CQ789">
            <v>0</v>
          </cell>
          <cell r="CR789">
            <v>0</v>
          </cell>
          <cell r="CS789">
            <v>0</v>
          </cell>
          <cell r="CT789">
            <v>0</v>
          </cell>
          <cell r="CU789">
            <v>0</v>
          </cell>
          <cell r="CV789">
            <v>0</v>
          </cell>
          <cell r="CW789">
            <v>0</v>
          </cell>
          <cell r="CX789">
            <v>0</v>
          </cell>
          <cell r="CY789">
            <v>0</v>
          </cell>
          <cell r="CZ789">
            <v>0</v>
          </cell>
          <cell r="DA789">
            <v>0</v>
          </cell>
          <cell r="DB789">
            <v>0</v>
          </cell>
          <cell r="DC789">
            <v>0</v>
          </cell>
          <cell r="DD789">
            <v>0</v>
          </cell>
          <cell r="DE789">
            <v>0</v>
          </cell>
          <cell r="DF789">
            <v>0</v>
          </cell>
          <cell r="DG789">
            <v>0</v>
          </cell>
          <cell r="DH789">
            <v>0</v>
          </cell>
          <cell r="DI789">
            <v>0</v>
          </cell>
          <cell r="DJ789">
            <v>0</v>
          </cell>
          <cell r="DK789">
            <v>0</v>
          </cell>
          <cell r="DL789">
            <v>0</v>
          </cell>
          <cell r="DM789">
            <v>0</v>
          </cell>
          <cell r="DN789">
            <v>0</v>
          </cell>
          <cell r="DO789">
            <v>0</v>
          </cell>
          <cell r="DP789">
            <v>0</v>
          </cell>
          <cell r="DQ789">
            <v>0</v>
          </cell>
          <cell r="DR789">
            <v>0</v>
          </cell>
          <cell r="DS789">
            <v>0</v>
          </cell>
          <cell r="DT789">
            <v>0</v>
          </cell>
          <cell r="DU789">
            <v>0</v>
          </cell>
          <cell r="DV789">
            <v>0</v>
          </cell>
          <cell r="DW789">
            <v>0</v>
          </cell>
          <cell r="DX789">
            <v>0</v>
          </cell>
          <cell r="DY789">
            <v>0</v>
          </cell>
          <cell r="DZ789">
            <v>0</v>
          </cell>
          <cell r="EA789">
            <v>0</v>
          </cell>
          <cell r="EB789">
            <v>0</v>
          </cell>
          <cell r="EC789">
            <v>0</v>
          </cell>
          <cell r="ED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0</v>
          </cell>
          <cell r="CH790">
            <v>0</v>
          </cell>
          <cell r="CI790">
            <v>0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P790">
            <v>0</v>
          </cell>
          <cell r="CQ790">
            <v>0</v>
          </cell>
          <cell r="CR790">
            <v>0</v>
          </cell>
          <cell r="CS790">
            <v>0</v>
          </cell>
          <cell r="CT790">
            <v>0</v>
          </cell>
          <cell r="CU790">
            <v>0</v>
          </cell>
          <cell r="CV790">
            <v>0</v>
          </cell>
          <cell r="CW790">
            <v>0</v>
          </cell>
          <cell r="CX790">
            <v>0</v>
          </cell>
          <cell r="CY790">
            <v>0</v>
          </cell>
          <cell r="CZ790">
            <v>0</v>
          </cell>
          <cell r="DA790">
            <v>0</v>
          </cell>
          <cell r="DB790">
            <v>0</v>
          </cell>
          <cell r="DC790">
            <v>0</v>
          </cell>
          <cell r="DD790">
            <v>0</v>
          </cell>
          <cell r="DE790">
            <v>0</v>
          </cell>
          <cell r="DF790">
            <v>0</v>
          </cell>
          <cell r="DG790">
            <v>0</v>
          </cell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>
            <v>0</v>
          </cell>
          <cell r="DN790">
            <v>0</v>
          </cell>
          <cell r="DO790">
            <v>0</v>
          </cell>
          <cell r="DP790">
            <v>0</v>
          </cell>
          <cell r="DQ790">
            <v>0</v>
          </cell>
          <cell r="DR790">
            <v>0</v>
          </cell>
          <cell r="DS790">
            <v>0</v>
          </cell>
          <cell r="DT790">
            <v>0</v>
          </cell>
          <cell r="DU790">
            <v>0</v>
          </cell>
          <cell r="DV790">
            <v>0</v>
          </cell>
          <cell r="DW790">
            <v>0</v>
          </cell>
          <cell r="DX790">
            <v>0</v>
          </cell>
          <cell r="DY790">
            <v>0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0</v>
          </cell>
          <cell r="CH791">
            <v>0</v>
          </cell>
          <cell r="CI791">
            <v>0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P791">
            <v>0</v>
          </cell>
          <cell r="CQ791">
            <v>0</v>
          </cell>
          <cell r="CR791">
            <v>0</v>
          </cell>
          <cell r="CS791">
            <v>0</v>
          </cell>
          <cell r="CT791">
            <v>0</v>
          </cell>
          <cell r="CU791">
            <v>0</v>
          </cell>
          <cell r="CV791">
            <v>0</v>
          </cell>
          <cell r="CW791">
            <v>0</v>
          </cell>
          <cell r="CX791">
            <v>0</v>
          </cell>
          <cell r="CY791">
            <v>0</v>
          </cell>
          <cell r="CZ791">
            <v>0</v>
          </cell>
          <cell r="DA791">
            <v>0</v>
          </cell>
          <cell r="DB791">
            <v>0</v>
          </cell>
          <cell r="DC791">
            <v>0</v>
          </cell>
          <cell r="DD791">
            <v>0</v>
          </cell>
          <cell r="DE791">
            <v>0</v>
          </cell>
          <cell r="DF791">
            <v>0</v>
          </cell>
          <cell r="DG791">
            <v>0</v>
          </cell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>
            <v>0</v>
          </cell>
          <cell r="DN791">
            <v>0</v>
          </cell>
          <cell r="DO791">
            <v>0</v>
          </cell>
          <cell r="DP791">
            <v>0</v>
          </cell>
          <cell r="DQ791">
            <v>0</v>
          </cell>
          <cell r="DR791">
            <v>0</v>
          </cell>
          <cell r="DS791">
            <v>0</v>
          </cell>
          <cell r="DT791">
            <v>0</v>
          </cell>
          <cell r="DU791">
            <v>0</v>
          </cell>
          <cell r="DV791">
            <v>0</v>
          </cell>
          <cell r="DW791">
            <v>0</v>
          </cell>
          <cell r="DX791">
            <v>0</v>
          </cell>
          <cell r="DY791">
            <v>0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</row>
        <row r="792"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0</v>
          </cell>
          <cell r="CH792">
            <v>0</v>
          </cell>
          <cell r="CI792">
            <v>0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P792">
            <v>0</v>
          </cell>
          <cell r="CQ792">
            <v>0</v>
          </cell>
          <cell r="CR792">
            <v>0</v>
          </cell>
          <cell r="CS792">
            <v>0</v>
          </cell>
          <cell r="CT792">
            <v>0</v>
          </cell>
          <cell r="CU792">
            <v>0</v>
          </cell>
          <cell r="CV792">
            <v>0</v>
          </cell>
          <cell r="CW792">
            <v>0</v>
          </cell>
          <cell r="CX792">
            <v>0</v>
          </cell>
          <cell r="CY792">
            <v>0</v>
          </cell>
          <cell r="CZ792">
            <v>0</v>
          </cell>
          <cell r="DA792">
            <v>0</v>
          </cell>
          <cell r="DB792">
            <v>0</v>
          </cell>
          <cell r="DC792">
            <v>0</v>
          </cell>
          <cell r="DD792">
            <v>0</v>
          </cell>
          <cell r="DE792">
            <v>0</v>
          </cell>
          <cell r="DF792">
            <v>0</v>
          </cell>
          <cell r="DG792">
            <v>0</v>
          </cell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>
            <v>0</v>
          </cell>
          <cell r="DN792">
            <v>0</v>
          </cell>
          <cell r="DO792">
            <v>0</v>
          </cell>
          <cell r="DP792">
            <v>0</v>
          </cell>
          <cell r="DQ792">
            <v>0</v>
          </cell>
          <cell r="DR792">
            <v>0</v>
          </cell>
          <cell r="DS792">
            <v>0</v>
          </cell>
          <cell r="DT792">
            <v>0</v>
          </cell>
          <cell r="DU792">
            <v>0</v>
          </cell>
          <cell r="DV792">
            <v>0</v>
          </cell>
          <cell r="DW792">
            <v>0</v>
          </cell>
          <cell r="DX792">
            <v>0</v>
          </cell>
          <cell r="DY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</row>
        <row r="793"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O793">
            <v>0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  <cell r="BI793">
            <v>0</v>
          </cell>
          <cell r="BJ793">
            <v>0</v>
          </cell>
          <cell r="BK793">
            <v>0</v>
          </cell>
          <cell r="BL793">
            <v>0</v>
          </cell>
          <cell r="BM793">
            <v>0</v>
          </cell>
          <cell r="BN793">
            <v>0</v>
          </cell>
          <cell r="BO793">
            <v>0</v>
          </cell>
          <cell r="BP793">
            <v>0</v>
          </cell>
          <cell r="BQ793">
            <v>0</v>
          </cell>
          <cell r="BR793">
            <v>0</v>
          </cell>
          <cell r="BS793">
            <v>0</v>
          </cell>
          <cell r="BT793">
            <v>0</v>
          </cell>
          <cell r="BU793">
            <v>0</v>
          </cell>
          <cell r="BV793">
            <v>0</v>
          </cell>
          <cell r="BW793">
            <v>0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0</v>
          </cell>
          <cell r="CH793">
            <v>0</v>
          </cell>
          <cell r="CI793">
            <v>0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P793">
            <v>0</v>
          </cell>
          <cell r="CQ793">
            <v>0</v>
          </cell>
          <cell r="CR793">
            <v>0</v>
          </cell>
          <cell r="CS793">
            <v>0</v>
          </cell>
          <cell r="CT793">
            <v>0</v>
          </cell>
          <cell r="CU793">
            <v>0</v>
          </cell>
          <cell r="CV793">
            <v>0</v>
          </cell>
          <cell r="CW793">
            <v>0</v>
          </cell>
          <cell r="CX793">
            <v>0</v>
          </cell>
          <cell r="CY793">
            <v>0</v>
          </cell>
          <cell r="CZ793">
            <v>0</v>
          </cell>
          <cell r="DA793">
            <v>0</v>
          </cell>
          <cell r="DB793">
            <v>0</v>
          </cell>
          <cell r="DC793">
            <v>0</v>
          </cell>
          <cell r="DD793">
            <v>0</v>
          </cell>
          <cell r="DE793">
            <v>0</v>
          </cell>
          <cell r="DF793">
            <v>0</v>
          </cell>
          <cell r="DG793">
            <v>0</v>
          </cell>
          <cell r="DH793">
            <v>0</v>
          </cell>
          <cell r="DI793">
            <v>0</v>
          </cell>
          <cell r="DJ793">
            <v>0</v>
          </cell>
          <cell r="DK793">
            <v>0</v>
          </cell>
          <cell r="DL793">
            <v>0</v>
          </cell>
          <cell r="DM793">
            <v>0</v>
          </cell>
          <cell r="DN793">
            <v>0</v>
          </cell>
          <cell r="DO793">
            <v>0</v>
          </cell>
          <cell r="DP793">
            <v>0</v>
          </cell>
          <cell r="DQ793">
            <v>0</v>
          </cell>
          <cell r="DR793">
            <v>0</v>
          </cell>
          <cell r="DS793">
            <v>0</v>
          </cell>
          <cell r="DT793">
            <v>0</v>
          </cell>
          <cell r="DU793">
            <v>0</v>
          </cell>
          <cell r="DV793">
            <v>0</v>
          </cell>
          <cell r="DW793">
            <v>0</v>
          </cell>
          <cell r="DX793">
            <v>0</v>
          </cell>
          <cell r="DY793">
            <v>0</v>
          </cell>
          <cell r="DZ793">
            <v>0</v>
          </cell>
          <cell r="EA793">
            <v>0</v>
          </cell>
          <cell r="EB793">
            <v>0</v>
          </cell>
          <cell r="EC793">
            <v>0</v>
          </cell>
          <cell r="ED793">
            <v>0</v>
          </cell>
        </row>
        <row r="794"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  <cell r="BL794">
            <v>0</v>
          </cell>
          <cell r="BM794">
            <v>0</v>
          </cell>
          <cell r="BN794">
            <v>0</v>
          </cell>
          <cell r="BO794">
            <v>0</v>
          </cell>
          <cell r="BP794">
            <v>0</v>
          </cell>
          <cell r="BQ794">
            <v>0</v>
          </cell>
          <cell r="BR794">
            <v>0</v>
          </cell>
          <cell r="BS794">
            <v>0</v>
          </cell>
          <cell r="BT794">
            <v>0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0</v>
          </cell>
          <cell r="CH794">
            <v>0</v>
          </cell>
          <cell r="CI794">
            <v>0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P794">
            <v>0</v>
          </cell>
          <cell r="CQ794">
            <v>0</v>
          </cell>
          <cell r="CR794">
            <v>0</v>
          </cell>
          <cell r="CS794">
            <v>0</v>
          </cell>
          <cell r="CT794">
            <v>0</v>
          </cell>
          <cell r="CU794">
            <v>0</v>
          </cell>
          <cell r="CV794">
            <v>0</v>
          </cell>
          <cell r="CW794">
            <v>0</v>
          </cell>
          <cell r="CX794">
            <v>0</v>
          </cell>
          <cell r="CY794">
            <v>0</v>
          </cell>
          <cell r="CZ794">
            <v>0</v>
          </cell>
          <cell r="DA794">
            <v>0</v>
          </cell>
          <cell r="DB794">
            <v>0</v>
          </cell>
          <cell r="DC794">
            <v>0</v>
          </cell>
          <cell r="DD794">
            <v>0</v>
          </cell>
          <cell r="DE794">
            <v>0</v>
          </cell>
          <cell r="DF794">
            <v>0</v>
          </cell>
          <cell r="DG794">
            <v>0</v>
          </cell>
          <cell r="DH794">
            <v>0</v>
          </cell>
          <cell r="DI794">
            <v>0</v>
          </cell>
          <cell r="DJ794">
            <v>0</v>
          </cell>
          <cell r="DK794">
            <v>0</v>
          </cell>
          <cell r="DL794">
            <v>0</v>
          </cell>
          <cell r="DM794">
            <v>0</v>
          </cell>
          <cell r="DN794">
            <v>0</v>
          </cell>
          <cell r="DO794">
            <v>0</v>
          </cell>
          <cell r="DP794">
            <v>0</v>
          </cell>
          <cell r="DQ794">
            <v>0</v>
          </cell>
          <cell r="DR794">
            <v>0</v>
          </cell>
          <cell r="DS794">
            <v>0</v>
          </cell>
          <cell r="DT794">
            <v>0</v>
          </cell>
          <cell r="DU794">
            <v>0</v>
          </cell>
          <cell r="DV794">
            <v>0</v>
          </cell>
          <cell r="DW794">
            <v>0</v>
          </cell>
          <cell r="DX794">
            <v>0</v>
          </cell>
          <cell r="DY794">
            <v>0</v>
          </cell>
          <cell r="DZ794">
            <v>0</v>
          </cell>
          <cell r="EA794">
            <v>0</v>
          </cell>
          <cell r="EB794">
            <v>0</v>
          </cell>
          <cell r="EC794">
            <v>0</v>
          </cell>
          <cell r="ED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>
            <v>0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>
            <v>0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0</v>
          </cell>
          <cell r="CH795">
            <v>0</v>
          </cell>
          <cell r="CI795">
            <v>0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P795">
            <v>0</v>
          </cell>
          <cell r="CQ795">
            <v>0</v>
          </cell>
          <cell r="CR795">
            <v>0</v>
          </cell>
          <cell r="CS795">
            <v>0</v>
          </cell>
          <cell r="CT795">
            <v>0</v>
          </cell>
          <cell r="CU795">
            <v>0</v>
          </cell>
          <cell r="CV795">
            <v>0</v>
          </cell>
          <cell r="CW795">
            <v>0</v>
          </cell>
          <cell r="CX795">
            <v>0</v>
          </cell>
          <cell r="CY795">
            <v>0</v>
          </cell>
          <cell r="CZ795">
            <v>0</v>
          </cell>
          <cell r="DA795">
            <v>0</v>
          </cell>
          <cell r="DB795">
            <v>0</v>
          </cell>
          <cell r="DC795">
            <v>0</v>
          </cell>
          <cell r="DD795">
            <v>0</v>
          </cell>
          <cell r="DE795">
            <v>0</v>
          </cell>
          <cell r="DF795">
            <v>0</v>
          </cell>
          <cell r="DG795">
            <v>0</v>
          </cell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>
            <v>0</v>
          </cell>
          <cell r="DN795">
            <v>0</v>
          </cell>
          <cell r="DO795">
            <v>0</v>
          </cell>
          <cell r="DP795">
            <v>0</v>
          </cell>
          <cell r="DQ795">
            <v>0</v>
          </cell>
          <cell r="DR795">
            <v>0</v>
          </cell>
          <cell r="DS795">
            <v>0</v>
          </cell>
          <cell r="DT795">
            <v>0</v>
          </cell>
          <cell r="DU795">
            <v>0</v>
          </cell>
          <cell r="DV795">
            <v>0</v>
          </cell>
          <cell r="DW795">
            <v>0</v>
          </cell>
          <cell r="DX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</row>
        <row r="796"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0</v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0</v>
          </cell>
          <cell r="CH796">
            <v>0</v>
          </cell>
          <cell r="CI796">
            <v>0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P796">
            <v>0</v>
          </cell>
          <cell r="CQ796">
            <v>0</v>
          </cell>
          <cell r="CR796">
            <v>0</v>
          </cell>
          <cell r="CS796">
            <v>0</v>
          </cell>
          <cell r="CT796">
            <v>0</v>
          </cell>
          <cell r="CU796">
            <v>0</v>
          </cell>
          <cell r="CV796">
            <v>0</v>
          </cell>
          <cell r="CW796">
            <v>0</v>
          </cell>
          <cell r="CX796">
            <v>0</v>
          </cell>
          <cell r="CY796">
            <v>0</v>
          </cell>
          <cell r="CZ796">
            <v>0</v>
          </cell>
          <cell r="DA796">
            <v>0</v>
          </cell>
          <cell r="DB796">
            <v>0</v>
          </cell>
          <cell r="DC796">
            <v>0</v>
          </cell>
          <cell r="DD796">
            <v>0</v>
          </cell>
          <cell r="DE796">
            <v>0</v>
          </cell>
          <cell r="DF796">
            <v>0</v>
          </cell>
          <cell r="DG796">
            <v>0</v>
          </cell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>
            <v>0</v>
          </cell>
          <cell r="DN796">
            <v>0</v>
          </cell>
          <cell r="DO796">
            <v>0</v>
          </cell>
          <cell r="DP796">
            <v>0</v>
          </cell>
          <cell r="DQ796">
            <v>0</v>
          </cell>
          <cell r="DR796">
            <v>0</v>
          </cell>
          <cell r="DS796">
            <v>0</v>
          </cell>
          <cell r="DT796">
            <v>0</v>
          </cell>
          <cell r="DU796">
            <v>0</v>
          </cell>
          <cell r="DV796">
            <v>0</v>
          </cell>
          <cell r="DW796">
            <v>0</v>
          </cell>
          <cell r="DX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O797">
            <v>0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  <cell r="BI797">
            <v>0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0</v>
          </cell>
          <cell r="BR797">
            <v>0</v>
          </cell>
          <cell r="BS797">
            <v>0</v>
          </cell>
          <cell r="BT797">
            <v>0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0</v>
          </cell>
          <cell r="CH797">
            <v>0</v>
          </cell>
          <cell r="CI797">
            <v>0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P797">
            <v>0</v>
          </cell>
          <cell r="CQ797">
            <v>0</v>
          </cell>
          <cell r="CR797">
            <v>0</v>
          </cell>
          <cell r="CS797">
            <v>0</v>
          </cell>
          <cell r="CT797">
            <v>0</v>
          </cell>
          <cell r="CU797">
            <v>0</v>
          </cell>
          <cell r="CV797">
            <v>0</v>
          </cell>
          <cell r="CW797">
            <v>0</v>
          </cell>
          <cell r="CX797">
            <v>0</v>
          </cell>
          <cell r="CY797">
            <v>0</v>
          </cell>
          <cell r="CZ797">
            <v>0</v>
          </cell>
          <cell r="DA797">
            <v>0</v>
          </cell>
          <cell r="DB797">
            <v>0</v>
          </cell>
          <cell r="DC797">
            <v>0</v>
          </cell>
          <cell r="DD797">
            <v>0</v>
          </cell>
          <cell r="DE797">
            <v>0</v>
          </cell>
          <cell r="DF797">
            <v>0</v>
          </cell>
          <cell r="DG797">
            <v>0</v>
          </cell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>
            <v>0</v>
          </cell>
          <cell r="DN797">
            <v>0</v>
          </cell>
          <cell r="DO797">
            <v>0</v>
          </cell>
          <cell r="DP797">
            <v>0</v>
          </cell>
          <cell r="DQ797">
            <v>0</v>
          </cell>
          <cell r="DR797">
            <v>0</v>
          </cell>
          <cell r="DS797">
            <v>0</v>
          </cell>
          <cell r="DT797">
            <v>0</v>
          </cell>
          <cell r="DU797">
            <v>0</v>
          </cell>
          <cell r="DV797">
            <v>0</v>
          </cell>
          <cell r="DW797">
            <v>0</v>
          </cell>
          <cell r="DX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</row>
        <row r="798"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0</v>
          </cell>
          <cell r="CH798">
            <v>0</v>
          </cell>
          <cell r="CI798">
            <v>0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P798">
            <v>0</v>
          </cell>
          <cell r="CQ798">
            <v>0</v>
          </cell>
          <cell r="CR798">
            <v>0</v>
          </cell>
          <cell r="CS798">
            <v>0</v>
          </cell>
          <cell r="CT798">
            <v>0</v>
          </cell>
          <cell r="CU798">
            <v>0</v>
          </cell>
          <cell r="CV798">
            <v>0</v>
          </cell>
          <cell r="CW798">
            <v>0</v>
          </cell>
          <cell r="CX798">
            <v>0</v>
          </cell>
          <cell r="CY798">
            <v>0</v>
          </cell>
          <cell r="CZ798">
            <v>0</v>
          </cell>
          <cell r="DA798">
            <v>0</v>
          </cell>
          <cell r="DB798">
            <v>0</v>
          </cell>
          <cell r="DC798">
            <v>0</v>
          </cell>
          <cell r="DD798">
            <v>0</v>
          </cell>
          <cell r="DE798">
            <v>0</v>
          </cell>
          <cell r="DF798">
            <v>0</v>
          </cell>
          <cell r="DG798">
            <v>0</v>
          </cell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>
            <v>0</v>
          </cell>
          <cell r="DN798">
            <v>0</v>
          </cell>
          <cell r="DO798">
            <v>0</v>
          </cell>
          <cell r="DP798">
            <v>0</v>
          </cell>
          <cell r="DQ798">
            <v>0</v>
          </cell>
          <cell r="DR798">
            <v>0</v>
          </cell>
          <cell r="DS798">
            <v>0</v>
          </cell>
          <cell r="DT798">
            <v>0</v>
          </cell>
          <cell r="DU798">
            <v>0</v>
          </cell>
          <cell r="DV798">
            <v>0</v>
          </cell>
          <cell r="DW798">
            <v>0</v>
          </cell>
          <cell r="DX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0</v>
          </cell>
          <cell r="CH800">
            <v>0</v>
          </cell>
          <cell r="CI800">
            <v>0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P800">
            <v>0</v>
          </cell>
          <cell r="CQ800">
            <v>0</v>
          </cell>
          <cell r="CR800">
            <v>0</v>
          </cell>
          <cell r="CS800">
            <v>0</v>
          </cell>
          <cell r="CT800">
            <v>0</v>
          </cell>
          <cell r="CU800">
            <v>0</v>
          </cell>
          <cell r="CV800">
            <v>0</v>
          </cell>
          <cell r="CW800">
            <v>0</v>
          </cell>
          <cell r="CX800">
            <v>0</v>
          </cell>
          <cell r="CY800">
            <v>0</v>
          </cell>
          <cell r="CZ800">
            <v>0</v>
          </cell>
          <cell r="DA800">
            <v>0</v>
          </cell>
          <cell r="DB800">
            <v>0</v>
          </cell>
          <cell r="DC800">
            <v>0</v>
          </cell>
          <cell r="DD800">
            <v>0</v>
          </cell>
          <cell r="DE800">
            <v>0</v>
          </cell>
          <cell r="DF800">
            <v>0</v>
          </cell>
          <cell r="DG800">
            <v>0</v>
          </cell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>
            <v>0</v>
          </cell>
          <cell r="DN800">
            <v>0</v>
          </cell>
          <cell r="DO800">
            <v>0</v>
          </cell>
          <cell r="DP800">
            <v>0</v>
          </cell>
          <cell r="DQ800">
            <v>0</v>
          </cell>
          <cell r="DR800">
            <v>0</v>
          </cell>
          <cell r="DS800">
            <v>0</v>
          </cell>
          <cell r="DT800">
            <v>0</v>
          </cell>
          <cell r="DU800">
            <v>0</v>
          </cell>
          <cell r="DV800">
            <v>0</v>
          </cell>
          <cell r="DW800">
            <v>0</v>
          </cell>
          <cell r="DX800">
            <v>0</v>
          </cell>
          <cell r="DY800">
            <v>0</v>
          </cell>
          <cell r="DZ800">
            <v>0</v>
          </cell>
          <cell r="EA800">
            <v>0</v>
          </cell>
          <cell r="EB800">
            <v>0</v>
          </cell>
          <cell r="EC800">
            <v>0</v>
          </cell>
          <cell r="ED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0</v>
          </cell>
          <cell r="CB801">
            <v>0</v>
          </cell>
          <cell r="CC801">
            <v>0</v>
          </cell>
          <cell r="CD801">
            <v>0</v>
          </cell>
          <cell r="CE801">
            <v>0</v>
          </cell>
          <cell r="CF801">
            <v>0</v>
          </cell>
          <cell r="CG801">
            <v>0</v>
          </cell>
          <cell r="CH801">
            <v>0</v>
          </cell>
          <cell r="CI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P801">
            <v>0</v>
          </cell>
          <cell r="CQ801">
            <v>0</v>
          </cell>
          <cell r="CR801">
            <v>0</v>
          </cell>
          <cell r="CS801">
            <v>0</v>
          </cell>
          <cell r="CT801">
            <v>0</v>
          </cell>
          <cell r="CU801">
            <v>0</v>
          </cell>
          <cell r="CV801">
            <v>0</v>
          </cell>
          <cell r="CW801">
            <v>0</v>
          </cell>
          <cell r="CX801">
            <v>0</v>
          </cell>
          <cell r="CY801">
            <v>0</v>
          </cell>
          <cell r="CZ801">
            <v>0</v>
          </cell>
          <cell r="DA801">
            <v>0</v>
          </cell>
          <cell r="DB801">
            <v>0</v>
          </cell>
          <cell r="DC801">
            <v>0</v>
          </cell>
          <cell r="DD801">
            <v>0</v>
          </cell>
          <cell r="DE801">
            <v>0</v>
          </cell>
          <cell r="DF801">
            <v>0</v>
          </cell>
          <cell r="DG801">
            <v>0</v>
          </cell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>
            <v>0</v>
          </cell>
          <cell r="DN801">
            <v>0</v>
          </cell>
          <cell r="DO801">
            <v>0</v>
          </cell>
          <cell r="DP801">
            <v>0</v>
          </cell>
          <cell r="DQ801">
            <v>0</v>
          </cell>
          <cell r="DR801">
            <v>0</v>
          </cell>
          <cell r="DS801">
            <v>0</v>
          </cell>
          <cell r="DT801">
            <v>0</v>
          </cell>
          <cell r="DU801">
            <v>0</v>
          </cell>
          <cell r="DV801">
            <v>0</v>
          </cell>
          <cell r="DW801">
            <v>0</v>
          </cell>
          <cell r="DX801">
            <v>0</v>
          </cell>
          <cell r="DY801">
            <v>0</v>
          </cell>
          <cell r="DZ801">
            <v>0</v>
          </cell>
          <cell r="EA801">
            <v>0</v>
          </cell>
          <cell r="EB801">
            <v>0</v>
          </cell>
          <cell r="EC801">
            <v>0</v>
          </cell>
          <cell r="ED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0</v>
          </cell>
          <cell r="CB802">
            <v>0</v>
          </cell>
          <cell r="CC802">
            <v>0</v>
          </cell>
          <cell r="CD802">
            <v>0</v>
          </cell>
          <cell r="CE802">
            <v>0</v>
          </cell>
          <cell r="CF802">
            <v>0</v>
          </cell>
          <cell r="CG802">
            <v>0</v>
          </cell>
          <cell r="CH802">
            <v>0</v>
          </cell>
          <cell r="CI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P802">
            <v>0</v>
          </cell>
          <cell r="CQ802">
            <v>0</v>
          </cell>
          <cell r="CR802">
            <v>0</v>
          </cell>
          <cell r="CS802">
            <v>0</v>
          </cell>
          <cell r="CT802">
            <v>0</v>
          </cell>
          <cell r="CU802">
            <v>0</v>
          </cell>
          <cell r="CV802">
            <v>0</v>
          </cell>
          <cell r="CW802">
            <v>0</v>
          </cell>
          <cell r="CX802">
            <v>0</v>
          </cell>
          <cell r="CY802">
            <v>0</v>
          </cell>
          <cell r="CZ802">
            <v>0</v>
          </cell>
          <cell r="DA802">
            <v>0</v>
          </cell>
          <cell r="DB802">
            <v>0</v>
          </cell>
          <cell r="DC802">
            <v>0</v>
          </cell>
          <cell r="DD802">
            <v>0</v>
          </cell>
          <cell r="DE802">
            <v>0</v>
          </cell>
          <cell r="DF802">
            <v>0</v>
          </cell>
          <cell r="DG802">
            <v>0</v>
          </cell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>
            <v>0</v>
          </cell>
          <cell r="DN802">
            <v>0</v>
          </cell>
          <cell r="DO802">
            <v>0</v>
          </cell>
          <cell r="DP802">
            <v>0</v>
          </cell>
          <cell r="DQ802">
            <v>0</v>
          </cell>
          <cell r="DR802">
            <v>0</v>
          </cell>
          <cell r="DS802">
            <v>0</v>
          </cell>
          <cell r="DT802">
            <v>0</v>
          </cell>
          <cell r="DU802">
            <v>0</v>
          </cell>
          <cell r="DV802">
            <v>0</v>
          </cell>
          <cell r="DW802">
            <v>0</v>
          </cell>
          <cell r="DX802">
            <v>0</v>
          </cell>
          <cell r="DY802">
            <v>0</v>
          </cell>
          <cell r="DZ802">
            <v>0</v>
          </cell>
          <cell r="EA802">
            <v>0</v>
          </cell>
          <cell r="EB802">
            <v>0</v>
          </cell>
          <cell r="EC802">
            <v>0</v>
          </cell>
          <cell r="ED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  <cell r="BI803">
            <v>0</v>
          </cell>
          <cell r="BJ803">
            <v>0</v>
          </cell>
          <cell r="BK803">
            <v>0</v>
          </cell>
          <cell r="BL803">
            <v>0</v>
          </cell>
          <cell r="BM803">
            <v>0</v>
          </cell>
          <cell r="BN803">
            <v>0</v>
          </cell>
          <cell r="BO803">
            <v>0</v>
          </cell>
          <cell r="BP803">
            <v>0</v>
          </cell>
          <cell r="BQ803">
            <v>0</v>
          </cell>
          <cell r="BR803">
            <v>0</v>
          </cell>
          <cell r="BS803">
            <v>0</v>
          </cell>
          <cell r="BT803">
            <v>0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0</v>
          </cell>
          <cell r="CB803">
            <v>0</v>
          </cell>
          <cell r="CC803">
            <v>0</v>
          </cell>
          <cell r="CD803">
            <v>0</v>
          </cell>
          <cell r="CE803">
            <v>0</v>
          </cell>
          <cell r="CF803">
            <v>0</v>
          </cell>
          <cell r="CG803">
            <v>0</v>
          </cell>
          <cell r="CH803">
            <v>0</v>
          </cell>
          <cell r="CI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P803">
            <v>0</v>
          </cell>
          <cell r="CQ803">
            <v>0</v>
          </cell>
          <cell r="CR803">
            <v>0</v>
          </cell>
          <cell r="CS803">
            <v>0</v>
          </cell>
          <cell r="CT803">
            <v>0</v>
          </cell>
          <cell r="CU803">
            <v>0</v>
          </cell>
          <cell r="CV803">
            <v>0</v>
          </cell>
          <cell r="CW803">
            <v>0</v>
          </cell>
          <cell r="CX803">
            <v>0</v>
          </cell>
          <cell r="CY803">
            <v>0</v>
          </cell>
          <cell r="CZ803">
            <v>0</v>
          </cell>
          <cell r="DA803">
            <v>0</v>
          </cell>
          <cell r="DB803">
            <v>0</v>
          </cell>
          <cell r="DC803">
            <v>0</v>
          </cell>
          <cell r="DD803">
            <v>0</v>
          </cell>
          <cell r="DE803">
            <v>0</v>
          </cell>
          <cell r="DF803">
            <v>0</v>
          </cell>
          <cell r="DG803">
            <v>0</v>
          </cell>
          <cell r="DH803">
            <v>0</v>
          </cell>
          <cell r="DI803">
            <v>0</v>
          </cell>
          <cell r="DJ803">
            <v>0</v>
          </cell>
          <cell r="DK803">
            <v>0</v>
          </cell>
          <cell r="DL803">
            <v>0</v>
          </cell>
          <cell r="DM803">
            <v>0</v>
          </cell>
          <cell r="DN803">
            <v>0</v>
          </cell>
          <cell r="DO803">
            <v>0</v>
          </cell>
          <cell r="DP803">
            <v>0</v>
          </cell>
          <cell r="DQ803">
            <v>0</v>
          </cell>
          <cell r="DR803">
            <v>0</v>
          </cell>
          <cell r="DS803">
            <v>0</v>
          </cell>
          <cell r="DT803">
            <v>0</v>
          </cell>
          <cell r="DU803">
            <v>0</v>
          </cell>
          <cell r="DV803">
            <v>0</v>
          </cell>
          <cell r="DW803">
            <v>0</v>
          </cell>
          <cell r="DX803">
            <v>0</v>
          </cell>
          <cell r="DY803">
            <v>0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</row>
        <row r="804"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0</v>
          </cell>
          <cell r="BR804">
            <v>0</v>
          </cell>
          <cell r="BS804">
            <v>0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  <cell r="BZ804">
            <v>0</v>
          </cell>
          <cell r="CA804">
            <v>0</v>
          </cell>
          <cell r="CB804">
            <v>0</v>
          </cell>
          <cell r="CC804">
            <v>0</v>
          </cell>
          <cell r="CD804">
            <v>0</v>
          </cell>
          <cell r="CE804">
            <v>0</v>
          </cell>
          <cell r="CF804">
            <v>0</v>
          </cell>
          <cell r="CG804">
            <v>0</v>
          </cell>
          <cell r="CH804">
            <v>0</v>
          </cell>
          <cell r="CI804">
            <v>0</v>
          </cell>
          <cell r="CJ804">
            <v>0</v>
          </cell>
          <cell r="CK804">
            <v>0</v>
          </cell>
          <cell r="CL804">
            <v>0</v>
          </cell>
          <cell r="CM804">
            <v>0</v>
          </cell>
          <cell r="CN804">
            <v>0</v>
          </cell>
          <cell r="CO804">
            <v>0</v>
          </cell>
          <cell r="CP804">
            <v>0</v>
          </cell>
          <cell r="CQ804">
            <v>0</v>
          </cell>
          <cell r="CR804">
            <v>0</v>
          </cell>
          <cell r="CS804">
            <v>0</v>
          </cell>
          <cell r="CT804">
            <v>0</v>
          </cell>
          <cell r="CU804">
            <v>0</v>
          </cell>
          <cell r="CV804">
            <v>0</v>
          </cell>
          <cell r="CW804">
            <v>0</v>
          </cell>
          <cell r="CX804">
            <v>0</v>
          </cell>
          <cell r="CY804">
            <v>0</v>
          </cell>
          <cell r="CZ804">
            <v>0</v>
          </cell>
          <cell r="DA804">
            <v>0</v>
          </cell>
          <cell r="DB804">
            <v>0</v>
          </cell>
          <cell r="DC804">
            <v>0</v>
          </cell>
          <cell r="DD804">
            <v>0</v>
          </cell>
          <cell r="DE804">
            <v>0</v>
          </cell>
          <cell r="DF804">
            <v>0</v>
          </cell>
          <cell r="DG804">
            <v>0</v>
          </cell>
          <cell r="DH804">
            <v>0</v>
          </cell>
          <cell r="DI804">
            <v>0</v>
          </cell>
          <cell r="DJ804">
            <v>0</v>
          </cell>
          <cell r="DK804">
            <v>0</v>
          </cell>
          <cell r="DL804">
            <v>0</v>
          </cell>
          <cell r="DM804">
            <v>0</v>
          </cell>
          <cell r="DN804">
            <v>0</v>
          </cell>
          <cell r="DO804">
            <v>0</v>
          </cell>
          <cell r="DP804">
            <v>0</v>
          </cell>
          <cell r="DQ804">
            <v>0</v>
          </cell>
          <cell r="DR804">
            <v>0</v>
          </cell>
          <cell r="DS804">
            <v>0</v>
          </cell>
          <cell r="DT804">
            <v>0</v>
          </cell>
          <cell r="DU804">
            <v>0</v>
          </cell>
          <cell r="DV804">
            <v>0</v>
          </cell>
          <cell r="DW804">
            <v>0</v>
          </cell>
          <cell r="DX804">
            <v>0</v>
          </cell>
          <cell r="DY804">
            <v>0</v>
          </cell>
          <cell r="DZ804">
            <v>0</v>
          </cell>
          <cell r="EA804">
            <v>0</v>
          </cell>
          <cell r="EB804">
            <v>0</v>
          </cell>
          <cell r="EC804">
            <v>0</v>
          </cell>
          <cell r="ED804">
            <v>0</v>
          </cell>
        </row>
        <row r="805"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  <cell r="BO805">
            <v>0</v>
          </cell>
          <cell r="BP805">
            <v>0</v>
          </cell>
          <cell r="BQ805">
            <v>0</v>
          </cell>
          <cell r="BR805">
            <v>0</v>
          </cell>
          <cell r="BS805">
            <v>0</v>
          </cell>
          <cell r="BT805">
            <v>0</v>
          </cell>
          <cell r="BU805">
            <v>0</v>
          </cell>
          <cell r="BV805">
            <v>0</v>
          </cell>
          <cell r="BW805">
            <v>0</v>
          </cell>
          <cell r="BX805">
            <v>0</v>
          </cell>
          <cell r="BY805">
            <v>0</v>
          </cell>
          <cell r="BZ805">
            <v>0</v>
          </cell>
          <cell r="CA805">
            <v>0</v>
          </cell>
          <cell r="CB805">
            <v>0</v>
          </cell>
          <cell r="CC805">
            <v>0</v>
          </cell>
          <cell r="CD805">
            <v>0</v>
          </cell>
          <cell r="CE805">
            <v>0</v>
          </cell>
          <cell r="CF805">
            <v>0</v>
          </cell>
          <cell r="CG805">
            <v>0</v>
          </cell>
          <cell r="CH805">
            <v>0</v>
          </cell>
          <cell r="CI805">
            <v>0</v>
          </cell>
          <cell r="CJ805">
            <v>0</v>
          </cell>
          <cell r="CK805">
            <v>0</v>
          </cell>
          <cell r="CL805">
            <v>0</v>
          </cell>
          <cell r="CM805">
            <v>0</v>
          </cell>
          <cell r="CN805">
            <v>0</v>
          </cell>
          <cell r="CO805">
            <v>0</v>
          </cell>
          <cell r="CP805">
            <v>0</v>
          </cell>
          <cell r="CQ805">
            <v>0</v>
          </cell>
          <cell r="CR805">
            <v>0</v>
          </cell>
          <cell r="CS805">
            <v>0</v>
          </cell>
          <cell r="CT805">
            <v>0</v>
          </cell>
          <cell r="CU805">
            <v>0</v>
          </cell>
          <cell r="CV805">
            <v>0</v>
          </cell>
          <cell r="CW805">
            <v>0</v>
          </cell>
          <cell r="CX805">
            <v>0</v>
          </cell>
          <cell r="CY805">
            <v>0</v>
          </cell>
          <cell r="CZ805">
            <v>0</v>
          </cell>
          <cell r="DA805">
            <v>0</v>
          </cell>
          <cell r="DB805">
            <v>0</v>
          </cell>
          <cell r="DC805">
            <v>0</v>
          </cell>
          <cell r="DD805">
            <v>0</v>
          </cell>
          <cell r="DE805">
            <v>0</v>
          </cell>
          <cell r="DF805">
            <v>0</v>
          </cell>
          <cell r="DG805">
            <v>0</v>
          </cell>
          <cell r="DH805">
            <v>0</v>
          </cell>
          <cell r="DI805">
            <v>0</v>
          </cell>
          <cell r="DJ805">
            <v>0</v>
          </cell>
          <cell r="DK805">
            <v>0</v>
          </cell>
          <cell r="DL805">
            <v>0</v>
          </cell>
          <cell r="DM805">
            <v>0</v>
          </cell>
          <cell r="DN805">
            <v>0</v>
          </cell>
          <cell r="DO805">
            <v>0</v>
          </cell>
          <cell r="DP805">
            <v>0</v>
          </cell>
          <cell r="DQ805">
            <v>0</v>
          </cell>
          <cell r="DR805">
            <v>0</v>
          </cell>
          <cell r="DS805">
            <v>0</v>
          </cell>
          <cell r="DT805">
            <v>0</v>
          </cell>
          <cell r="DU805">
            <v>0</v>
          </cell>
          <cell r="DV805">
            <v>0</v>
          </cell>
          <cell r="DW805">
            <v>0</v>
          </cell>
          <cell r="DX805">
            <v>0</v>
          </cell>
          <cell r="DY805">
            <v>0</v>
          </cell>
          <cell r="DZ805">
            <v>0</v>
          </cell>
          <cell r="EA805">
            <v>0</v>
          </cell>
          <cell r="EB805">
            <v>0</v>
          </cell>
          <cell r="EC805">
            <v>0</v>
          </cell>
          <cell r="ED805">
            <v>0</v>
          </cell>
        </row>
        <row r="806"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  <cell r="BL806">
            <v>0</v>
          </cell>
          <cell r="BM806">
            <v>0</v>
          </cell>
          <cell r="BN806">
            <v>0</v>
          </cell>
          <cell r="BO806">
            <v>0</v>
          </cell>
          <cell r="BP806">
            <v>0</v>
          </cell>
          <cell r="BQ806">
            <v>0</v>
          </cell>
          <cell r="BR806">
            <v>0</v>
          </cell>
          <cell r="BS806">
            <v>0</v>
          </cell>
          <cell r="BT806">
            <v>0</v>
          </cell>
          <cell r="BU806">
            <v>0</v>
          </cell>
          <cell r="BV806">
            <v>0</v>
          </cell>
          <cell r="BW806">
            <v>0</v>
          </cell>
          <cell r="BX806">
            <v>0</v>
          </cell>
          <cell r="BY806">
            <v>0</v>
          </cell>
          <cell r="BZ806">
            <v>0</v>
          </cell>
          <cell r="CA806">
            <v>0</v>
          </cell>
          <cell r="CB806">
            <v>0</v>
          </cell>
          <cell r="CC806">
            <v>0</v>
          </cell>
          <cell r="CD806">
            <v>0</v>
          </cell>
          <cell r="CE806">
            <v>0</v>
          </cell>
          <cell r="CF806">
            <v>0</v>
          </cell>
          <cell r="CG806">
            <v>0</v>
          </cell>
          <cell r="CH806">
            <v>0</v>
          </cell>
          <cell r="CI806">
            <v>0</v>
          </cell>
          <cell r="CJ806">
            <v>0</v>
          </cell>
          <cell r="CK806">
            <v>0</v>
          </cell>
          <cell r="CL806">
            <v>0</v>
          </cell>
          <cell r="CM806">
            <v>0</v>
          </cell>
          <cell r="CN806">
            <v>0</v>
          </cell>
          <cell r="CO806">
            <v>0</v>
          </cell>
          <cell r="CP806">
            <v>0</v>
          </cell>
          <cell r="CQ806">
            <v>0</v>
          </cell>
          <cell r="CR806">
            <v>0</v>
          </cell>
          <cell r="CS806">
            <v>0</v>
          </cell>
          <cell r="CT806">
            <v>0</v>
          </cell>
          <cell r="CU806">
            <v>0</v>
          </cell>
          <cell r="CV806">
            <v>0</v>
          </cell>
          <cell r="CW806">
            <v>0</v>
          </cell>
          <cell r="CX806">
            <v>0</v>
          </cell>
          <cell r="CY806">
            <v>0</v>
          </cell>
          <cell r="CZ806">
            <v>0</v>
          </cell>
          <cell r="DA806">
            <v>0</v>
          </cell>
          <cell r="DB806">
            <v>0</v>
          </cell>
          <cell r="DC806">
            <v>0</v>
          </cell>
          <cell r="DD806">
            <v>0</v>
          </cell>
          <cell r="DE806">
            <v>0</v>
          </cell>
          <cell r="DF806">
            <v>0</v>
          </cell>
          <cell r="DG806">
            <v>0</v>
          </cell>
          <cell r="DH806">
            <v>0</v>
          </cell>
          <cell r="DI806">
            <v>0</v>
          </cell>
          <cell r="DJ806">
            <v>0</v>
          </cell>
          <cell r="DK806">
            <v>0</v>
          </cell>
          <cell r="DL806">
            <v>0</v>
          </cell>
          <cell r="DM806">
            <v>0</v>
          </cell>
          <cell r="DN806">
            <v>0</v>
          </cell>
          <cell r="DO806">
            <v>0</v>
          </cell>
          <cell r="DP806">
            <v>0</v>
          </cell>
          <cell r="DQ806">
            <v>0</v>
          </cell>
          <cell r="DR806">
            <v>0</v>
          </cell>
          <cell r="DS806">
            <v>0</v>
          </cell>
          <cell r="DT806">
            <v>0</v>
          </cell>
          <cell r="DU806">
            <v>0</v>
          </cell>
          <cell r="DV806">
            <v>0</v>
          </cell>
          <cell r="DW806">
            <v>0</v>
          </cell>
          <cell r="DX806">
            <v>0</v>
          </cell>
          <cell r="DY806">
            <v>0</v>
          </cell>
          <cell r="DZ806">
            <v>0</v>
          </cell>
          <cell r="EA806">
            <v>0</v>
          </cell>
          <cell r="EB806">
            <v>0</v>
          </cell>
          <cell r="EC806">
            <v>0</v>
          </cell>
          <cell r="ED806">
            <v>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>
            <v>0</v>
          </cell>
          <cell r="AT807">
            <v>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  <cell r="BT807">
            <v>0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  <cell r="BZ807">
            <v>0</v>
          </cell>
          <cell r="CA807">
            <v>0</v>
          </cell>
          <cell r="CB807">
            <v>0</v>
          </cell>
          <cell r="CC807">
            <v>0</v>
          </cell>
          <cell r="CD807">
            <v>0</v>
          </cell>
          <cell r="CE807">
            <v>0</v>
          </cell>
          <cell r="CF807">
            <v>0</v>
          </cell>
          <cell r="CG807">
            <v>0</v>
          </cell>
          <cell r="CH807">
            <v>0</v>
          </cell>
          <cell r="CI807">
            <v>0</v>
          </cell>
          <cell r="CJ807">
            <v>0</v>
          </cell>
          <cell r="CK807">
            <v>0</v>
          </cell>
          <cell r="CL807">
            <v>0</v>
          </cell>
          <cell r="CM807">
            <v>0</v>
          </cell>
          <cell r="CN807">
            <v>0</v>
          </cell>
          <cell r="CO807">
            <v>0</v>
          </cell>
          <cell r="CP807">
            <v>0</v>
          </cell>
          <cell r="CQ807">
            <v>0</v>
          </cell>
          <cell r="CR807">
            <v>0</v>
          </cell>
          <cell r="CS807">
            <v>0</v>
          </cell>
          <cell r="CT807">
            <v>0</v>
          </cell>
          <cell r="CU807">
            <v>0</v>
          </cell>
          <cell r="CV807">
            <v>0</v>
          </cell>
          <cell r="CW807">
            <v>0</v>
          </cell>
          <cell r="CX807">
            <v>0</v>
          </cell>
          <cell r="CY807">
            <v>0</v>
          </cell>
          <cell r="CZ807">
            <v>0</v>
          </cell>
          <cell r="DA807">
            <v>0</v>
          </cell>
          <cell r="DB807">
            <v>0</v>
          </cell>
          <cell r="DC807">
            <v>0</v>
          </cell>
          <cell r="DD807">
            <v>0</v>
          </cell>
          <cell r="DE807">
            <v>0</v>
          </cell>
          <cell r="DF807">
            <v>0</v>
          </cell>
          <cell r="DG807">
            <v>0</v>
          </cell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>
            <v>0</v>
          </cell>
          <cell r="DN807">
            <v>0</v>
          </cell>
          <cell r="DO807">
            <v>0</v>
          </cell>
          <cell r="DP807">
            <v>0</v>
          </cell>
          <cell r="DQ807">
            <v>0</v>
          </cell>
          <cell r="DR807">
            <v>0</v>
          </cell>
          <cell r="DS807">
            <v>0</v>
          </cell>
          <cell r="DT807">
            <v>0</v>
          </cell>
          <cell r="DU807">
            <v>0</v>
          </cell>
          <cell r="DV807">
            <v>0</v>
          </cell>
          <cell r="DW807">
            <v>0</v>
          </cell>
          <cell r="DX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0</v>
          </cell>
          <cell r="CB808">
            <v>0</v>
          </cell>
          <cell r="CC808">
            <v>0</v>
          </cell>
          <cell r="CD808">
            <v>0</v>
          </cell>
          <cell r="CE808">
            <v>0</v>
          </cell>
          <cell r="CF808">
            <v>0</v>
          </cell>
          <cell r="CG808">
            <v>0</v>
          </cell>
          <cell r="CH808">
            <v>0</v>
          </cell>
          <cell r="CI808">
            <v>0</v>
          </cell>
          <cell r="CJ808">
            <v>0</v>
          </cell>
          <cell r="CK808">
            <v>0</v>
          </cell>
          <cell r="CL808">
            <v>0</v>
          </cell>
          <cell r="CM808">
            <v>0</v>
          </cell>
          <cell r="CN808">
            <v>0</v>
          </cell>
          <cell r="CO808">
            <v>0</v>
          </cell>
          <cell r="CP808">
            <v>0</v>
          </cell>
          <cell r="CQ808">
            <v>0</v>
          </cell>
          <cell r="CR808">
            <v>0</v>
          </cell>
          <cell r="CS808">
            <v>0</v>
          </cell>
          <cell r="CT808">
            <v>0</v>
          </cell>
          <cell r="CU808">
            <v>0</v>
          </cell>
          <cell r="CV808">
            <v>0</v>
          </cell>
          <cell r="CW808">
            <v>0</v>
          </cell>
          <cell r="CX808">
            <v>0</v>
          </cell>
          <cell r="CY808">
            <v>0</v>
          </cell>
          <cell r="CZ808">
            <v>0</v>
          </cell>
          <cell r="DA808">
            <v>0</v>
          </cell>
          <cell r="DB808">
            <v>0</v>
          </cell>
          <cell r="DC808">
            <v>0</v>
          </cell>
          <cell r="DD808">
            <v>0</v>
          </cell>
          <cell r="DE808">
            <v>0</v>
          </cell>
          <cell r="DF808">
            <v>0</v>
          </cell>
          <cell r="DG808">
            <v>0</v>
          </cell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>
            <v>0</v>
          </cell>
          <cell r="DN808">
            <v>0</v>
          </cell>
          <cell r="DO808">
            <v>0</v>
          </cell>
          <cell r="DP808">
            <v>0</v>
          </cell>
          <cell r="DQ808">
            <v>0</v>
          </cell>
          <cell r="DR808">
            <v>0</v>
          </cell>
          <cell r="DS808">
            <v>0</v>
          </cell>
          <cell r="DT808">
            <v>0</v>
          </cell>
          <cell r="DU808">
            <v>0</v>
          </cell>
          <cell r="DV808">
            <v>0</v>
          </cell>
          <cell r="DW808">
            <v>0</v>
          </cell>
          <cell r="DX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</row>
        <row r="809"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  <cell r="BO809">
            <v>0</v>
          </cell>
          <cell r="BP809">
            <v>0</v>
          </cell>
          <cell r="BQ809">
            <v>0</v>
          </cell>
          <cell r="BR809">
            <v>0</v>
          </cell>
          <cell r="BS809">
            <v>0</v>
          </cell>
          <cell r="BT809">
            <v>0</v>
          </cell>
          <cell r="BU809">
            <v>0</v>
          </cell>
          <cell r="BV809">
            <v>0</v>
          </cell>
          <cell r="BW809">
            <v>0</v>
          </cell>
          <cell r="BX809">
            <v>0</v>
          </cell>
          <cell r="BY809">
            <v>0</v>
          </cell>
          <cell r="BZ809">
            <v>0</v>
          </cell>
          <cell r="CA809">
            <v>0</v>
          </cell>
          <cell r="CB809">
            <v>0</v>
          </cell>
          <cell r="CC809">
            <v>0</v>
          </cell>
          <cell r="CD809">
            <v>0</v>
          </cell>
          <cell r="CE809">
            <v>0</v>
          </cell>
          <cell r="CF809">
            <v>0</v>
          </cell>
          <cell r="CG809">
            <v>0</v>
          </cell>
          <cell r="CH809">
            <v>0</v>
          </cell>
          <cell r="CI809">
            <v>0</v>
          </cell>
          <cell r="CJ809">
            <v>0</v>
          </cell>
          <cell r="CK809">
            <v>0</v>
          </cell>
          <cell r="CL809">
            <v>0</v>
          </cell>
          <cell r="CM809">
            <v>0</v>
          </cell>
          <cell r="CN809">
            <v>0</v>
          </cell>
          <cell r="CO809">
            <v>0</v>
          </cell>
          <cell r="CP809">
            <v>0</v>
          </cell>
          <cell r="CQ809">
            <v>0</v>
          </cell>
          <cell r="CR809">
            <v>0</v>
          </cell>
          <cell r="CS809">
            <v>0</v>
          </cell>
          <cell r="CT809">
            <v>0</v>
          </cell>
          <cell r="CU809">
            <v>0</v>
          </cell>
          <cell r="CV809">
            <v>0</v>
          </cell>
          <cell r="CW809">
            <v>0</v>
          </cell>
          <cell r="CX809">
            <v>0</v>
          </cell>
          <cell r="CY809">
            <v>0</v>
          </cell>
          <cell r="CZ809">
            <v>0</v>
          </cell>
          <cell r="DA809">
            <v>0</v>
          </cell>
          <cell r="DB809">
            <v>0</v>
          </cell>
          <cell r="DC809">
            <v>0</v>
          </cell>
          <cell r="DD809">
            <v>0</v>
          </cell>
          <cell r="DE809">
            <v>0</v>
          </cell>
          <cell r="DF809">
            <v>0</v>
          </cell>
          <cell r="DG809">
            <v>0</v>
          </cell>
          <cell r="DH809">
            <v>0</v>
          </cell>
          <cell r="DI809">
            <v>0</v>
          </cell>
          <cell r="DJ809">
            <v>0</v>
          </cell>
          <cell r="DK809">
            <v>0</v>
          </cell>
          <cell r="DL809">
            <v>0</v>
          </cell>
          <cell r="DM809">
            <v>0</v>
          </cell>
          <cell r="DN809">
            <v>0</v>
          </cell>
          <cell r="DO809">
            <v>0</v>
          </cell>
          <cell r="DP809">
            <v>0</v>
          </cell>
          <cell r="DQ809">
            <v>0</v>
          </cell>
          <cell r="DR809">
            <v>0</v>
          </cell>
          <cell r="DS809">
            <v>0</v>
          </cell>
          <cell r="DT809">
            <v>0</v>
          </cell>
          <cell r="DU809">
            <v>0</v>
          </cell>
          <cell r="DV809">
            <v>0</v>
          </cell>
          <cell r="DW809">
            <v>0</v>
          </cell>
          <cell r="DX809">
            <v>0</v>
          </cell>
          <cell r="DY809">
            <v>0</v>
          </cell>
          <cell r="DZ809">
            <v>0</v>
          </cell>
          <cell r="EA809">
            <v>0</v>
          </cell>
          <cell r="EB809">
            <v>0</v>
          </cell>
          <cell r="EC809">
            <v>0</v>
          </cell>
          <cell r="ED809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  <cell r="BL810">
            <v>0</v>
          </cell>
          <cell r="BM810">
            <v>0</v>
          </cell>
          <cell r="BN810">
            <v>0</v>
          </cell>
          <cell r="BO810">
            <v>0</v>
          </cell>
          <cell r="BP810">
            <v>0</v>
          </cell>
          <cell r="BQ810">
            <v>0</v>
          </cell>
          <cell r="BR810">
            <v>0</v>
          </cell>
          <cell r="BS810">
            <v>0</v>
          </cell>
          <cell r="BT810">
            <v>0</v>
          </cell>
          <cell r="BU810">
            <v>0</v>
          </cell>
          <cell r="BV810">
            <v>0</v>
          </cell>
          <cell r="BW810">
            <v>0</v>
          </cell>
          <cell r="BX810">
            <v>0</v>
          </cell>
          <cell r="BY810">
            <v>0</v>
          </cell>
          <cell r="BZ810">
            <v>0</v>
          </cell>
          <cell r="CA810">
            <v>0</v>
          </cell>
          <cell r="CB810">
            <v>0</v>
          </cell>
          <cell r="CC810">
            <v>0</v>
          </cell>
          <cell r="CD810">
            <v>0</v>
          </cell>
          <cell r="CE810">
            <v>0</v>
          </cell>
          <cell r="CF810">
            <v>0</v>
          </cell>
          <cell r="CG810">
            <v>0</v>
          </cell>
          <cell r="CH810">
            <v>0</v>
          </cell>
          <cell r="CI810">
            <v>0</v>
          </cell>
          <cell r="CJ810">
            <v>0</v>
          </cell>
          <cell r="CK810">
            <v>0</v>
          </cell>
          <cell r="CL810">
            <v>0</v>
          </cell>
          <cell r="CM810">
            <v>0</v>
          </cell>
          <cell r="CN810">
            <v>0</v>
          </cell>
          <cell r="CO810">
            <v>0</v>
          </cell>
          <cell r="CP810">
            <v>0</v>
          </cell>
          <cell r="CQ810">
            <v>0</v>
          </cell>
          <cell r="CR810">
            <v>0</v>
          </cell>
          <cell r="CS810">
            <v>0</v>
          </cell>
          <cell r="CT810">
            <v>0</v>
          </cell>
          <cell r="CU810">
            <v>0</v>
          </cell>
          <cell r="CV810">
            <v>0</v>
          </cell>
          <cell r="CW810">
            <v>0</v>
          </cell>
          <cell r="CX810">
            <v>0</v>
          </cell>
          <cell r="CY810">
            <v>0</v>
          </cell>
          <cell r="CZ810">
            <v>0</v>
          </cell>
          <cell r="DA810">
            <v>0</v>
          </cell>
          <cell r="DB810">
            <v>0</v>
          </cell>
          <cell r="DC810">
            <v>0</v>
          </cell>
          <cell r="DD810">
            <v>0</v>
          </cell>
          <cell r="DE810">
            <v>0</v>
          </cell>
          <cell r="DF810">
            <v>0</v>
          </cell>
          <cell r="DG810">
            <v>0</v>
          </cell>
          <cell r="DH810">
            <v>0</v>
          </cell>
          <cell r="DI810">
            <v>0</v>
          </cell>
          <cell r="DJ810">
            <v>0</v>
          </cell>
          <cell r="DK810">
            <v>0</v>
          </cell>
          <cell r="DL810">
            <v>0</v>
          </cell>
          <cell r="DM810">
            <v>0</v>
          </cell>
          <cell r="DN810">
            <v>0</v>
          </cell>
          <cell r="DO810">
            <v>0</v>
          </cell>
          <cell r="DP810">
            <v>0</v>
          </cell>
          <cell r="DQ810">
            <v>0</v>
          </cell>
          <cell r="DR810">
            <v>0</v>
          </cell>
          <cell r="DS810">
            <v>0</v>
          </cell>
          <cell r="DT810">
            <v>0</v>
          </cell>
          <cell r="DU810">
            <v>0</v>
          </cell>
          <cell r="DV810">
            <v>0</v>
          </cell>
          <cell r="DW810">
            <v>0</v>
          </cell>
          <cell r="DX810">
            <v>0</v>
          </cell>
          <cell r="DY810">
            <v>0</v>
          </cell>
          <cell r="DZ810">
            <v>0</v>
          </cell>
          <cell r="EA810">
            <v>0</v>
          </cell>
          <cell r="EB810">
            <v>0</v>
          </cell>
          <cell r="EC810">
            <v>0</v>
          </cell>
          <cell r="ED810">
            <v>0</v>
          </cell>
        </row>
        <row r="811"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0</v>
          </cell>
          <cell r="BD811">
            <v>0</v>
          </cell>
          <cell r="BE811">
            <v>0</v>
          </cell>
          <cell r="BF811">
            <v>0</v>
          </cell>
          <cell r="BG811">
            <v>0</v>
          </cell>
          <cell r="BH811">
            <v>0</v>
          </cell>
          <cell r="BI811">
            <v>0</v>
          </cell>
          <cell r="BJ811">
            <v>0</v>
          </cell>
          <cell r="BK811">
            <v>0</v>
          </cell>
          <cell r="BL811">
            <v>0</v>
          </cell>
          <cell r="BM811">
            <v>0</v>
          </cell>
          <cell r="BN811">
            <v>0</v>
          </cell>
          <cell r="BO811">
            <v>0</v>
          </cell>
          <cell r="BP811">
            <v>0</v>
          </cell>
          <cell r="BQ811">
            <v>0</v>
          </cell>
          <cell r="BR811">
            <v>0</v>
          </cell>
          <cell r="BS811">
            <v>0</v>
          </cell>
          <cell r="BT811">
            <v>0</v>
          </cell>
          <cell r="BU811">
            <v>0</v>
          </cell>
          <cell r="BV811">
            <v>0</v>
          </cell>
          <cell r="BW811">
            <v>0</v>
          </cell>
          <cell r="BX811">
            <v>0</v>
          </cell>
          <cell r="BY811">
            <v>0</v>
          </cell>
          <cell r="BZ811">
            <v>0</v>
          </cell>
          <cell r="CA811">
            <v>0</v>
          </cell>
          <cell r="CB811">
            <v>0</v>
          </cell>
          <cell r="CC811">
            <v>0</v>
          </cell>
          <cell r="CD811">
            <v>0</v>
          </cell>
          <cell r="CE811">
            <v>0</v>
          </cell>
          <cell r="CF811">
            <v>0</v>
          </cell>
          <cell r="CG811">
            <v>0</v>
          </cell>
          <cell r="CH811">
            <v>0</v>
          </cell>
          <cell r="CI811">
            <v>0</v>
          </cell>
          <cell r="CJ811">
            <v>0</v>
          </cell>
          <cell r="CK811">
            <v>0</v>
          </cell>
          <cell r="CL811">
            <v>0</v>
          </cell>
          <cell r="CM811">
            <v>0</v>
          </cell>
          <cell r="CN811">
            <v>0</v>
          </cell>
          <cell r="CO811">
            <v>0</v>
          </cell>
          <cell r="CP811">
            <v>0</v>
          </cell>
          <cell r="CQ811">
            <v>0</v>
          </cell>
          <cell r="CR811">
            <v>0</v>
          </cell>
          <cell r="CS811">
            <v>0</v>
          </cell>
          <cell r="CT811">
            <v>0</v>
          </cell>
          <cell r="CU811">
            <v>0</v>
          </cell>
          <cell r="CV811">
            <v>0</v>
          </cell>
          <cell r="CW811">
            <v>0</v>
          </cell>
          <cell r="CX811">
            <v>0</v>
          </cell>
          <cell r="CY811">
            <v>0</v>
          </cell>
          <cell r="CZ811">
            <v>0</v>
          </cell>
          <cell r="DA811">
            <v>0</v>
          </cell>
          <cell r="DB811">
            <v>0</v>
          </cell>
          <cell r="DC811">
            <v>0</v>
          </cell>
          <cell r="DD811">
            <v>0</v>
          </cell>
          <cell r="DE811">
            <v>0</v>
          </cell>
          <cell r="DF811">
            <v>0</v>
          </cell>
          <cell r="DG811">
            <v>0</v>
          </cell>
          <cell r="DH811">
            <v>0</v>
          </cell>
          <cell r="DI811">
            <v>0</v>
          </cell>
          <cell r="DJ811">
            <v>0</v>
          </cell>
          <cell r="DK811">
            <v>0</v>
          </cell>
          <cell r="DL811">
            <v>0</v>
          </cell>
          <cell r="DM811">
            <v>0</v>
          </cell>
          <cell r="DN811">
            <v>0</v>
          </cell>
          <cell r="DO811">
            <v>0</v>
          </cell>
          <cell r="DP811">
            <v>0</v>
          </cell>
          <cell r="DQ811">
            <v>0</v>
          </cell>
          <cell r="DR811">
            <v>0</v>
          </cell>
          <cell r="DS811">
            <v>0</v>
          </cell>
          <cell r="DT811">
            <v>0</v>
          </cell>
          <cell r="DU811">
            <v>0</v>
          </cell>
          <cell r="DV811">
            <v>0</v>
          </cell>
          <cell r="DW811">
            <v>0</v>
          </cell>
          <cell r="DX811">
            <v>0</v>
          </cell>
          <cell r="DY811">
            <v>0</v>
          </cell>
          <cell r="DZ811">
            <v>0</v>
          </cell>
          <cell r="EA811">
            <v>0</v>
          </cell>
          <cell r="EB811">
            <v>0</v>
          </cell>
          <cell r="EC811">
            <v>0</v>
          </cell>
          <cell r="ED811">
            <v>0</v>
          </cell>
        </row>
        <row r="812"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H812">
            <v>0</v>
          </cell>
          <cell r="BI812">
            <v>0</v>
          </cell>
          <cell r="BJ812">
            <v>0</v>
          </cell>
          <cell r="BK812">
            <v>0</v>
          </cell>
          <cell r="BL812">
            <v>0</v>
          </cell>
          <cell r="BM812">
            <v>0</v>
          </cell>
          <cell r="BN812">
            <v>0</v>
          </cell>
          <cell r="BO812">
            <v>0</v>
          </cell>
          <cell r="BP812">
            <v>0</v>
          </cell>
          <cell r="BQ812">
            <v>0</v>
          </cell>
          <cell r="BR812">
            <v>0</v>
          </cell>
          <cell r="BS812">
            <v>0</v>
          </cell>
          <cell r="BT812">
            <v>0</v>
          </cell>
          <cell r="BU812">
            <v>0</v>
          </cell>
          <cell r="BV812">
            <v>0</v>
          </cell>
          <cell r="BW812">
            <v>0</v>
          </cell>
          <cell r="BX812">
            <v>0</v>
          </cell>
          <cell r="BY812">
            <v>0</v>
          </cell>
          <cell r="BZ812">
            <v>0</v>
          </cell>
          <cell r="CA812">
            <v>0</v>
          </cell>
          <cell r="CB812">
            <v>0</v>
          </cell>
          <cell r="CC812">
            <v>0</v>
          </cell>
          <cell r="CD812">
            <v>0</v>
          </cell>
          <cell r="CE812">
            <v>0</v>
          </cell>
          <cell r="CF812">
            <v>0</v>
          </cell>
          <cell r="CG812">
            <v>0</v>
          </cell>
          <cell r="CH812">
            <v>0</v>
          </cell>
          <cell r="CI812">
            <v>0</v>
          </cell>
          <cell r="CJ812">
            <v>0</v>
          </cell>
          <cell r="CK812">
            <v>0</v>
          </cell>
          <cell r="CL812">
            <v>0</v>
          </cell>
          <cell r="CM812">
            <v>0</v>
          </cell>
          <cell r="CN812">
            <v>0</v>
          </cell>
          <cell r="CO812">
            <v>0</v>
          </cell>
          <cell r="CP812">
            <v>0</v>
          </cell>
          <cell r="CQ812">
            <v>0</v>
          </cell>
          <cell r="CR812">
            <v>0</v>
          </cell>
          <cell r="CS812">
            <v>0</v>
          </cell>
          <cell r="CT812">
            <v>0</v>
          </cell>
          <cell r="CU812">
            <v>0</v>
          </cell>
          <cell r="CV812">
            <v>0</v>
          </cell>
          <cell r="CW812">
            <v>0</v>
          </cell>
          <cell r="CX812">
            <v>0</v>
          </cell>
          <cell r="CY812">
            <v>0</v>
          </cell>
          <cell r="CZ812">
            <v>0</v>
          </cell>
          <cell r="DA812">
            <v>0</v>
          </cell>
          <cell r="DB812">
            <v>0</v>
          </cell>
          <cell r="DC812">
            <v>0</v>
          </cell>
          <cell r="DD812">
            <v>0</v>
          </cell>
          <cell r="DE812">
            <v>0</v>
          </cell>
          <cell r="DF812">
            <v>0</v>
          </cell>
          <cell r="DG812">
            <v>0</v>
          </cell>
          <cell r="DH812">
            <v>0</v>
          </cell>
          <cell r="DI812">
            <v>0</v>
          </cell>
          <cell r="DJ812">
            <v>0</v>
          </cell>
          <cell r="DK812">
            <v>0</v>
          </cell>
          <cell r="DL812">
            <v>0</v>
          </cell>
          <cell r="DM812">
            <v>0</v>
          </cell>
          <cell r="DN812">
            <v>0</v>
          </cell>
          <cell r="DO812">
            <v>0</v>
          </cell>
          <cell r="DP812">
            <v>0</v>
          </cell>
          <cell r="DQ812">
            <v>0</v>
          </cell>
          <cell r="DR812">
            <v>0</v>
          </cell>
          <cell r="DS812">
            <v>0</v>
          </cell>
          <cell r="DT812">
            <v>0</v>
          </cell>
          <cell r="DU812">
            <v>0</v>
          </cell>
          <cell r="DV812">
            <v>0</v>
          </cell>
          <cell r="DW812">
            <v>0</v>
          </cell>
          <cell r="DX812">
            <v>0</v>
          </cell>
          <cell r="DY812">
            <v>0</v>
          </cell>
          <cell r="DZ812">
            <v>0</v>
          </cell>
          <cell r="EA812">
            <v>0</v>
          </cell>
          <cell r="EB812">
            <v>0</v>
          </cell>
          <cell r="EC812">
            <v>0</v>
          </cell>
          <cell r="ED812">
            <v>0</v>
          </cell>
        </row>
        <row r="813"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  <cell r="AR813">
            <v>0</v>
          </cell>
          <cell r="AS813">
            <v>0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0</v>
          </cell>
          <cell r="BD813">
            <v>0</v>
          </cell>
          <cell r="BE813">
            <v>0</v>
          </cell>
          <cell r="BF813">
            <v>0</v>
          </cell>
          <cell r="BG813">
            <v>0</v>
          </cell>
          <cell r="BH813">
            <v>0</v>
          </cell>
          <cell r="BI813">
            <v>0</v>
          </cell>
          <cell r="BJ813">
            <v>0</v>
          </cell>
          <cell r="BK813">
            <v>0</v>
          </cell>
          <cell r="BL813">
            <v>0</v>
          </cell>
          <cell r="BM813">
            <v>0</v>
          </cell>
          <cell r="BN813">
            <v>0</v>
          </cell>
          <cell r="BO813">
            <v>0</v>
          </cell>
          <cell r="BP813">
            <v>0</v>
          </cell>
          <cell r="BQ813">
            <v>0</v>
          </cell>
          <cell r="BR813">
            <v>0</v>
          </cell>
          <cell r="BS813">
            <v>0</v>
          </cell>
          <cell r="BT813">
            <v>0</v>
          </cell>
          <cell r="BU813">
            <v>0</v>
          </cell>
          <cell r="BV813">
            <v>0</v>
          </cell>
          <cell r="BW813">
            <v>0</v>
          </cell>
          <cell r="BX813">
            <v>0</v>
          </cell>
          <cell r="BY813">
            <v>0</v>
          </cell>
          <cell r="BZ813">
            <v>0</v>
          </cell>
          <cell r="CA813">
            <v>0</v>
          </cell>
          <cell r="CB813">
            <v>0</v>
          </cell>
          <cell r="CC813">
            <v>0</v>
          </cell>
          <cell r="CD813">
            <v>0</v>
          </cell>
          <cell r="CE813">
            <v>0</v>
          </cell>
          <cell r="CF813">
            <v>0</v>
          </cell>
          <cell r="CG813">
            <v>0</v>
          </cell>
          <cell r="CH813">
            <v>0</v>
          </cell>
          <cell r="CI813">
            <v>0</v>
          </cell>
          <cell r="CJ813">
            <v>0</v>
          </cell>
          <cell r="CK813">
            <v>0</v>
          </cell>
          <cell r="CL813">
            <v>0</v>
          </cell>
          <cell r="CM813">
            <v>0</v>
          </cell>
          <cell r="CN813">
            <v>0</v>
          </cell>
          <cell r="CO813">
            <v>0</v>
          </cell>
          <cell r="CP813">
            <v>0</v>
          </cell>
          <cell r="CQ813">
            <v>0</v>
          </cell>
          <cell r="CR813">
            <v>0</v>
          </cell>
          <cell r="CS813">
            <v>0</v>
          </cell>
          <cell r="CT813">
            <v>0</v>
          </cell>
          <cell r="CU813">
            <v>0</v>
          </cell>
          <cell r="CV813">
            <v>0</v>
          </cell>
          <cell r="CW813">
            <v>0</v>
          </cell>
          <cell r="CX813">
            <v>0</v>
          </cell>
          <cell r="CY813">
            <v>0</v>
          </cell>
          <cell r="CZ813">
            <v>0</v>
          </cell>
          <cell r="DA813">
            <v>0</v>
          </cell>
          <cell r="DB813">
            <v>0</v>
          </cell>
          <cell r="DC813">
            <v>0</v>
          </cell>
          <cell r="DD813">
            <v>0</v>
          </cell>
          <cell r="DE813">
            <v>0</v>
          </cell>
          <cell r="DF813">
            <v>0</v>
          </cell>
          <cell r="DG813">
            <v>0</v>
          </cell>
          <cell r="DH813">
            <v>0</v>
          </cell>
          <cell r="DI813">
            <v>0</v>
          </cell>
          <cell r="DJ813">
            <v>0</v>
          </cell>
          <cell r="DK813">
            <v>0</v>
          </cell>
          <cell r="DL813">
            <v>0</v>
          </cell>
          <cell r="DM813">
            <v>0</v>
          </cell>
          <cell r="DN813">
            <v>0</v>
          </cell>
          <cell r="DO813">
            <v>0</v>
          </cell>
          <cell r="DP813">
            <v>0</v>
          </cell>
          <cell r="DQ813">
            <v>0</v>
          </cell>
          <cell r="DR813">
            <v>0</v>
          </cell>
          <cell r="DS813">
            <v>0</v>
          </cell>
          <cell r="DT813">
            <v>0</v>
          </cell>
          <cell r="DU813">
            <v>0</v>
          </cell>
          <cell r="DV813">
            <v>0</v>
          </cell>
          <cell r="DW813">
            <v>0</v>
          </cell>
          <cell r="DX813">
            <v>0</v>
          </cell>
          <cell r="DY813">
            <v>0</v>
          </cell>
          <cell r="DZ813">
            <v>0</v>
          </cell>
          <cell r="EA813">
            <v>0</v>
          </cell>
          <cell r="EB813">
            <v>0</v>
          </cell>
          <cell r="EC813">
            <v>0</v>
          </cell>
          <cell r="ED813">
            <v>0</v>
          </cell>
        </row>
        <row r="814"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0</v>
          </cell>
          <cell r="BH814">
            <v>0</v>
          </cell>
          <cell r="BI814">
            <v>0</v>
          </cell>
          <cell r="BJ814">
            <v>0</v>
          </cell>
          <cell r="BK814">
            <v>0</v>
          </cell>
          <cell r="BL814">
            <v>0</v>
          </cell>
          <cell r="BM814">
            <v>0</v>
          </cell>
          <cell r="BN814">
            <v>0</v>
          </cell>
          <cell r="BO814">
            <v>0</v>
          </cell>
          <cell r="BP814">
            <v>0</v>
          </cell>
          <cell r="BQ814">
            <v>0</v>
          </cell>
          <cell r="BR814">
            <v>0</v>
          </cell>
          <cell r="BS814">
            <v>0</v>
          </cell>
          <cell r="BT814">
            <v>0</v>
          </cell>
          <cell r="BU814">
            <v>0</v>
          </cell>
          <cell r="BV814">
            <v>0</v>
          </cell>
          <cell r="BW814">
            <v>0</v>
          </cell>
          <cell r="BX814">
            <v>0</v>
          </cell>
          <cell r="BY814">
            <v>0</v>
          </cell>
          <cell r="BZ814">
            <v>0</v>
          </cell>
          <cell r="CA814">
            <v>0</v>
          </cell>
          <cell r="CB814">
            <v>0</v>
          </cell>
          <cell r="CC814">
            <v>0</v>
          </cell>
          <cell r="CD814">
            <v>0</v>
          </cell>
          <cell r="CE814">
            <v>0</v>
          </cell>
          <cell r="CF814">
            <v>0</v>
          </cell>
          <cell r="CG814">
            <v>0</v>
          </cell>
          <cell r="CH814">
            <v>0</v>
          </cell>
          <cell r="CI814">
            <v>0</v>
          </cell>
          <cell r="CJ814">
            <v>0</v>
          </cell>
          <cell r="CK814">
            <v>0</v>
          </cell>
          <cell r="CL814">
            <v>0</v>
          </cell>
          <cell r="CM814">
            <v>0</v>
          </cell>
          <cell r="CN814">
            <v>0</v>
          </cell>
          <cell r="CO814">
            <v>0</v>
          </cell>
          <cell r="CP814">
            <v>0</v>
          </cell>
          <cell r="CQ814">
            <v>0</v>
          </cell>
          <cell r="CR814">
            <v>0</v>
          </cell>
          <cell r="CS814">
            <v>0</v>
          </cell>
          <cell r="CT814">
            <v>0</v>
          </cell>
          <cell r="CU814">
            <v>0</v>
          </cell>
          <cell r="CV814">
            <v>0</v>
          </cell>
          <cell r="CW814">
            <v>0</v>
          </cell>
          <cell r="CX814">
            <v>0</v>
          </cell>
          <cell r="CY814">
            <v>0</v>
          </cell>
          <cell r="CZ814">
            <v>0</v>
          </cell>
          <cell r="DA814">
            <v>0</v>
          </cell>
          <cell r="DB814">
            <v>0</v>
          </cell>
          <cell r="DC814">
            <v>0</v>
          </cell>
          <cell r="DD814">
            <v>0</v>
          </cell>
          <cell r="DE814">
            <v>0</v>
          </cell>
          <cell r="DF814">
            <v>0</v>
          </cell>
          <cell r="DG814">
            <v>0</v>
          </cell>
          <cell r="DH814">
            <v>0</v>
          </cell>
          <cell r="DI814">
            <v>0</v>
          </cell>
          <cell r="DJ814">
            <v>0</v>
          </cell>
          <cell r="DK814">
            <v>0</v>
          </cell>
          <cell r="DL814">
            <v>0</v>
          </cell>
          <cell r="DM814">
            <v>0</v>
          </cell>
          <cell r="DN814">
            <v>0</v>
          </cell>
          <cell r="DO814">
            <v>0</v>
          </cell>
          <cell r="DP814">
            <v>0</v>
          </cell>
          <cell r="DQ814">
            <v>0</v>
          </cell>
          <cell r="DR814">
            <v>0</v>
          </cell>
          <cell r="DS814">
            <v>0</v>
          </cell>
          <cell r="DT814">
            <v>0</v>
          </cell>
          <cell r="DU814">
            <v>0</v>
          </cell>
          <cell r="DV814">
            <v>0</v>
          </cell>
          <cell r="DW814">
            <v>0</v>
          </cell>
          <cell r="DX814">
            <v>0</v>
          </cell>
          <cell r="DY814">
            <v>0</v>
          </cell>
          <cell r="DZ814">
            <v>0</v>
          </cell>
          <cell r="EA814">
            <v>0</v>
          </cell>
          <cell r="EB814">
            <v>0</v>
          </cell>
          <cell r="EC814">
            <v>0</v>
          </cell>
          <cell r="ED814">
            <v>0</v>
          </cell>
        </row>
        <row r="815"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O815">
            <v>0</v>
          </cell>
          <cell r="AP815">
            <v>0</v>
          </cell>
          <cell r="AQ815">
            <v>0</v>
          </cell>
          <cell r="AR815">
            <v>0</v>
          </cell>
          <cell r="AS815">
            <v>0</v>
          </cell>
          <cell r="AT815">
            <v>0</v>
          </cell>
          <cell r="AU815">
            <v>0</v>
          </cell>
          <cell r="AV815">
            <v>0</v>
          </cell>
          <cell r="AW815">
            <v>0</v>
          </cell>
          <cell r="AX815">
            <v>0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0</v>
          </cell>
          <cell r="BD815">
            <v>0</v>
          </cell>
          <cell r="BE815">
            <v>0</v>
          </cell>
          <cell r="BF815">
            <v>0</v>
          </cell>
          <cell r="BG815">
            <v>0</v>
          </cell>
          <cell r="BH815">
            <v>0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0</v>
          </cell>
          <cell r="BN815">
            <v>0</v>
          </cell>
          <cell r="BO815">
            <v>0</v>
          </cell>
          <cell r="BP815">
            <v>0</v>
          </cell>
          <cell r="BQ815">
            <v>0</v>
          </cell>
          <cell r="BR815">
            <v>0</v>
          </cell>
          <cell r="BS815">
            <v>0</v>
          </cell>
          <cell r="BT815">
            <v>0</v>
          </cell>
          <cell r="BU815">
            <v>0</v>
          </cell>
          <cell r="BV815">
            <v>0</v>
          </cell>
          <cell r="BW815">
            <v>0</v>
          </cell>
          <cell r="BX815">
            <v>0</v>
          </cell>
          <cell r="BY815">
            <v>0</v>
          </cell>
          <cell r="BZ815">
            <v>0</v>
          </cell>
          <cell r="CA815">
            <v>0</v>
          </cell>
          <cell r="CB815">
            <v>0</v>
          </cell>
          <cell r="CC815">
            <v>0</v>
          </cell>
          <cell r="CD815">
            <v>0</v>
          </cell>
          <cell r="CE815">
            <v>0</v>
          </cell>
          <cell r="CF815">
            <v>0</v>
          </cell>
          <cell r="CG815">
            <v>0</v>
          </cell>
          <cell r="CH815">
            <v>0</v>
          </cell>
          <cell r="CI815">
            <v>0</v>
          </cell>
          <cell r="CJ815">
            <v>0</v>
          </cell>
          <cell r="CK815">
            <v>0</v>
          </cell>
          <cell r="CL815">
            <v>0</v>
          </cell>
          <cell r="CM815">
            <v>0</v>
          </cell>
          <cell r="CN815">
            <v>0</v>
          </cell>
          <cell r="CO815">
            <v>0</v>
          </cell>
          <cell r="CP815">
            <v>0</v>
          </cell>
          <cell r="CQ815">
            <v>0</v>
          </cell>
          <cell r="CR815">
            <v>0</v>
          </cell>
          <cell r="CS815">
            <v>0</v>
          </cell>
          <cell r="CT815">
            <v>0</v>
          </cell>
          <cell r="CU815">
            <v>0</v>
          </cell>
          <cell r="CV815">
            <v>0</v>
          </cell>
          <cell r="CW815">
            <v>0</v>
          </cell>
          <cell r="CX815">
            <v>0</v>
          </cell>
          <cell r="CY815">
            <v>0</v>
          </cell>
          <cell r="CZ815">
            <v>0</v>
          </cell>
          <cell r="DA815">
            <v>0</v>
          </cell>
          <cell r="DB815">
            <v>0</v>
          </cell>
          <cell r="DC815">
            <v>0</v>
          </cell>
          <cell r="DD815">
            <v>0</v>
          </cell>
          <cell r="DE815">
            <v>0</v>
          </cell>
          <cell r="DF815">
            <v>0</v>
          </cell>
          <cell r="DG815">
            <v>0</v>
          </cell>
          <cell r="DH815">
            <v>0</v>
          </cell>
          <cell r="DI815">
            <v>0</v>
          </cell>
          <cell r="DJ815">
            <v>0</v>
          </cell>
          <cell r="DK815">
            <v>0</v>
          </cell>
          <cell r="DL815">
            <v>0</v>
          </cell>
          <cell r="DM815">
            <v>0</v>
          </cell>
          <cell r="DN815">
            <v>0</v>
          </cell>
          <cell r="DO815">
            <v>0</v>
          </cell>
          <cell r="DP815">
            <v>0</v>
          </cell>
          <cell r="DQ815">
            <v>0</v>
          </cell>
          <cell r="DR815">
            <v>0</v>
          </cell>
          <cell r="DS815">
            <v>0</v>
          </cell>
          <cell r="DT815">
            <v>0</v>
          </cell>
          <cell r="DU815">
            <v>0</v>
          </cell>
          <cell r="DV815">
            <v>0</v>
          </cell>
          <cell r="DW815">
            <v>0</v>
          </cell>
          <cell r="DX815">
            <v>0</v>
          </cell>
          <cell r="DY815">
            <v>0</v>
          </cell>
          <cell r="DZ815">
            <v>0</v>
          </cell>
          <cell r="EA815">
            <v>0</v>
          </cell>
          <cell r="EB815">
            <v>0</v>
          </cell>
          <cell r="EC815">
            <v>0</v>
          </cell>
          <cell r="ED815">
            <v>0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0</v>
          </cell>
          <cell r="BD816">
            <v>0</v>
          </cell>
          <cell r="BE816">
            <v>0</v>
          </cell>
          <cell r="BF816">
            <v>0</v>
          </cell>
          <cell r="BG816">
            <v>0</v>
          </cell>
          <cell r="BH816">
            <v>0</v>
          </cell>
          <cell r="BI816">
            <v>0</v>
          </cell>
          <cell r="BJ816">
            <v>0</v>
          </cell>
          <cell r="BK816">
            <v>0</v>
          </cell>
          <cell r="BL816">
            <v>0</v>
          </cell>
          <cell r="BM816">
            <v>0</v>
          </cell>
          <cell r="BN816">
            <v>0</v>
          </cell>
          <cell r="BO816">
            <v>0</v>
          </cell>
          <cell r="BP816">
            <v>0</v>
          </cell>
          <cell r="BQ816">
            <v>0</v>
          </cell>
          <cell r="BR816">
            <v>0</v>
          </cell>
          <cell r="BS816">
            <v>0</v>
          </cell>
          <cell r="BT816">
            <v>0</v>
          </cell>
          <cell r="BU816">
            <v>0</v>
          </cell>
          <cell r="BV816">
            <v>0</v>
          </cell>
          <cell r="BW816">
            <v>0</v>
          </cell>
          <cell r="BX816">
            <v>0</v>
          </cell>
          <cell r="BY816">
            <v>0</v>
          </cell>
          <cell r="BZ816">
            <v>0</v>
          </cell>
          <cell r="CA816">
            <v>0</v>
          </cell>
          <cell r="CB816">
            <v>0</v>
          </cell>
          <cell r="CC816">
            <v>0</v>
          </cell>
          <cell r="CD816">
            <v>0</v>
          </cell>
          <cell r="CE816">
            <v>0</v>
          </cell>
          <cell r="CF816">
            <v>0</v>
          </cell>
          <cell r="CG816">
            <v>0</v>
          </cell>
          <cell r="CH816">
            <v>0</v>
          </cell>
          <cell r="CI816">
            <v>0</v>
          </cell>
          <cell r="CJ816">
            <v>0</v>
          </cell>
          <cell r="CK816">
            <v>0</v>
          </cell>
          <cell r="CL816">
            <v>0</v>
          </cell>
          <cell r="CM816">
            <v>0</v>
          </cell>
          <cell r="CN816">
            <v>0</v>
          </cell>
          <cell r="CO816">
            <v>0</v>
          </cell>
          <cell r="CP816">
            <v>0</v>
          </cell>
          <cell r="CQ816">
            <v>0</v>
          </cell>
          <cell r="CR816">
            <v>0</v>
          </cell>
          <cell r="CS816">
            <v>0</v>
          </cell>
          <cell r="CT816">
            <v>0</v>
          </cell>
          <cell r="CU816">
            <v>0</v>
          </cell>
          <cell r="CV816">
            <v>0</v>
          </cell>
          <cell r="CW816">
            <v>0</v>
          </cell>
          <cell r="CX816">
            <v>0</v>
          </cell>
          <cell r="CY816">
            <v>0</v>
          </cell>
          <cell r="CZ816">
            <v>0</v>
          </cell>
          <cell r="DA816">
            <v>0</v>
          </cell>
          <cell r="DB816">
            <v>0</v>
          </cell>
          <cell r="DC816">
            <v>0</v>
          </cell>
          <cell r="DD816">
            <v>0</v>
          </cell>
          <cell r="DE816">
            <v>0</v>
          </cell>
          <cell r="DF816">
            <v>0</v>
          </cell>
          <cell r="DG816">
            <v>0</v>
          </cell>
          <cell r="DH816">
            <v>0</v>
          </cell>
          <cell r="DI816">
            <v>0</v>
          </cell>
          <cell r="DJ816">
            <v>0</v>
          </cell>
          <cell r="DK816">
            <v>0</v>
          </cell>
          <cell r="DL816">
            <v>0</v>
          </cell>
          <cell r="DM816">
            <v>0</v>
          </cell>
          <cell r="DN816">
            <v>0</v>
          </cell>
          <cell r="DO816">
            <v>0</v>
          </cell>
          <cell r="DP816">
            <v>0</v>
          </cell>
          <cell r="DQ816">
            <v>0</v>
          </cell>
          <cell r="DR816">
            <v>0</v>
          </cell>
          <cell r="DS816">
            <v>0</v>
          </cell>
          <cell r="DT816">
            <v>0</v>
          </cell>
          <cell r="DU816">
            <v>0</v>
          </cell>
          <cell r="DV816">
            <v>0</v>
          </cell>
          <cell r="DW816">
            <v>0</v>
          </cell>
          <cell r="DX816">
            <v>0</v>
          </cell>
          <cell r="DY816">
            <v>0</v>
          </cell>
          <cell r="DZ816">
            <v>0</v>
          </cell>
          <cell r="EA816">
            <v>0</v>
          </cell>
          <cell r="EB816">
            <v>0</v>
          </cell>
          <cell r="EC816">
            <v>0</v>
          </cell>
          <cell r="ED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  <cell r="BF817">
            <v>0</v>
          </cell>
          <cell r="BG817">
            <v>0</v>
          </cell>
          <cell r="BH817">
            <v>0</v>
          </cell>
          <cell r="BI817">
            <v>0</v>
          </cell>
          <cell r="BJ817">
            <v>0</v>
          </cell>
          <cell r="BK817">
            <v>0</v>
          </cell>
          <cell r="BL817">
            <v>0</v>
          </cell>
          <cell r="BM817">
            <v>0</v>
          </cell>
          <cell r="BN817">
            <v>0</v>
          </cell>
          <cell r="BO817">
            <v>0</v>
          </cell>
          <cell r="BP817">
            <v>0</v>
          </cell>
          <cell r="BQ817">
            <v>0</v>
          </cell>
          <cell r="BR817">
            <v>0</v>
          </cell>
          <cell r="BS817">
            <v>0</v>
          </cell>
          <cell r="BT817">
            <v>0</v>
          </cell>
          <cell r="BU817">
            <v>0</v>
          </cell>
          <cell r="BV817">
            <v>0</v>
          </cell>
          <cell r="BW817">
            <v>0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  <cell r="CF817">
            <v>0</v>
          </cell>
          <cell r="CG817">
            <v>0</v>
          </cell>
          <cell r="CH817">
            <v>0</v>
          </cell>
          <cell r="CI817">
            <v>0</v>
          </cell>
          <cell r="CJ817">
            <v>0</v>
          </cell>
          <cell r="CK817">
            <v>0</v>
          </cell>
          <cell r="CL817">
            <v>0</v>
          </cell>
          <cell r="CM817">
            <v>0</v>
          </cell>
          <cell r="CN817">
            <v>0</v>
          </cell>
          <cell r="CO817">
            <v>0</v>
          </cell>
          <cell r="CP817">
            <v>0</v>
          </cell>
          <cell r="CQ817">
            <v>0</v>
          </cell>
          <cell r="CR817">
            <v>0</v>
          </cell>
          <cell r="CS817">
            <v>0</v>
          </cell>
          <cell r="CT817">
            <v>0</v>
          </cell>
          <cell r="CU817">
            <v>0</v>
          </cell>
          <cell r="CV817">
            <v>0</v>
          </cell>
          <cell r="CW817">
            <v>0</v>
          </cell>
          <cell r="CX817">
            <v>0</v>
          </cell>
          <cell r="CY817">
            <v>0</v>
          </cell>
          <cell r="CZ817">
            <v>0</v>
          </cell>
          <cell r="DA817">
            <v>0</v>
          </cell>
          <cell r="DB817">
            <v>0</v>
          </cell>
          <cell r="DC817">
            <v>0</v>
          </cell>
          <cell r="DD817">
            <v>0</v>
          </cell>
          <cell r="DE817">
            <v>0</v>
          </cell>
          <cell r="DF817">
            <v>0</v>
          </cell>
          <cell r="DG817">
            <v>0</v>
          </cell>
          <cell r="DH817">
            <v>0</v>
          </cell>
          <cell r="DI817">
            <v>0</v>
          </cell>
          <cell r="DJ817">
            <v>0</v>
          </cell>
          <cell r="DK817">
            <v>0</v>
          </cell>
          <cell r="DL817">
            <v>0</v>
          </cell>
          <cell r="DM817">
            <v>0</v>
          </cell>
          <cell r="DN817">
            <v>0</v>
          </cell>
          <cell r="DO817">
            <v>0</v>
          </cell>
          <cell r="DP817">
            <v>0</v>
          </cell>
          <cell r="DQ817">
            <v>0</v>
          </cell>
          <cell r="DR817">
            <v>0</v>
          </cell>
          <cell r="DS817">
            <v>0</v>
          </cell>
          <cell r="DT817">
            <v>0</v>
          </cell>
          <cell r="DU817">
            <v>0</v>
          </cell>
          <cell r="DV817">
            <v>0</v>
          </cell>
          <cell r="DW817">
            <v>0</v>
          </cell>
          <cell r="DX817">
            <v>0</v>
          </cell>
          <cell r="DY817">
            <v>0</v>
          </cell>
          <cell r="DZ817">
            <v>0</v>
          </cell>
          <cell r="EA817">
            <v>0</v>
          </cell>
          <cell r="EB817">
            <v>0</v>
          </cell>
          <cell r="EC817">
            <v>0</v>
          </cell>
          <cell r="ED817">
            <v>0</v>
          </cell>
        </row>
        <row r="819">
          <cell r="A819" t="str">
            <v>Peak Capacity (Nameplate)</v>
          </cell>
        </row>
        <row r="820"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  <cell r="BF820">
            <v>0</v>
          </cell>
          <cell r="BG820">
            <v>0</v>
          </cell>
          <cell r="BH820">
            <v>0</v>
          </cell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  <cell r="BO820">
            <v>0</v>
          </cell>
          <cell r="BP820">
            <v>0</v>
          </cell>
          <cell r="BQ820">
            <v>0</v>
          </cell>
          <cell r="BR820">
            <v>0</v>
          </cell>
          <cell r="BS820">
            <v>0</v>
          </cell>
          <cell r="BT820">
            <v>0</v>
          </cell>
          <cell r="BU820">
            <v>0</v>
          </cell>
          <cell r="BV820">
            <v>0</v>
          </cell>
          <cell r="BW820">
            <v>0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  <cell r="CF820">
            <v>0</v>
          </cell>
          <cell r="CG820">
            <v>0</v>
          </cell>
          <cell r="CH820">
            <v>0</v>
          </cell>
          <cell r="CI820">
            <v>0</v>
          </cell>
          <cell r="CJ820">
            <v>0</v>
          </cell>
          <cell r="CK820">
            <v>0</v>
          </cell>
          <cell r="CL820">
            <v>0</v>
          </cell>
          <cell r="CM820">
            <v>0</v>
          </cell>
          <cell r="CN820">
            <v>0</v>
          </cell>
          <cell r="CO820">
            <v>0</v>
          </cell>
          <cell r="CP820">
            <v>0</v>
          </cell>
          <cell r="CQ820">
            <v>0</v>
          </cell>
          <cell r="CR820">
            <v>0</v>
          </cell>
          <cell r="CS820">
            <v>0</v>
          </cell>
          <cell r="CT820">
            <v>0</v>
          </cell>
          <cell r="CU820">
            <v>0</v>
          </cell>
          <cell r="CV820">
            <v>0</v>
          </cell>
          <cell r="CW820">
            <v>0</v>
          </cell>
          <cell r="CX820">
            <v>0</v>
          </cell>
          <cell r="CY820">
            <v>0</v>
          </cell>
          <cell r="CZ820">
            <v>0</v>
          </cell>
          <cell r="DA820">
            <v>0</v>
          </cell>
          <cell r="DB820">
            <v>0</v>
          </cell>
          <cell r="DC820">
            <v>0</v>
          </cell>
          <cell r="DD820">
            <v>0</v>
          </cell>
          <cell r="DE820">
            <v>0</v>
          </cell>
          <cell r="DF820">
            <v>0</v>
          </cell>
          <cell r="DG820">
            <v>0</v>
          </cell>
          <cell r="DH820">
            <v>0</v>
          </cell>
          <cell r="DI820">
            <v>0</v>
          </cell>
          <cell r="DJ820">
            <v>0</v>
          </cell>
          <cell r="DK820">
            <v>0</v>
          </cell>
          <cell r="DL820">
            <v>0</v>
          </cell>
          <cell r="DM820">
            <v>0</v>
          </cell>
          <cell r="DN820">
            <v>0</v>
          </cell>
          <cell r="DO820">
            <v>0</v>
          </cell>
          <cell r="DP820">
            <v>0</v>
          </cell>
          <cell r="DQ820">
            <v>0</v>
          </cell>
          <cell r="DR820">
            <v>0</v>
          </cell>
          <cell r="DS820">
            <v>0</v>
          </cell>
          <cell r="DT820">
            <v>0</v>
          </cell>
          <cell r="DU820">
            <v>0</v>
          </cell>
          <cell r="DV820">
            <v>0</v>
          </cell>
          <cell r="DW820">
            <v>0</v>
          </cell>
          <cell r="DX820">
            <v>0</v>
          </cell>
          <cell r="DY820">
            <v>0</v>
          </cell>
          <cell r="DZ820">
            <v>0</v>
          </cell>
          <cell r="EA820">
            <v>0</v>
          </cell>
          <cell r="EB820">
            <v>0</v>
          </cell>
          <cell r="EC820">
            <v>0</v>
          </cell>
          <cell r="ED820">
            <v>0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0</v>
          </cell>
          <cell r="BJ822">
            <v>0</v>
          </cell>
          <cell r="BK822">
            <v>0</v>
          </cell>
          <cell r="BL822">
            <v>0</v>
          </cell>
          <cell r="BM822">
            <v>0</v>
          </cell>
          <cell r="BN822">
            <v>0</v>
          </cell>
          <cell r="BO822">
            <v>0</v>
          </cell>
          <cell r="BP822">
            <v>0</v>
          </cell>
          <cell r="BQ822">
            <v>0</v>
          </cell>
          <cell r="BR822">
            <v>0</v>
          </cell>
          <cell r="BS822">
            <v>0</v>
          </cell>
          <cell r="BT822">
            <v>0</v>
          </cell>
          <cell r="BU822">
            <v>0</v>
          </cell>
          <cell r="BV822">
            <v>0</v>
          </cell>
          <cell r="BW822">
            <v>0</v>
          </cell>
          <cell r="BX822">
            <v>0</v>
          </cell>
          <cell r="BY822">
            <v>0</v>
          </cell>
          <cell r="BZ822">
            <v>0</v>
          </cell>
          <cell r="CA822">
            <v>0</v>
          </cell>
          <cell r="CB822">
            <v>0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G822">
            <v>0</v>
          </cell>
          <cell r="CH822">
            <v>0</v>
          </cell>
          <cell r="CI822">
            <v>0</v>
          </cell>
          <cell r="CJ822">
            <v>0</v>
          </cell>
          <cell r="CK822">
            <v>0</v>
          </cell>
          <cell r="CL822">
            <v>0</v>
          </cell>
          <cell r="CM822">
            <v>0</v>
          </cell>
          <cell r="CN822">
            <v>0</v>
          </cell>
          <cell r="CO822">
            <v>0</v>
          </cell>
          <cell r="CP822">
            <v>0</v>
          </cell>
          <cell r="CQ822">
            <v>0</v>
          </cell>
          <cell r="CR822">
            <v>0</v>
          </cell>
          <cell r="CS822">
            <v>0</v>
          </cell>
          <cell r="CT822">
            <v>0</v>
          </cell>
          <cell r="CU822">
            <v>0</v>
          </cell>
          <cell r="CV822">
            <v>0</v>
          </cell>
          <cell r="CW822">
            <v>0</v>
          </cell>
          <cell r="CX822">
            <v>0</v>
          </cell>
          <cell r="CY822">
            <v>0</v>
          </cell>
          <cell r="CZ822">
            <v>0</v>
          </cell>
          <cell r="DA822">
            <v>0</v>
          </cell>
          <cell r="DB822">
            <v>0</v>
          </cell>
          <cell r="DC822">
            <v>0</v>
          </cell>
          <cell r="DD822">
            <v>0</v>
          </cell>
          <cell r="DE822">
            <v>0</v>
          </cell>
          <cell r="DF822">
            <v>0</v>
          </cell>
          <cell r="DG822">
            <v>0</v>
          </cell>
          <cell r="DH822">
            <v>0</v>
          </cell>
          <cell r="DI822">
            <v>0</v>
          </cell>
          <cell r="DJ822">
            <v>0</v>
          </cell>
          <cell r="DK822">
            <v>0</v>
          </cell>
          <cell r="DL822">
            <v>0</v>
          </cell>
          <cell r="DM822">
            <v>0</v>
          </cell>
          <cell r="DN822">
            <v>0</v>
          </cell>
          <cell r="DO822">
            <v>0</v>
          </cell>
          <cell r="DP822">
            <v>0</v>
          </cell>
          <cell r="DQ822">
            <v>0</v>
          </cell>
          <cell r="DR822">
            <v>0</v>
          </cell>
          <cell r="DS822">
            <v>0</v>
          </cell>
          <cell r="DT822">
            <v>0</v>
          </cell>
          <cell r="DU822">
            <v>0</v>
          </cell>
          <cell r="DV822">
            <v>0</v>
          </cell>
          <cell r="DW822">
            <v>0</v>
          </cell>
          <cell r="DX822">
            <v>0</v>
          </cell>
          <cell r="DY822">
            <v>0</v>
          </cell>
          <cell r="DZ822">
            <v>0</v>
          </cell>
          <cell r="EA822">
            <v>0</v>
          </cell>
          <cell r="EB822">
            <v>0</v>
          </cell>
          <cell r="EC822">
            <v>0</v>
          </cell>
          <cell r="ED822">
            <v>0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0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0</v>
          </cell>
          <cell r="BF823">
            <v>0</v>
          </cell>
          <cell r="BG823">
            <v>0</v>
          </cell>
          <cell r="BH823">
            <v>0</v>
          </cell>
          <cell r="BI823">
            <v>0</v>
          </cell>
          <cell r="BJ823">
            <v>0</v>
          </cell>
          <cell r="BK823">
            <v>0</v>
          </cell>
          <cell r="BL823">
            <v>0</v>
          </cell>
          <cell r="BM823">
            <v>0</v>
          </cell>
          <cell r="BN823">
            <v>0</v>
          </cell>
          <cell r="BO823">
            <v>0</v>
          </cell>
          <cell r="BP823">
            <v>0</v>
          </cell>
          <cell r="BQ823">
            <v>0</v>
          </cell>
          <cell r="BR823">
            <v>0</v>
          </cell>
          <cell r="BS823">
            <v>0</v>
          </cell>
          <cell r="BT823">
            <v>0</v>
          </cell>
          <cell r="BU823">
            <v>0</v>
          </cell>
          <cell r="BV823">
            <v>0</v>
          </cell>
          <cell r="BW823">
            <v>0</v>
          </cell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0</v>
          </cell>
          <cell r="CD823">
            <v>0</v>
          </cell>
          <cell r="CE823">
            <v>0</v>
          </cell>
          <cell r="CF823">
            <v>0</v>
          </cell>
          <cell r="CG823">
            <v>0</v>
          </cell>
          <cell r="CH823">
            <v>0</v>
          </cell>
          <cell r="CI823">
            <v>0</v>
          </cell>
          <cell r="CJ823">
            <v>0</v>
          </cell>
          <cell r="CK823">
            <v>0</v>
          </cell>
          <cell r="CL823">
            <v>0</v>
          </cell>
          <cell r="CM823">
            <v>0</v>
          </cell>
          <cell r="CN823">
            <v>0</v>
          </cell>
          <cell r="CO823">
            <v>0</v>
          </cell>
          <cell r="CP823">
            <v>0</v>
          </cell>
          <cell r="CQ823">
            <v>0</v>
          </cell>
          <cell r="CR823">
            <v>0</v>
          </cell>
          <cell r="CS823">
            <v>0</v>
          </cell>
          <cell r="CT823">
            <v>0</v>
          </cell>
          <cell r="CU823">
            <v>0</v>
          </cell>
          <cell r="CV823">
            <v>0</v>
          </cell>
          <cell r="CW823">
            <v>0</v>
          </cell>
          <cell r="CX823">
            <v>0</v>
          </cell>
          <cell r="CY823">
            <v>0</v>
          </cell>
          <cell r="CZ823">
            <v>0</v>
          </cell>
          <cell r="DA823">
            <v>0</v>
          </cell>
          <cell r="DB823">
            <v>0</v>
          </cell>
          <cell r="DC823">
            <v>0</v>
          </cell>
          <cell r="DD823">
            <v>0</v>
          </cell>
          <cell r="DE823">
            <v>0</v>
          </cell>
          <cell r="DF823">
            <v>0</v>
          </cell>
          <cell r="DG823">
            <v>0</v>
          </cell>
          <cell r="DH823">
            <v>0</v>
          </cell>
          <cell r="DI823">
            <v>0</v>
          </cell>
          <cell r="DJ823">
            <v>0</v>
          </cell>
          <cell r="DK823">
            <v>0</v>
          </cell>
          <cell r="DL823">
            <v>0</v>
          </cell>
          <cell r="DM823">
            <v>0</v>
          </cell>
          <cell r="DN823">
            <v>0</v>
          </cell>
          <cell r="DO823">
            <v>0</v>
          </cell>
          <cell r="DP823">
            <v>0</v>
          </cell>
          <cell r="DQ823">
            <v>0</v>
          </cell>
          <cell r="DR823">
            <v>0</v>
          </cell>
          <cell r="DS823">
            <v>0</v>
          </cell>
          <cell r="DT823">
            <v>0</v>
          </cell>
          <cell r="DU823">
            <v>0</v>
          </cell>
          <cell r="DV823">
            <v>0</v>
          </cell>
          <cell r="DW823">
            <v>0</v>
          </cell>
          <cell r="DX823">
            <v>0</v>
          </cell>
          <cell r="DY823">
            <v>0</v>
          </cell>
          <cell r="DZ823">
            <v>0</v>
          </cell>
          <cell r="EA823">
            <v>0</v>
          </cell>
          <cell r="EB823">
            <v>0</v>
          </cell>
          <cell r="EC823">
            <v>0</v>
          </cell>
          <cell r="ED823">
            <v>0</v>
          </cell>
        </row>
        <row r="824"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0</v>
          </cell>
          <cell r="AV824">
            <v>0</v>
          </cell>
          <cell r="AW824">
            <v>0</v>
          </cell>
          <cell r="AX824">
            <v>0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0</v>
          </cell>
          <cell r="BD824">
            <v>0</v>
          </cell>
          <cell r="BE824">
            <v>0</v>
          </cell>
          <cell r="BF824">
            <v>0</v>
          </cell>
          <cell r="BG824">
            <v>0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0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  <cell r="BT824">
            <v>0</v>
          </cell>
          <cell r="BU824">
            <v>0</v>
          </cell>
          <cell r="BV824">
            <v>0</v>
          </cell>
          <cell r="BW824">
            <v>0</v>
          </cell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0</v>
          </cell>
          <cell r="CD824">
            <v>0</v>
          </cell>
          <cell r="CE824">
            <v>0</v>
          </cell>
          <cell r="CF824">
            <v>0</v>
          </cell>
          <cell r="CG824">
            <v>0</v>
          </cell>
          <cell r="CH824">
            <v>0</v>
          </cell>
          <cell r="CI824">
            <v>0</v>
          </cell>
          <cell r="CJ824">
            <v>0</v>
          </cell>
          <cell r="CK824">
            <v>0</v>
          </cell>
          <cell r="CL824">
            <v>0</v>
          </cell>
          <cell r="CM824">
            <v>0</v>
          </cell>
          <cell r="CN824">
            <v>0</v>
          </cell>
          <cell r="CO824">
            <v>0</v>
          </cell>
          <cell r="CP824">
            <v>0</v>
          </cell>
          <cell r="CQ824">
            <v>0</v>
          </cell>
          <cell r="CR824">
            <v>0</v>
          </cell>
          <cell r="CS824">
            <v>0</v>
          </cell>
          <cell r="CT824">
            <v>0</v>
          </cell>
          <cell r="CU824">
            <v>0</v>
          </cell>
          <cell r="CV824">
            <v>0</v>
          </cell>
          <cell r="CW824">
            <v>0</v>
          </cell>
          <cell r="CX824">
            <v>0</v>
          </cell>
          <cell r="CY824">
            <v>0</v>
          </cell>
          <cell r="CZ824">
            <v>0</v>
          </cell>
          <cell r="DA824">
            <v>0</v>
          </cell>
          <cell r="DB824">
            <v>0</v>
          </cell>
          <cell r="DC824">
            <v>0</v>
          </cell>
          <cell r="DD824">
            <v>0</v>
          </cell>
          <cell r="DE824">
            <v>0</v>
          </cell>
          <cell r="DF824">
            <v>0</v>
          </cell>
          <cell r="DG824">
            <v>0</v>
          </cell>
          <cell r="DH824">
            <v>0</v>
          </cell>
          <cell r="DI824">
            <v>0</v>
          </cell>
          <cell r="DJ824">
            <v>0</v>
          </cell>
          <cell r="DK824">
            <v>0</v>
          </cell>
          <cell r="DL824">
            <v>0</v>
          </cell>
          <cell r="DM824">
            <v>0</v>
          </cell>
          <cell r="DN824">
            <v>0</v>
          </cell>
          <cell r="DO824">
            <v>0</v>
          </cell>
          <cell r="DP824">
            <v>0</v>
          </cell>
          <cell r="DQ824">
            <v>0</v>
          </cell>
          <cell r="DR824">
            <v>0</v>
          </cell>
          <cell r="DS824">
            <v>0</v>
          </cell>
          <cell r="DT824">
            <v>0</v>
          </cell>
          <cell r="DU824">
            <v>0</v>
          </cell>
          <cell r="DV824">
            <v>0</v>
          </cell>
          <cell r="DW824">
            <v>0</v>
          </cell>
          <cell r="DX824">
            <v>0</v>
          </cell>
          <cell r="DY824">
            <v>0</v>
          </cell>
          <cell r="DZ824">
            <v>0</v>
          </cell>
          <cell r="EA824">
            <v>0</v>
          </cell>
          <cell r="EB824">
            <v>0</v>
          </cell>
          <cell r="EC824">
            <v>0</v>
          </cell>
          <cell r="ED824">
            <v>0</v>
          </cell>
        </row>
        <row r="825"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O825">
            <v>0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X825">
            <v>0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0</v>
          </cell>
          <cell r="BD825">
            <v>0</v>
          </cell>
          <cell r="BE825">
            <v>0</v>
          </cell>
          <cell r="BF825">
            <v>0</v>
          </cell>
          <cell r="BG825">
            <v>0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0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  <cell r="BT825">
            <v>0</v>
          </cell>
          <cell r="BU825">
            <v>0</v>
          </cell>
          <cell r="BV825">
            <v>0</v>
          </cell>
          <cell r="BW825">
            <v>0</v>
          </cell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0</v>
          </cell>
          <cell r="CD825">
            <v>0</v>
          </cell>
          <cell r="CE825">
            <v>0</v>
          </cell>
          <cell r="CF825">
            <v>0</v>
          </cell>
          <cell r="CG825">
            <v>0</v>
          </cell>
          <cell r="CH825">
            <v>0</v>
          </cell>
          <cell r="CI825">
            <v>0</v>
          </cell>
          <cell r="CJ825">
            <v>0</v>
          </cell>
          <cell r="CK825">
            <v>0</v>
          </cell>
          <cell r="CL825">
            <v>0</v>
          </cell>
          <cell r="CM825">
            <v>0</v>
          </cell>
          <cell r="CN825">
            <v>0</v>
          </cell>
          <cell r="CO825">
            <v>0</v>
          </cell>
          <cell r="CP825">
            <v>0</v>
          </cell>
          <cell r="CQ825">
            <v>0</v>
          </cell>
          <cell r="CR825">
            <v>0</v>
          </cell>
          <cell r="CS825">
            <v>0</v>
          </cell>
          <cell r="CT825">
            <v>0</v>
          </cell>
          <cell r="CU825">
            <v>0</v>
          </cell>
          <cell r="CV825">
            <v>0</v>
          </cell>
          <cell r="CW825">
            <v>0</v>
          </cell>
          <cell r="CX825">
            <v>0</v>
          </cell>
          <cell r="CY825">
            <v>0</v>
          </cell>
          <cell r="CZ825">
            <v>0</v>
          </cell>
          <cell r="DA825">
            <v>0</v>
          </cell>
          <cell r="DB825">
            <v>0</v>
          </cell>
          <cell r="DC825">
            <v>0</v>
          </cell>
          <cell r="DD825">
            <v>0</v>
          </cell>
          <cell r="DE825">
            <v>0</v>
          </cell>
          <cell r="DF825">
            <v>0</v>
          </cell>
          <cell r="DG825">
            <v>0</v>
          </cell>
          <cell r="DH825">
            <v>0</v>
          </cell>
          <cell r="DI825">
            <v>0</v>
          </cell>
          <cell r="DJ825">
            <v>0</v>
          </cell>
          <cell r="DK825">
            <v>0</v>
          </cell>
          <cell r="DL825">
            <v>0</v>
          </cell>
          <cell r="DM825">
            <v>0</v>
          </cell>
          <cell r="DN825">
            <v>0</v>
          </cell>
          <cell r="DO825">
            <v>0</v>
          </cell>
          <cell r="DP825">
            <v>0</v>
          </cell>
          <cell r="DQ825">
            <v>0</v>
          </cell>
          <cell r="DR825">
            <v>0</v>
          </cell>
          <cell r="DS825">
            <v>0</v>
          </cell>
          <cell r="DT825">
            <v>0</v>
          </cell>
          <cell r="DU825">
            <v>0</v>
          </cell>
          <cell r="DV825">
            <v>0</v>
          </cell>
          <cell r="DW825">
            <v>0</v>
          </cell>
          <cell r="DX825">
            <v>0</v>
          </cell>
          <cell r="DY825">
            <v>0</v>
          </cell>
          <cell r="DZ825">
            <v>0</v>
          </cell>
          <cell r="EA825">
            <v>0</v>
          </cell>
          <cell r="EB825">
            <v>0</v>
          </cell>
          <cell r="EC825">
            <v>0</v>
          </cell>
          <cell r="ED825">
            <v>0</v>
          </cell>
        </row>
        <row r="826"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  <cell r="BE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0</v>
          </cell>
          <cell r="BJ826">
            <v>0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  <cell r="BT826">
            <v>0</v>
          </cell>
          <cell r="BU826">
            <v>0</v>
          </cell>
          <cell r="BV826">
            <v>0</v>
          </cell>
          <cell r="BW826">
            <v>0</v>
          </cell>
          <cell r="BX826">
            <v>0</v>
          </cell>
          <cell r="BY826">
            <v>0</v>
          </cell>
          <cell r="BZ826">
            <v>0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  <cell r="CF826">
            <v>0</v>
          </cell>
          <cell r="CG826">
            <v>0</v>
          </cell>
          <cell r="CH826">
            <v>0</v>
          </cell>
          <cell r="CI826">
            <v>0</v>
          </cell>
          <cell r="CJ826">
            <v>0</v>
          </cell>
          <cell r="CK826">
            <v>0</v>
          </cell>
          <cell r="CL826">
            <v>0</v>
          </cell>
          <cell r="CM826">
            <v>0</v>
          </cell>
          <cell r="CN826">
            <v>0</v>
          </cell>
          <cell r="CO826">
            <v>0</v>
          </cell>
          <cell r="CP826">
            <v>0</v>
          </cell>
          <cell r="CQ826">
            <v>0</v>
          </cell>
          <cell r="CR826">
            <v>0</v>
          </cell>
          <cell r="CS826">
            <v>0</v>
          </cell>
          <cell r="CT826">
            <v>0</v>
          </cell>
          <cell r="CU826">
            <v>0</v>
          </cell>
          <cell r="CV826">
            <v>0</v>
          </cell>
          <cell r="CW826">
            <v>0</v>
          </cell>
          <cell r="CX826">
            <v>0</v>
          </cell>
          <cell r="CY826">
            <v>0</v>
          </cell>
          <cell r="CZ826">
            <v>0</v>
          </cell>
          <cell r="DA826">
            <v>0</v>
          </cell>
          <cell r="DB826">
            <v>0</v>
          </cell>
          <cell r="DC826">
            <v>0</v>
          </cell>
          <cell r="DD826">
            <v>0</v>
          </cell>
          <cell r="DE826">
            <v>0</v>
          </cell>
          <cell r="DF826">
            <v>0</v>
          </cell>
          <cell r="DG826">
            <v>0</v>
          </cell>
          <cell r="DH826">
            <v>0</v>
          </cell>
          <cell r="DI826">
            <v>0</v>
          </cell>
          <cell r="DJ826">
            <v>0</v>
          </cell>
          <cell r="DK826">
            <v>0</v>
          </cell>
          <cell r="DL826">
            <v>0</v>
          </cell>
          <cell r="DM826">
            <v>0</v>
          </cell>
          <cell r="DN826">
            <v>0</v>
          </cell>
          <cell r="DO826">
            <v>0</v>
          </cell>
          <cell r="DP826">
            <v>0</v>
          </cell>
          <cell r="DQ826">
            <v>0</v>
          </cell>
          <cell r="DR826">
            <v>0</v>
          </cell>
          <cell r="DS826">
            <v>0</v>
          </cell>
          <cell r="DT826">
            <v>0</v>
          </cell>
          <cell r="DU826">
            <v>0</v>
          </cell>
          <cell r="DV826">
            <v>0</v>
          </cell>
          <cell r="DW826">
            <v>0</v>
          </cell>
          <cell r="DX826">
            <v>0</v>
          </cell>
          <cell r="DY826">
            <v>0</v>
          </cell>
          <cell r="DZ826">
            <v>0</v>
          </cell>
          <cell r="EA826">
            <v>0</v>
          </cell>
          <cell r="EB826">
            <v>0</v>
          </cell>
          <cell r="EC826">
            <v>0</v>
          </cell>
          <cell r="ED826">
            <v>0</v>
          </cell>
        </row>
        <row r="827"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  <cell r="BO827">
            <v>0</v>
          </cell>
          <cell r="BP827">
            <v>0</v>
          </cell>
          <cell r="BQ827">
            <v>0</v>
          </cell>
          <cell r="BR827">
            <v>0</v>
          </cell>
          <cell r="BS827">
            <v>0</v>
          </cell>
          <cell r="BT827">
            <v>0</v>
          </cell>
          <cell r="BU827">
            <v>0</v>
          </cell>
          <cell r="BV827">
            <v>0</v>
          </cell>
          <cell r="BW827">
            <v>0</v>
          </cell>
          <cell r="BX827">
            <v>0</v>
          </cell>
          <cell r="BY827">
            <v>0</v>
          </cell>
          <cell r="BZ827">
            <v>0</v>
          </cell>
          <cell r="CA827">
            <v>0</v>
          </cell>
          <cell r="CB827">
            <v>0</v>
          </cell>
          <cell r="CC827">
            <v>0</v>
          </cell>
          <cell r="CD827">
            <v>0</v>
          </cell>
          <cell r="CE827">
            <v>0</v>
          </cell>
          <cell r="CF827">
            <v>0</v>
          </cell>
          <cell r="CG827">
            <v>0</v>
          </cell>
          <cell r="CH827">
            <v>0</v>
          </cell>
          <cell r="CI827">
            <v>0</v>
          </cell>
          <cell r="CJ827">
            <v>0</v>
          </cell>
          <cell r="CK827">
            <v>0</v>
          </cell>
          <cell r="CL827">
            <v>0</v>
          </cell>
          <cell r="CM827">
            <v>0</v>
          </cell>
          <cell r="CN827">
            <v>0</v>
          </cell>
          <cell r="CO827">
            <v>0</v>
          </cell>
          <cell r="CP827">
            <v>0</v>
          </cell>
          <cell r="CQ827">
            <v>0</v>
          </cell>
          <cell r="CR827">
            <v>0</v>
          </cell>
          <cell r="CS827">
            <v>0</v>
          </cell>
          <cell r="CT827">
            <v>0</v>
          </cell>
          <cell r="CU827">
            <v>0</v>
          </cell>
          <cell r="CV827">
            <v>0</v>
          </cell>
          <cell r="CW827">
            <v>0</v>
          </cell>
          <cell r="CX827">
            <v>0</v>
          </cell>
          <cell r="CY827">
            <v>0</v>
          </cell>
          <cell r="CZ827">
            <v>0</v>
          </cell>
          <cell r="DA827">
            <v>0</v>
          </cell>
          <cell r="DB827">
            <v>0</v>
          </cell>
          <cell r="DC827">
            <v>0</v>
          </cell>
          <cell r="DD827">
            <v>0</v>
          </cell>
          <cell r="DE827">
            <v>0</v>
          </cell>
          <cell r="DF827">
            <v>0</v>
          </cell>
          <cell r="DG827">
            <v>0</v>
          </cell>
          <cell r="DH827">
            <v>0</v>
          </cell>
          <cell r="DI827">
            <v>0</v>
          </cell>
          <cell r="DJ827">
            <v>0</v>
          </cell>
          <cell r="DK827">
            <v>0</v>
          </cell>
          <cell r="DL827">
            <v>0</v>
          </cell>
          <cell r="DM827">
            <v>0</v>
          </cell>
          <cell r="DN827">
            <v>0</v>
          </cell>
          <cell r="DO827">
            <v>0</v>
          </cell>
          <cell r="DP827">
            <v>0</v>
          </cell>
          <cell r="DQ827">
            <v>0</v>
          </cell>
          <cell r="DR827">
            <v>0</v>
          </cell>
          <cell r="DS827">
            <v>0</v>
          </cell>
          <cell r="DT827">
            <v>0</v>
          </cell>
          <cell r="DU827">
            <v>0</v>
          </cell>
          <cell r="DV827">
            <v>0</v>
          </cell>
          <cell r="DW827">
            <v>0</v>
          </cell>
          <cell r="DX827">
            <v>0</v>
          </cell>
          <cell r="DY827">
            <v>0</v>
          </cell>
          <cell r="DZ827">
            <v>0</v>
          </cell>
          <cell r="EA827">
            <v>0</v>
          </cell>
          <cell r="EB827">
            <v>0</v>
          </cell>
          <cell r="EC827">
            <v>0</v>
          </cell>
          <cell r="ED827">
            <v>0</v>
          </cell>
        </row>
        <row r="828"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H828">
            <v>0</v>
          </cell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  <cell r="BO828">
            <v>0</v>
          </cell>
          <cell r="BP828">
            <v>0</v>
          </cell>
          <cell r="BQ828">
            <v>0</v>
          </cell>
          <cell r="BR828">
            <v>0</v>
          </cell>
          <cell r="BS828">
            <v>0</v>
          </cell>
          <cell r="BT828">
            <v>0</v>
          </cell>
          <cell r="BU828">
            <v>0</v>
          </cell>
          <cell r="BV828">
            <v>0</v>
          </cell>
          <cell r="BW828">
            <v>0</v>
          </cell>
          <cell r="BX828">
            <v>0</v>
          </cell>
          <cell r="BY828">
            <v>0</v>
          </cell>
          <cell r="BZ828">
            <v>0</v>
          </cell>
          <cell r="CA828">
            <v>0</v>
          </cell>
          <cell r="CB828">
            <v>0</v>
          </cell>
          <cell r="CC828">
            <v>0</v>
          </cell>
          <cell r="CD828">
            <v>0</v>
          </cell>
          <cell r="CE828">
            <v>0</v>
          </cell>
          <cell r="CF828">
            <v>0</v>
          </cell>
          <cell r="CG828">
            <v>0</v>
          </cell>
          <cell r="CH828">
            <v>0</v>
          </cell>
          <cell r="CI828">
            <v>0</v>
          </cell>
          <cell r="CJ828">
            <v>0</v>
          </cell>
          <cell r="CK828">
            <v>0</v>
          </cell>
          <cell r="CL828">
            <v>0</v>
          </cell>
          <cell r="CM828">
            <v>0</v>
          </cell>
          <cell r="CN828">
            <v>0</v>
          </cell>
          <cell r="CO828">
            <v>0</v>
          </cell>
          <cell r="CP828">
            <v>0</v>
          </cell>
          <cell r="CQ828">
            <v>0</v>
          </cell>
          <cell r="CR828">
            <v>0</v>
          </cell>
          <cell r="CS828">
            <v>0</v>
          </cell>
          <cell r="CT828">
            <v>0</v>
          </cell>
          <cell r="CU828">
            <v>0</v>
          </cell>
          <cell r="CV828">
            <v>0</v>
          </cell>
          <cell r="CW828">
            <v>0</v>
          </cell>
          <cell r="CX828">
            <v>0</v>
          </cell>
          <cell r="CY828">
            <v>0</v>
          </cell>
          <cell r="CZ828">
            <v>0</v>
          </cell>
          <cell r="DA828">
            <v>0</v>
          </cell>
          <cell r="DB828">
            <v>0</v>
          </cell>
          <cell r="DC828">
            <v>0</v>
          </cell>
          <cell r="DD828">
            <v>0</v>
          </cell>
          <cell r="DE828">
            <v>0</v>
          </cell>
          <cell r="DF828">
            <v>0</v>
          </cell>
          <cell r="DG828">
            <v>0</v>
          </cell>
          <cell r="DH828">
            <v>0</v>
          </cell>
          <cell r="DI828">
            <v>0</v>
          </cell>
          <cell r="DJ828">
            <v>0</v>
          </cell>
          <cell r="DK828">
            <v>0</v>
          </cell>
          <cell r="DL828">
            <v>0</v>
          </cell>
          <cell r="DM828">
            <v>0</v>
          </cell>
          <cell r="DN828">
            <v>0</v>
          </cell>
          <cell r="DO828">
            <v>0</v>
          </cell>
          <cell r="DP828">
            <v>0</v>
          </cell>
          <cell r="DQ828">
            <v>0</v>
          </cell>
          <cell r="DR828">
            <v>0</v>
          </cell>
          <cell r="DS828">
            <v>0</v>
          </cell>
          <cell r="DT828">
            <v>0</v>
          </cell>
          <cell r="DU828">
            <v>0</v>
          </cell>
          <cell r="DV828">
            <v>0</v>
          </cell>
          <cell r="DW828">
            <v>0</v>
          </cell>
          <cell r="DX828">
            <v>0</v>
          </cell>
          <cell r="DY828">
            <v>0</v>
          </cell>
          <cell r="DZ828">
            <v>0</v>
          </cell>
          <cell r="EA828">
            <v>0</v>
          </cell>
          <cell r="EB828">
            <v>0</v>
          </cell>
          <cell r="EC828">
            <v>0</v>
          </cell>
          <cell r="ED828">
            <v>0</v>
          </cell>
        </row>
        <row r="829"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  <cell r="BF829">
            <v>0</v>
          </cell>
          <cell r="BG829">
            <v>0</v>
          </cell>
          <cell r="BH829">
            <v>0</v>
          </cell>
          <cell r="BI829">
            <v>0</v>
          </cell>
          <cell r="BJ829">
            <v>0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  <cell r="BO829">
            <v>0</v>
          </cell>
          <cell r="BP829">
            <v>0</v>
          </cell>
          <cell r="BQ829">
            <v>0</v>
          </cell>
          <cell r="BR829">
            <v>0</v>
          </cell>
          <cell r="BS829">
            <v>0</v>
          </cell>
          <cell r="BT829">
            <v>0</v>
          </cell>
          <cell r="BU829">
            <v>0</v>
          </cell>
          <cell r="BV829">
            <v>0</v>
          </cell>
          <cell r="BW829">
            <v>0</v>
          </cell>
          <cell r="BX829">
            <v>0</v>
          </cell>
          <cell r="BY829">
            <v>0</v>
          </cell>
          <cell r="BZ829">
            <v>0</v>
          </cell>
          <cell r="CA829">
            <v>0</v>
          </cell>
          <cell r="CB829">
            <v>0</v>
          </cell>
          <cell r="CC829">
            <v>0</v>
          </cell>
          <cell r="CD829">
            <v>0</v>
          </cell>
          <cell r="CE829">
            <v>0</v>
          </cell>
          <cell r="CF829">
            <v>0</v>
          </cell>
          <cell r="CG829">
            <v>0</v>
          </cell>
          <cell r="CH829">
            <v>0</v>
          </cell>
          <cell r="CI829">
            <v>0</v>
          </cell>
          <cell r="CJ829">
            <v>0</v>
          </cell>
          <cell r="CK829">
            <v>0</v>
          </cell>
          <cell r="CL829">
            <v>0</v>
          </cell>
          <cell r="CM829">
            <v>0</v>
          </cell>
          <cell r="CN829">
            <v>0</v>
          </cell>
          <cell r="CO829">
            <v>0</v>
          </cell>
          <cell r="CP829">
            <v>0</v>
          </cell>
          <cell r="CQ829">
            <v>0</v>
          </cell>
          <cell r="CR829">
            <v>0</v>
          </cell>
          <cell r="CS829">
            <v>0</v>
          </cell>
          <cell r="CT829">
            <v>0</v>
          </cell>
          <cell r="CU829">
            <v>0</v>
          </cell>
          <cell r="CV829">
            <v>0</v>
          </cell>
          <cell r="CW829">
            <v>0</v>
          </cell>
          <cell r="CX829">
            <v>0</v>
          </cell>
          <cell r="CY829">
            <v>0</v>
          </cell>
          <cell r="CZ829">
            <v>0</v>
          </cell>
          <cell r="DA829">
            <v>0</v>
          </cell>
          <cell r="DB829">
            <v>0</v>
          </cell>
          <cell r="DC829">
            <v>0</v>
          </cell>
          <cell r="DD829">
            <v>0</v>
          </cell>
          <cell r="DE829">
            <v>0</v>
          </cell>
          <cell r="DF829">
            <v>0</v>
          </cell>
          <cell r="DG829">
            <v>0</v>
          </cell>
          <cell r="DH829">
            <v>0</v>
          </cell>
          <cell r="DI829">
            <v>0</v>
          </cell>
          <cell r="DJ829">
            <v>0</v>
          </cell>
          <cell r="DK829">
            <v>0</v>
          </cell>
          <cell r="DL829">
            <v>0</v>
          </cell>
          <cell r="DM829">
            <v>0</v>
          </cell>
          <cell r="DN829">
            <v>0</v>
          </cell>
          <cell r="DO829">
            <v>0</v>
          </cell>
          <cell r="DP829">
            <v>0</v>
          </cell>
          <cell r="DQ829">
            <v>0</v>
          </cell>
          <cell r="DR829">
            <v>0</v>
          </cell>
          <cell r="DS829">
            <v>0</v>
          </cell>
          <cell r="DT829">
            <v>0</v>
          </cell>
          <cell r="DU829">
            <v>0</v>
          </cell>
          <cell r="DV829">
            <v>0</v>
          </cell>
          <cell r="DW829">
            <v>0</v>
          </cell>
          <cell r="DX829">
            <v>0</v>
          </cell>
          <cell r="DY829">
            <v>0</v>
          </cell>
          <cell r="DZ829">
            <v>0</v>
          </cell>
          <cell r="EA829">
            <v>0</v>
          </cell>
          <cell r="EB829">
            <v>0</v>
          </cell>
          <cell r="EC829">
            <v>0</v>
          </cell>
          <cell r="ED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  <cell r="BO830">
            <v>0</v>
          </cell>
          <cell r="BP830">
            <v>0</v>
          </cell>
          <cell r="BQ830">
            <v>0</v>
          </cell>
          <cell r="BR830">
            <v>0</v>
          </cell>
          <cell r="BS830">
            <v>0</v>
          </cell>
          <cell r="BT830">
            <v>0</v>
          </cell>
          <cell r="BU830">
            <v>0</v>
          </cell>
          <cell r="BV830">
            <v>0</v>
          </cell>
          <cell r="BW830">
            <v>0</v>
          </cell>
          <cell r="BX830">
            <v>0</v>
          </cell>
          <cell r="BY830">
            <v>0</v>
          </cell>
          <cell r="BZ830">
            <v>0</v>
          </cell>
          <cell r="CA830">
            <v>0</v>
          </cell>
          <cell r="CB830">
            <v>0</v>
          </cell>
          <cell r="CC830">
            <v>0</v>
          </cell>
          <cell r="CD830">
            <v>0</v>
          </cell>
          <cell r="CE830">
            <v>0</v>
          </cell>
          <cell r="CF830">
            <v>0</v>
          </cell>
          <cell r="CG830">
            <v>0</v>
          </cell>
          <cell r="CH830">
            <v>0</v>
          </cell>
          <cell r="CI830">
            <v>0</v>
          </cell>
          <cell r="CJ830">
            <v>0</v>
          </cell>
          <cell r="CK830">
            <v>0</v>
          </cell>
          <cell r="CL830">
            <v>0</v>
          </cell>
          <cell r="CM830">
            <v>0</v>
          </cell>
          <cell r="CN830">
            <v>0</v>
          </cell>
          <cell r="CO830">
            <v>0</v>
          </cell>
          <cell r="CP830">
            <v>0</v>
          </cell>
          <cell r="CQ830">
            <v>0</v>
          </cell>
          <cell r="CR830">
            <v>0</v>
          </cell>
          <cell r="CS830">
            <v>0</v>
          </cell>
          <cell r="CT830">
            <v>0</v>
          </cell>
          <cell r="CU830">
            <v>0</v>
          </cell>
          <cell r="CV830">
            <v>0</v>
          </cell>
          <cell r="CW830">
            <v>0</v>
          </cell>
          <cell r="CX830">
            <v>0</v>
          </cell>
          <cell r="CY830">
            <v>0</v>
          </cell>
          <cell r="CZ830">
            <v>0</v>
          </cell>
          <cell r="DA830">
            <v>0</v>
          </cell>
          <cell r="DB830">
            <v>0</v>
          </cell>
          <cell r="DC830">
            <v>0</v>
          </cell>
          <cell r="DD830">
            <v>0</v>
          </cell>
          <cell r="DE830">
            <v>0</v>
          </cell>
          <cell r="DF830">
            <v>0</v>
          </cell>
          <cell r="DG830">
            <v>0</v>
          </cell>
          <cell r="DH830">
            <v>0</v>
          </cell>
          <cell r="DI830">
            <v>0</v>
          </cell>
          <cell r="DJ830">
            <v>0</v>
          </cell>
          <cell r="DK830">
            <v>0</v>
          </cell>
          <cell r="DL830">
            <v>0</v>
          </cell>
          <cell r="DM830">
            <v>0</v>
          </cell>
          <cell r="DN830">
            <v>0</v>
          </cell>
          <cell r="DO830">
            <v>0</v>
          </cell>
          <cell r="DP830">
            <v>0</v>
          </cell>
          <cell r="DQ830">
            <v>0</v>
          </cell>
          <cell r="DR830">
            <v>0</v>
          </cell>
          <cell r="DS830">
            <v>0</v>
          </cell>
          <cell r="DT830">
            <v>0</v>
          </cell>
          <cell r="DU830">
            <v>0</v>
          </cell>
          <cell r="DV830">
            <v>0</v>
          </cell>
          <cell r="DW830">
            <v>0</v>
          </cell>
          <cell r="DX830">
            <v>0</v>
          </cell>
          <cell r="DY830">
            <v>0</v>
          </cell>
          <cell r="DZ830">
            <v>0</v>
          </cell>
          <cell r="EA830">
            <v>0</v>
          </cell>
          <cell r="EB830">
            <v>0</v>
          </cell>
          <cell r="EC830">
            <v>0</v>
          </cell>
          <cell r="ED830">
            <v>0</v>
          </cell>
        </row>
        <row r="831"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  <cell r="BO831">
            <v>0</v>
          </cell>
          <cell r="BP831">
            <v>0</v>
          </cell>
          <cell r="BQ831">
            <v>0</v>
          </cell>
          <cell r="BR831">
            <v>0</v>
          </cell>
          <cell r="BS831">
            <v>0</v>
          </cell>
          <cell r="BT831">
            <v>0</v>
          </cell>
          <cell r="BU831">
            <v>0</v>
          </cell>
          <cell r="BV831">
            <v>0</v>
          </cell>
          <cell r="BW831">
            <v>0</v>
          </cell>
          <cell r="BX831">
            <v>0</v>
          </cell>
          <cell r="BY831">
            <v>0</v>
          </cell>
          <cell r="BZ831">
            <v>0</v>
          </cell>
          <cell r="CA831">
            <v>0</v>
          </cell>
          <cell r="CB831">
            <v>0</v>
          </cell>
          <cell r="CC831">
            <v>0</v>
          </cell>
          <cell r="CD831">
            <v>0</v>
          </cell>
          <cell r="CE831">
            <v>0</v>
          </cell>
          <cell r="CF831">
            <v>0</v>
          </cell>
          <cell r="CG831">
            <v>0</v>
          </cell>
          <cell r="CH831">
            <v>0</v>
          </cell>
          <cell r="CI831">
            <v>0</v>
          </cell>
          <cell r="CJ831">
            <v>0</v>
          </cell>
          <cell r="CK831">
            <v>0</v>
          </cell>
          <cell r="CL831">
            <v>0</v>
          </cell>
          <cell r="CM831">
            <v>0</v>
          </cell>
          <cell r="CN831">
            <v>0</v>
          </cell>
          <cell r="CO831">
            <v>0</v>
          </cell>
          <cell r="CP831">
            <v>0</v>
          </cell>
          <cell r="CQ831">
            <v>0</v>
          </cell>
          <cell r="CR831">
            <v>0</v>
          </cell>
          <cell r="CS831">
            <v>0</v>
          </cell>
          <cell r="CT831">
            <v>0</v>
          </cell>
          <cell r="CU831">
            <v>0</v>
          </cell>
          <cell r="CV831">
            <v>0</v>
          </cell>
          <cell r="CW831">
            <v>0</v>
          </cell>
          <cell r="CX831">
            <v>0</v>
          </cell>
          <cell r="CY831">
            <v>0</v>
          </cell>
          <cell r="CZ831">
            <v>0</v>
          </cell>
          <cell r="DA831">
            <v>0</v>
          </cell>
          <cell r="DB831">
            <v>0</v>
          </cell>
          <cell r="DC831">
            <v>0</v>
          </cell>
          <cell r="DD831">
            <v>0</v>
          </cell>
          <cell r="DE831">
            <v>0</v>
          </cell>
          <cell r="DF831">
            <v>0</v>
          </cell>
          <cell r="DG831">
            <v>0</v>
          </cell>
          <cell r="DH831">
            <v>0</v>
          </cell>
          <cell r="DI831">
            <v>0</v>
          </cell>
          <cell r="DJ831">
            <v>0</v>
          </cell>
          <cell r="DK831">
            <v>0</v>
          </cell>
          <cell r="DL831">
            <v>0</v>
          </cell>
          <cell r="DM831">
            <v>0</v>
          </cell>
          <cell r="DN831">
            <v>0</v>
          </cell>
          <cell r="DO831">
            <v>0</v>
          </cell>
          <cell r="DP831">
            <v>0</v>
          </cell>
          <cell r="DQ831">
            <v>0</v>
          </cell>
          <cell r="DR831">
            <v>0</v>
          </cell>
          <cell r="DS831">
            <v>0</v>
          </cell>
          <cell r="DT831">
            <v>0</v>
          </cell>
          <cell r="DU831">
            <v>0</v>
          </cell>
          <cell r="DV831">
            <v>0</v>
          </cell>
          <cell r="DW831">
            <v>0</v>
          </cell>
          <cell r="DX831">
            <v>0</v>
          </cell>
          <cell r="DY831">
            <v>0</v>
          </cell>
          <cell r="DZ831">
            <v>0</v>
          </cell>
          <cell r="EA831">
            <v>0</v>
          </cell>
          <cell r="EB831">
            <v>0</v>
          </cell>
          <cell r="EC831">
            <v>0</v>
          </cell>
          <cell r="ED831">
            <v>0</v>
          </cell>
        </row>
        <row r="833"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O833">
            <v>0</v>
          </cell>
          <cell r="BP833">
            <v>0</v>
          </cell>
          <cell r="BQ833">
            <v>0</v>
          </cell>
          <cell r="BR833">
            <v>0</v>
          </cell>
          <cell r="BS833">
            <v>0</v>
          </cell>
          <cell r="BT833">
            <v>0</v>
          </cell>
          <cell r="BU833">
            <v>0</v>
          </cell>
          <cell r="BV833">
            <v>0</v>
          </cell>
          <cell r="BW833">
            <v>0</v>
          </cell>
          <cell r="BX833">
            <v>0</v>
          </cell>
          <cell r="BY833">
            <v>0</v>
          </cell>
          <cell r="BZ833">
            <v>0</v>
          </cell>
          <cell r="CA833">
            <v>0</v>
          </cell>
          <cell r="CB833">
            <v>0</v>
          </cell>
          <cell r="CC833">
            <v>0</v>
          </cell>
          <cell r="CD833">
            <v>0</v>
          </cell>
          <cell r="CE833">
            <v>0</v>
          </cell>
          <cell r="CF833">
            <v>0</v>
          </cell>
          <cell r="CG833">
            <v>0</v>
          </cell>
          <cell r="CH833">
            <v>0</v>
          </cell>
          <cell r="CI833">
            <v>0</v>
          </cell>
          <cell r="CJ833">
            <v>0</v>
          </cell>
          <cell r="CK833">
            <v>0</v>
          </cell>
          <cell r="CL833">
            <v>0</v>
          </cell>
          <cell r="CM833">
            <v>0</v>
          </cell>
          <cell r="CN833">
            <v>0</v>
          </cell>
          <cell r="CO833">
            <v>0</v>
          </cell>
          <cell r="CP833">
            <v>0</v>
          </cell>
          <cell r="CQ833">
            <v>0</v>
          </cell>
          <cell r="CR833">
            <v>0</v>
          </cell>
          <cell r="CS833">
            <v>0</v>
          </cell>
          <cell r="CT833">
            <v>0</v>
          </cell>
          <cell r="CU833">
            <v>0</v>
          </cell>
          <cell r="CV833">
            <v>0</v>
          </cell>
          <cell r="CW833">
            <v>0</v>
          </cell>
          <cell r="CX833">
            <v>0</v>
          </cell>
          <cell r="CY833">
            <v>0</v>
          </cell>
          <cell r="CZ833">
            <v>0</v>
          </cell>
          <cell r="DA833">
            <v>0</v>
          </cell>
          <cell r="DB833">
            <v>0</v>
          </cell>
          <cell r="DC833">
            <v>0</v>
          </cell>
          <cell r="DD833">
            <v>0</v>
          </cell>
          <cell r="DE833">
            <v>0</v>
          </cell>
          <cell r="DF833">
            <v>0</v>
          </cell>
          <cell r="DG833">
            <v>0</v>
          </cell>
          <cell r="DH833">
            <v>0</v>
          </cell>
          <cell r="DI833">
            <v>0</v>
          </cell>
          <cell r="DJ833">
            <v>0</v>
          </cell>
          <cell r="DK833">
            <v>0</v>
          </cell>
          <cell r="DL833">
            <v>0</v>
          </cell>
          <cell r="DM833">
            <v>0</v>
          </cell>
          <cell r="DN833">
            <v>0</v>
          </cell>
          <cell r="DO833">
            <v>0</v>
          </cell>
          <cell r="DP833">
            <v>0</v>
          </cell>
          <cell r="DQ833">
            <v>0</v>
          </cell>
          <cell r="DR833">
            <v>0</v>
          </cell>
          <cell r="DS833">
            <v>0</v>
          </cell>
          <cell r="DT833">
            <v>0</v>
          </cell>
          <cell r="DU833">
            <v>0</v>
          </cell>
          <cell r="DV833">
            <v>0</v>
          </cell>
          <cell r="DW833">
            <v>0</v>
          </cell>
          <cell r="DX833">
            <v>0</v>
          </cell>
          <cell r="DY833">
            <v>0</v>
          </cell>
          <cell r="DZ833">
            <v>0</v>
          </cell>
          <cell r="EA833">
            <v>0</v>
          </cell>
          <cell r="EB833">
            <v>0</v>
          </cell>
          <cell r="EC833">
            <v>0</v>
          </cell>
          <cell r="ED833">
            <v>0</v>
          </cell>
        </row>
        <row r="834"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  <cell r="BS834">
            <v>0</v>
          </cell>
          <cell r="BT834">
            <v>0</v>
          </cell>
          <cell r="BU834">
            <v>0</v>
          </cell>
          <cell r="BV834">
            <v>0</v>
          </cell>
          <cell r="BW834">
            <v>0</v>
          </cell>
          <cell r="BX834">
            <v>0</v>
          </cell>
          <cell r="BY834">
            <v>0</v>
          </cell>
          <cell r="BZ834">
            <v>0</v>
          </cell>
          <cell r="CA834">
            <v>0</v>
          </cell>
          <cell r="CB834">
            <v>0</v>
          </cell>
          <cell r="CC834">
            <v>0</v>
          </cell>
          <cell r="CD834">
            <v>0</v>
          </cell>
          <cell r="CE834">
            <v>0</v>
          </cell>
          <cell r="CF834">
            <v>0</v>
          </cell>
          <cell r="CG834">
            <v>0</v>
          </cell>
          <cell r="CH834">
            <v>0</v>
          </cell>
          <cell r="CI834">
            <v>0</v>
          </cell>
          <cell r="CJ834">
            <v>0</v>
          </cell>
          <cell r="CK834">
            <v>0</v>
          </cell>
          <cell r="CL834">
            <v>0</v>
          </cell>
          <cell r="CM834">
            <v>0</v>
          </cell>
          <cell r="CN834">
            <v>0</v>
          </cell>
          <cell r="CO834">
            <v>0</v>
          </cell>
          <cell r="CP834">
            <v>0</v>
          </cell>
          <cell r="CQ834">
            <v>0</v>
          </cell>
          <cell r="CR834">
            <v>0</v>
          </cell>
          <cell r="CS834">
            <v>0</v>
          </cell>
          <cell r="CT834">
            <v>0</v>
          </cell>
          <cell r="CU834">
            <v>0</v>
          </cell>
          <cell r="CV834">
            <v>0</v>
          </cell>
          <cell r="CW834">
            <v>0</v>
          </cell>
          <cell r="CX834">
            <v>0</v>
          </cell>
          <cell r="CY834">
            <v>0</v>
          </cell>
          <cell r="CZ834">
            <v>0</v>
          </cell>
          <cell r="DA834">
            <v>0</v>
          </cell>
          <cell r="DB834">
            <v>0</v>
          </cell>
          <cell r="DC834">
            <v>0</v>
          </cell>
          <cell r="DD834">
            <v>0</v>
          </cell>
          <cell r="DE834">
            <v>0</v>
          </cell>
          <cell r="DF834">
            <v>0</v>
          </cell>
          <cell r="DG834">
            <v>0</v>
          </cell>
          <cell r="DH834">
            <v>0</v>
          </cell>
          <cell r="DI834">
            <v>0</v>
          </cell>
          <cell r="DJ834">
            <v>0</v>
          </cell>
          <cell r="DK834">
            <v>0</v>
          </cell>
          <cell r="DL834">
            <v>0</v>
          </cell>
          <cell r="DM834">
            <v>0</v>
          </cell>
          <cell r="DN834">
            <v>0</v>
          </cell>
          <cell r="DO834">
            <v>0</v>
          </cell>
          <cell r="DP834">
            <v>0</v>
          </cell>
          <cell r="DQ834">
            <v>0</v>
          </cell>
          <cell r="DR834">
            <v>0</v>
          </cell>
          <cell r="DS834">
            <v>0</v>
          </cell>
          <cell r="DT834">
            <v>0</v>
          </cell>
          <cell r="DU834">
            <v>0</v>
          </cell>
          <cell r="DV834">
            <v>0</v>
          </cell>
          <cell r="DW834">
            <v>0</v>
          </cell>
          <cell r="DX834">
            <v>0</v>
          </cell>
          <cell r="DY834">
            <v>0</v>
          </cell>
          <cell r="DZ834">
            <v>0</v>
          </cell>
          <cell r="EA834">
            <v>0</v>
          </cell>
          <cell r="EB834">
            <v>0</v>
          </cell>
          <cell r="EC834">
            <v>0</v>
          </cell>
          <cell r="ED834">
            <v>0</v>
          </cell>
        </row>
        <row r="835"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  <cell r="BF835">
            <v>0</v>
          </cell>
          <cell r="BG835">
            <v>0</v>
          </cell>
          <cell r="BH835">
            <v>0</v>
          </cell>
          <cell r="BI835">
            <v>0</v>
          </cell>
          <cell r="BJ835">
            <v>0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  <cell r="BS835">
            <v>0</v>
          </cell>
          <cell r="BT835">
            <v>0</v>
          </cell>
          <cell r="BU835">
            <v>0</v>
          </cell>
          <cell r="BV835">
            <v>0</v>
          </cell>
          <cell r="BW835">
            <v>0</v>
          </cell>
          <cell r="BX835">
            <v>0</v>
          </cell>
          <cell r="BY835">
            <v>0</v>
          </cell>
          <cell r="BZ835">
            <v>0</v>
          </cell>
          <cell r="CA835">
            <v>0</v>
          </cell>
          <cell r="CB835">
            <v>0</v>
          </cell>
          <cell r="CC835">
            <v>0</v>
          </cell>
          <cell r="CD835">
            <v>0</v>
          </cell>
          <cell r="CE835">
            <v>0</v>
          </cell>
          <cell r="CF835">
            <v>0</v>
          </cell>
          <cell r="CG835">
            <v>0</v>
          </cell>
          <cell r="CH835">
            <v>0</v>
          </cell>
          <cell r="CI835">
            <v>0</v>
          </cell>
          <cell r="CJ835">
            <v>0</v>
          </cell>
          <cell r="CK835">
            <v>0</v>
          </cell>
          <cell r="CL835">
            <v>0</v>
          </cell>
          <cell r="CM835">
            <v>0</v>
          </cell>
          <cell r="CN835">
            <v>0</v>
          </cell>
          <cell r="CO835">
            <v>0</v>
          </cell>
          <cell r="CP835">
            <v>0</v>
          </cell>
          <cell r="CQ835">
            <v>0</v>
          </cell>
          <cell r="CR835">
            <v>0</v>
          </cell>
          <cell r="CS835">
            <v>0</v>
          </cell>
          <cell r="CT835">
            <v>0</v>
          </cell>
          <cell r="CU835">
            <v>0</v>
          </cell>
          <cell r="CV835">
            <v>0</v>
          </cell>
          <cell r="CW835">
            <v>0</v>
          </cell>
          <cell r="CX835">
            <v>0</v>
          </cell>
          <cell r="CY835">
            <v>0</v>
          </cell>
          <cell r="CZ835">
            <v>0</v>
          </cell>
          <cell r="DA835">
            <v>0</v>
          </cell>
          <cell r="DB835">
            <v>0</v>
          </cell>
          <cell r="DC835">
            <v>0</v>
          </cell>
          <cell r="DD835">
            <v>0</v>
          </cell>
          <cell r="DE835">
            <v>0</v>
          </cell>
          <cell r="DF835">
            <v>0</v>
          </cell>
          <cell r="DG835">
            <v>0</v>
          </cell>
          <cell r="DH835">
            <v>0</v>
          </cell>
          <cell r="DI835">
            <v>0</v>
          </cell>
          <cell r="DJ835">
            <v>0</v>
          </cell>
          <cell r="DK835">
            <v>0</v>
          </cell>
          <cell r="DL835">
            <v>0</v>
          </cell>
          <cell r="DM835">
            <v>0</v>
          </cell>
          <cell r="DN835">
            <v>0</v>
          </cell>
          <cell r="DO835">
            <v>0</v>
          </cell>
          <cell r="DP835">
            <v>0</v>
          </cell>
          <cell r="DQ835">
            <v>0</v>
          </cell>
          <cell r="DR835">
            <v>0</v>
          </cell>
          <cell r="DS835">
            <v>0</v>
          </cell>
          <cell r="DT835">
            <v>0</v>
          </cell>
          <cell r="DU835">
            <v>0</v>
          </cell>
          <cell r="DV835">
            <v>0</v>
          </cell>
          <cell r="DW835">
            <v>0</v>
          </cell>
          <cell r="DX835">
            <v>0</v>
          </cell>
          <cell r="DY835">
            <v>0</v>
          </cell>
          <cell r="DZ835">
            <v>0</v>
          </cell>
          <cell r="EA835">
            <v>0</v>
          </cell>
          <cell r="EB835">
            <v>0</v>
          </cell>
          <cell r="EC835">
            <v>0</v>
          </cell>
          <cell r="ED835">
            <v>0</v>
          </cell>
        </row>
        <row r="836"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F836">
            <v>0</v>
          </cell>
          <cell r="BG836">
            <v>0</v>
          </cell>
          <cell r="BH836">
            <v>0</v>
          </cell>
          <cell r="BI836">
            <v>0</v>
          </cell>
          <cell r="BJ836">
            <v>0</v>
          </cell>
          <cell r="BK836">
            <v>0</v>
          </cell>
          <cell r="BL836">
            <v>0</v>
          </cell>
          <cell r="BM836">
            <v>0</v>
          </cell>
          <cell r="BN836">
            <v>0</v>
          </cell>
          <cell r="BO836">
            <v>0</v>
          </cell>
          <cell r="BP836">
            <v>0</v>
          </cell>
          <cell r="BQ836">
            <v>0</v>
          </cell>
          <cell r="BR836">
            <v>0</v>
          </cell>
          <cell r="BS836">
            <v>0</v>
          </cell>
          <cell r="BT836">
            <v>0</v>
          </cell>
          <cell r="BU836">
            <v>0</v>
          </cell>
          <cell r="BV836">
            <v>0</v>
          </cell>
          <cell r="BW836">
            <v>0</v>
          </cell>
          <cell r="BX836">
            <v>0</v>
          </cell>
          <cell r="BY836">
            <v>0</v>
          </cell>
          <cell r="BZ836">
            <v>0</v>
          </cell>
          <cell r="CA836">
            <v>0</v>
          </cell>
          <cell r="CB836">
            <v>0</v>
          </cell>
          <cell r="CC836">
            <v>0</v>
          </cell>
          <cell r="CD836">
            <v>0</v>
          </cell>
          <cell r="CE836">
            <v>0</v>
          </cell>
          <cell r="CF836">
            <v>0</v>
          </cell>
          <cell r="CG836">
            <v>0</v>
          </cell>
          <cell r="CH836">
            <v>0</v>
          </cell>
          <cell r="CI836">
            <v>0</v>
          </cell>
          <cell r="CJ836">
            <v>0</v>
          </cell>
          <cell r="CK836">
            <v>0</v>
          </cell>
          <cell r="CL836">
            <v>0</v>
          </cell>
          <cell r="CM836">
            <v>0</v>
          </cell>
          <cell r="CN836">
            <v>0</v>
          </cell>
          <cell r="CO836">
            <v>0</v>
          </cell>
          <cell r="CP836">
            <v>0</v>
          </cell>
          <cell r="CQ836">
            <v>0</v>
          </cell>
          <cell r="CR836">
            <v>0</v>
          </cell>
          <cell r="CS836">
            <v>0</v>
          </cell>
          <cell r="CT836">
            <v>0</v>
          </cell>
          <cell r="CU836">
            <v>0</v>
          </cell>
          <cell r="CV836">
            <v>0</v>
          </cell>
          <cell r="CW836">
            <v>0</v>
          </cell>
          <cell r="CX836">
            <v>0</v>
          </cell>
          <cell r="CY836">
            <v>0</v>
          </cell>
          <cell r="CZ836">
            <v>0</v>
          </cell>
          <cell r="DA836">
            <v>0</v>
          </cell>
          <cell r="DB836">
            <v>0</v>
          </cell>
          <cell r="DC836">
            <v>0</v>
          </cell>
          <cell r="DD836">
            <v>0</v>
          </cell>
          <cell r="DE836">
            <v>0</v>
          </cell>
          <cell r="DF836">
            <v>0</v>
          </cell>
          <cell r="DG836">
            <v>0</v>
          </cell>
          <cell r="DH836">
            <v>0</v>
          </cell>
          <cell r="DI836">
            <v>0</v>
          </cell>
          <cell r="DJ836">
            <v>0</v>
          </cell>
          <cell r="DK836">
            <v>0</v>
          </cell>
          <cell r="DL836">
            <v>0</v>
          </cell>
          <cell r="DM836">
            <v>0</v>
          </cell>
          <cell r="DN836">
            <v>0</v>
          </cell>
          <cell r="DO836">
            <v>0</v>
          </cell>
          <cell r="DP836">
            <v>0</v>
          </cell>
          <cell r="DQ836">
            <v>0</v>
          </cell>
          <cell r="DR836">
            <v>0</v>
          </cell>
          <cell r="DS836">
            <v>0</v>
          </cell>
          <cell r="DT836">
            <v>0</v>
          </cell>
          <cell r="DU836">
            <v>0</v>
          </cell>
          <cell r="DV836">
            <v>0</v>
          </cell>
          <cell r="DW836">
            <v>0</v>
          </cell>
          <cell r="DX836">
            <v>0</v>
          </cell>
          <cell r="DY836">
            <v>0</v>
          </cell>
          <cell r="DZ836">
            <v>0</v>
          </cell>
          <cell r="EA836">
            <v>0</v>
          </cell>
          <cell r="EB836">
            <v>0</v>
          </cell>
          <cell r="EC836">
            <v>0</v>
          </cell>
          <cell r="ED836">
            <v>0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0</v>
          </cell>
          <cell r="BD837">
            <v>0</v>
          </cell>
          <cell r="BE837">
            <v>0</v>
          </cell>
          <cell r="BF837">
            <v>0</v>
          </cell>
          <cell r="BG837">
            <v>0</v>
          </cell>
          <cell r="BH837">
            <v>0</v>
          </cell>
          <cell r="BI837">
            <v>0</v>
          </cell>
          <cell r="BJ837">
            <v>0</v>
          </cell>
          <cell r="BK837">
            <v>0</v>
          </cell>
          <cell r="BL837">
            <v>0</v>
          </cell>
          <cell r="BM837">
            <v>0</v>
          </cell>
          <cell r="BN837">
            <v>0</v>
          </cell>
          <cell r="BO837">
            <v>0</v>
          </cell>
          <cell r="BP837">
            <v>0</v>
          </cell>
          <cell r="BQ837">
            <v>0</v>
          </cell>
          <cell r="BR837">
            <v>0</v>
          </cell>
          <cell r="BS837">
            <v>0</v>
          </cell>
          <cell r="BT837">
            <v>0</v>
          </cell>
          <cell r="BU837">
            <v>0</v>
          </cell>
          <cell r="BV837">
            <v>0</v>
          </cell>
          <cell r="BW837">
            <v>0</v>
          </cell>
          <cell r="BX837">
            <v>0</v>
          </cell>
          <cell r="BY837">
            <v>0</v>
          </cell>
          <cell r="BZ837">
            <v>0</v>
          </cell>
          <cell r="CA837">
            <v>0</v>
          </cell>
          <cell r="CB837">
            <v>0</v>
          </cell>
          <cell r="CC837">
            <v>0</v>
          </cell>
          <cell r="CD837">
            <v>0</v>
          </cell>
          <cell r="CE837">
            <v>0</v>
          </cell>
          <cell r="CF837">
            <v>0</v>
          </cell>
          <cell r="CG837">
            <v>0</v>
          </cell>
          <cell r="CH837">
            <v>0</v>
          </cell>
          <cell r="CI837">
            <v>0</v>
          </cell>
          <cell r="CJ837">
            <v>0</v>
          </cell>
          <cell r="CK837">
            <v>0</v>
          </cell>
          <cell r="CL837">
            <v>0</v>
          </cell>
          <cell r="CM837">
            <v>0</v>
          </cell>
          <cell r="CN837">
            <v>0</v>
          </cell>
          <cell r="CO837">
            <v>0</v>
          </cell>
          <cell r="CP837">
            <v>0</v>
          </cell>
          <cell r="CQ837">
            <v>0</v>
          </cell>
          <cell r="CR837">
            <v>0</v>
          </cell>
          <cell r="CS837">
            <v>0</v>
          </cell>
          <cell r="CT837">
            <v>0</v>
          </cell>
          <cell r="CU837">
            <v>0</v>
          </cell>
          <cell r="CV837">
            <v>0</v>
          </cell>
          <cell r="CW837">
            <v>0</v>
          </cell>
          <cell r="CX837">
            <v>0</v>
          </cell>
          <cell r="CY837">
            <v>0</v>
          </cell>
          <cell r="CZ837">
            <v>0</v>
          </cell>
          <cell r="DA837">
            <v>0</v>
          </cell>
          <cell r="DB837">
            <v>0</v>
          </cell>
          <cell r="DC837">
            <v>0</v>
          </cell>
          <cell r="DD837">
            <v>0</v>
          </cell>
          <cell r="DE837">
            <v>0</v>
          </cell>
          <cell r="DF837">
            <v>0</v>
          </cell>
          <cell r="DG837">
            <v>0</v>
          </cell>
          <cell r="DH837">
            <v>0</v>
          </cell>
          <cell r="DI837">
            <v>0</v>
          </cell>
          <cell r="DJ837">
            <v>0</v>
          </cell>
          <cell r="DK837">
            <v>0</v>
          </cell>
          <cell r="DL837">
            <v>0</v>
          </cell>
          <cell r="DM837">
            <v>0</v>
          </cell>
          <cell r="DN837">
            <v>0</v>
          </cell>
          <cell r="DO837">
            <v>0</v>
          </cell>
          <cell r="DP837">
            <v>0</v>
          </cell>
          <cell r="DQ837">
            <v>0</v>
          </cell>
          <cell r="DR837">
            <v>0</v>
          </cell>
          <cell r="DS837">
            <v>0</v>
          </cell>
          <cell r="DT837">
            <v>0</v>
          </cell>
          <cell r="DU837">
            <v>0</v>
          </cell>
          <cell r="DV837">
            <v>0</v>
          </cell>
          <cell r="DW837">
            <v>0</v>
          </cell>
          <cell r="DX837">
            <v>0</v>
          </cell>
          <cell r="DY837">
            <v>0</v>
          </cell>
          <cell r="DZ837">
            <v>0</v>
          </cell>
          <cell r="EA837">
            <v>0</v>
          </cell>
          <cell r="EB837">
            <v>0</v>
          </cell>
          <cell r="EC837">
            <v>0</v>
          </cell>
          <cell r="ED837">
            <v>0</v>
          </cell>
        </row>
        <row r="838"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  <cell r="BL838">
            <v>0</v>
          </cell>
          <cell r="BM838">
            <v>0</v>
          </cell>
          <cell r="BN838">
            <v>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  <cell r="BS838">
            <v>0</v>
          </cell>
          <cell r="BT838">
            <v>0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  <cell r="BZ838">
            <v>0</v>
          </cell>
          <cell r="CA838">
            <v>0</v>
          </cell>
          <cell r="CB838">
            <v>0</v>
          </cell>
          <cell r="CC838">
            <v>0</v>
          </cell>
          <cell r="CD838">
            <v>0</v>
          </cell>
          <cell r="CE838">
            <v>0</v>
          </cell>
          <cell r="CF838">
            <v>0</v>
          </cell>
          <cell r="CG838">
            <v>0</v>
          </cell>
          <cell r="CH838">
            <v>0</v>
          </cell>
          <cell r="CI838">
            <v>0</v>
          </cell>
          <cell r="CJ838">
            <v>0</v>
          </cell>
          <cell r="CK838">
            <v>0</v>
          </cell>
          <cell r="CL838">
            <v>0</v>
          </cell>
          <cell r="CM838">
            <v>0</v>
          </cell>
          <cell r="CN838">
            <v>0</v>
          </cell>
          <cell r="CO838">
            <v>0</v>
          </cell>
          <cell r="CP838">
            <v>0</v>
          </cell>
          <cell r="CQ838">
            <v>0</v>
          </cell>
          <cell r="CR838">
            <v>0</v>
          </cell>
          <cell r="CS838">
            <v>0</v>
          </cell>
          <cell r="CT838">
            <v>0</v>
          </cell>
          <cell r="CU838">
            <v>0</v>
          </cell>
          <cell r="CV838">
            <v>0</v>
          </cell>
          <cell r="CW838">
            <v>0</v>
          </cell>
          <cell r="CX838">
            <v>0</v>
          </cell>
          <cell r="CY838">
            <v>0</v>
          </cell>
          <cell r="CZ838">
            <v>0</v>
          </cell>
          <cell r="DA838">
            <v>0</v>
          </cell>
          <cell r="DB838">
            <v>0</v>
          </cell>
          <cell r="DC838">
            <v>0</v>
          </cell>
          <cell r="DD838">
            <v>0</v>
          </cell>
          <cell r="DE838">
            <v>0</v>
          </cell>
          <cell r="DF838">
            <v>0</v>
          </cell>
          <cell r="DG838">
            <v>0</v>
          </cell>
          <cell r="DH838">
            <v>0</v>
          </cell>
          <cell r="DI838">
            <v>0</v>
          </cell>
          <cell r="DJ838">
            <v>0</v>
          </cell>
          <cell r="DK838">
            <v>0</v>
          </cell>
          <cell r="DL838">
            <v>0</v>
          </cell>
          <cell r="DM838">
            <v>0</v>
          </cell>
          <cell r="DN838">
            <v>0</v>
          </cell>
          <cell r="DO838">
            <v>0</v>
          </cell>
          <cell r="DP838">
            <v>0</v>
          </cell>
          <cell r="DQ838">
            <v>0</v>
          </cell>
          <cell r="DR838">
            <v>0</v>
          </cell>
          <cell r="DS838">
            <v>0</v>
          </cell>
          <cell r="DT838">
            <v>0</v>
          </cell>
          <cell r="DU838">
            <v>0</v>
          </cell>
          <cell r="DV838">
            <v>0</v>
          </cell>
          <cell r="DW838">
            <v>0</v>
          </cell>
          <cell r="DX838">
            <v>0</v>
          </cell>
          <cell r="DY838">
            <v>0</v>
          </cell>
          <cell r="DZ838">
            <v>0</v>
          </cell>
          <cell r="EA838">
            <v>0</v>
          </cell>
          <cell r="EB838">
            <v>0</v>
          </cell>
          <cell r="EC838">
            <v>0</v>
          </cell>
          <cell r="ED838">
            <v>0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>
            <v>0</v>
          </cell>
          <cell r="BE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>
            <v>0</v>
          </cell>
          <cell r="BR839">
            <v>0</v>
          </cell>
          <cell r="BS839">
            <v>0</v>
          </cell>
          <cell r="BT839">
            <v>0</v>
          </cell>
          <cell r="BU839">
            <v>0</v>
          </cell>
          <cell r="BV839">
            <v>0</v>
          </cell>
          <cell r="BW839">
            <v>0</v>
          </cell>
          <cell r="BX839">
            <v>0</v>
          </cell>
          <cell r="BY839">
            <v>0</v>
          </cell>
          <cell r="BZ839">
            <v>0</v>
          </cell>
          <cell r="CA839">
            <v>0</v>
          </cell>
          <cell r="CB839">
            <v>0</v>
          </cell>
          <cell r="CC839">
            <v>0</v>
          </cell>
          <cell r="CD839">
            <v>0</v>
          </cell>
          <cell r="CE839">
            <v>0</v>
          </cell>
          <cell r="CF839">
            <v>0</v>
          </cell>
          <cell r="CG839">
            <v>0</v>
          </cell>
          <cell r="CH839">
            <v>0</v>
          </cell>
          <cell r="CI839">
            <v>0</v>
          </cell>
          <cell r="CJ839">
            <v>0</v>
          </cell>
          <cell r="CK839">
            <v>0</v>
          </cell>
          <cell r="CL839">
            <v>0</v>
          </cell>
          <cell r="CM839">
            <v>0</v>
          </cell>
          <cell r="CN839">
            <v>0</v>
          </cell>
          <cell r="CO839">
            <v>0</v>
          </cell>
          <cell r="CP839">
            <v>0</v>
          </cell>
          <cell r="CQ839">
            <v>0</v>
          </cell>
          <cell r="CR839">
            <v>0</v>
          </cell>
          <cell r="CS839">
            <v>0</v>
          </cell>
          <cell r="CT839">
            <v>0</v>
          </cell>
          <cell r="CU839">
            <v>0</v>
          </cell>
          <cell r="CV839">
            <v>0</v>
          </cell>
          <cell r="CW839">
            <v>0</v>
          </cell>
          <cell r="CX839">
            <v>0</v>
          </cell>
          <cell r="CY839">
            <v>0</v>
          </cell>
          <cell r="CZ839">
            <v>0</v>
          </cell>
          <cell r="DA839">
            <v>0</v>
          </cell>
          <cell r="DB839">
            <v>0</v>
          </cell>
          <cell r="DC839">
            <v>0</v>
          </cell>
          <cell r="DD839">
            <v>0</v>
          </cell>
          <cell r="DE839">
            <v>0</v>
          </cell>
          <cell r="DF839">
            <v>0</v>
          </cell>
          <cell r="DG839">
            <v>0</v>
          </cell>
          <cell r="DH839">
            <v>0</v>
          </cell>
          <cell r="DI839">
            <v>0</v>
          </cell>
          <cell r="DJ839">
            <v>0</v>
          </cell>
          <cell r="DK839">
            <v>0</v>
          </cell>
          <cell r="DL839">
            <v>0</v>
          </cell>
          <cell r="DM839">
            <v>0</v>
          </cell>
          <cell r="DN839">
            <v>0</v>
          </cell>
          <cell r="DO839">
            <v>0</v>
          </cell>
          <cell r="DP839">
            <v>0</v>
          </cell>
          <cell r="DQ839">
            <v>0</v>
          </cell>
          <cell r="DR839">
            <v>0</v>
          </cell>
          <cell r="DS839">
            <v>0</v>
          </cell>
          <cell r="DT839">
            <v>0</v>
          </cell>
          <cell r="DU839">
            <v>0</v>
          </cell>
          <cell r="DV839">
            <v>0</v>
          </cell>
          <cell r="DW839">
            <v>0</v>
          </cell>
          <cell r="DX839">
            <v>0</v>
          </cell>
          <cell r="DY839">
            <v>0</v>
          </cell>
          <cell r="DZ839">
            <v>0</v>
          </cell>
          <cell r="EA839">
            <v>0</v>
          </cell>
          <cell r="EB839">
            <v>0</v>
          </cell>
          <cell r="EC839">
            <v>0</v>
          </cell>
          <cell r="ED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  <cell r="BI840">
            <v>0</v>
          </cell>
          <cell r="BJ840">
            <v>0</v>
          </cell>
          <cell r="BK840">
            <v>0</v>
          </cell>
          <cell r="BL840">
            <v>0</v>
          </cell>
          <cell r="BM840">
            <v>0</v>
          </cell>
          <cell r="BN840">
            <v>0</v>
          </cell>
          <cell r="BO840">
            <v>0</v>
          </cell>
          <cell r="BP840">
            <v>0</v>
          </cell>
          <cell r="BQ840">
            <v>0</v>
          </cell>
          <cell r="BR840">
            <v>0</v>
          </cell>
          <cell r="BS840">
            <v>0</v>
          </cell>
          <cell r="BT840">
            <v>0</v>
          </cell>
          <cell r="BU840">
            <v>0</v>
          </cell>
          <cell r="BV840">
            <v>0</v>
          </cell>
          <cell r="BW840">
            <v>0</v>
          </cell>
          <cell r="BX840">
            <v>0</v>
          </cell>
          <cell r="BY840">
            <v>0</v>
          </cell>
          <cell r="BZ840">
            <v>0</v>
          </cell>
          <cell r="CA840">
            <v>0</v>
          </cell>
          <cell r="CB840">
            <v>0</v>
          </cell>
          <cell r="CC840">
            <v>0</v>
          </cell>
          <cell r="CD840">
            <v>0</v>
          </cell>
          <cell r="CE840">
            <v>0</v>
          </cell>
          <cell r="CF840">
            <v>0</v>
          </cell>
          <cell r="CG840">
            <v>0</v>
          </cell>
          <cell r="CH840">
            <v>0</v>
          </cell>
          <cell r="CI840">
            <v>0</v>
          </cell>
          <cell r="CJ840">
            <v>0</v>
          </cell>
          <cell r="CK840">
            <v>0</v>
          </cell>
          <cell r="CL840">
            <v>0</v>
          </cell>
          <cell r="CM840">
            <v>0</v>
          </cell>
          <cell r="CN840">
            <v>0</v>
          </cell>
          <cell r="CO840">
            <v>0</v>
          </cell>
          <cell r="CP840">
            <v>0</v>
          </cell>
          <cell r="CQ840">
            <v>0</v>
          </cell>
          <cell r="CR840">
            <v>0</v>
          </cell>
          <cell r="CS840">
            <v>0</v>
          </cell>
          <cell r="CT840">
            <v>0</v>
          </cell>
          <cell r="CU840">
            <v>0</v>
          </cell>
          <cell r="CV840">
            <v>0</v>
          </cell>
          <cell r="CW840">
            <v>0</v>
          </cell>
          <cell r="CX840">
            <v>0</v>
          </cell>
          <cell r="CY840">
            <v>0</v>
          </cell>
          <cell r="CZ840">
            <v>0</v>
          </cell>
          <cell r="DA840">
            <v>0</v>
          </cell>
          <cell r="DB840">
            <v>0</v>
          </cell>
          <cell r="DC840">
            <v>0</v>
          </cell>
          <cell r="DD840">
            <v>0</v>
          </cell>
          <cell r="DE840">
            <v>0</v>
          </cell>
          <cell r="DF840">
            <v>0</v>
          </cell>
          <cell r="DG840">
            <v>0</v>
          </cell>
          <cell r="DH840">
            <v>0</v>
          </cell>
          <cell r="DI840">
            <v>0</v>
          </cell>
          <cell r="DJ840">
            <v>0</v>
          </cell>
          <cell r="DK840">
            <v>0</v>
          </cell>
          <cell r="DL840">
            <v>0</v>
          </cell>
          <cell r="DM840">
            <v>0</v>
          </cell>
          <cell r="DN840">
            <v>0</v>
          </cell>
          <cell r="DO840">
            <v>0</v>
          </cell>
          <cell r="DP840">
            <v>0</v>
          </cell>
          <cell r="DQ840">
            <v>0</v>
          </cell>
          <cell r="DR840">
            <v>0</v>
          </cell>
          <cell r="DS840">
            <v>0</v>
          </cell>
          <cell r="DT840">
            <v>0</v>
          </cell>
          <cell r="DU840">
            <v>0</v>
          </cell>
          <cell r="DV840">
            <v>0</v>
          </cell>
          <cell r="DW840">
            <v>0</v>
          </cell>
          <cell r="DX840">
            <v>0</v>
          </cell>
          <cell r="DY840">
            <v>0</v>
          </cell>
          <cell r="DZ840">
            <v>0</v>
          </cell>
          <cell r="EA840">
            <v>0</v>
          </cell>
          <cell r="EB840">
            <v>0</v>
          </cell>
          <cell r="EC840">
            <v>0</v>
          </cell>
          <cell r="ED840">
            <v>0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  <cell r="BS841">
            <v>0</v>
          </cell>
          <cell r="BT841">
            <v>0</v>
          </cell>
          <cell r="BU841">
            <v>0</v>
          </cell>
          <cell r="BV841">
            <v>0</v>
          </cell>
          <cell r="BW841">
            <v>0</v>
          </cell>
          <cell r="BX841">
            <v>0</v>
          </cell>
          <cell r="BY841">
            <v>0</v>
          </cell>
          <cell r="BZ841">
            <v>0</v>
          </cell>
          <cell r="CA841">
            <v>0</v>
          </cell>
          <cell r="CB841">
            <v>0</v>
          </cell>
          <cell r="CC841">
            <v>0</v>
          </cell>
          <cell r="CD841">
            <v>0</v>
          </cell>
          <cell r="CE841">
            <v>0</v>
          </cell>
          <cell r="CF841">
            <v>0</v>
          </cell>
          <cell r="CG841">
            <v>0</v>
          </cell>
          <cell r="CH841">
            <v>0</v>
          </cell>
          <cell r="CI841">
            <v>0</v>
          </cell>
          <cell r="CJ841">
            <v>0</v>
          </cell>
          <cell r="CK841">
            <v>0</v>
          </cell>
          <cell r="CL841">
            <v>0</v>
          </cell>
          <cell r="CM841">
            <v>0</v>
          </cell>
          <cell r="CN841">
            <v>0</v>
          </cell>
          <cell r="CO841">
            <v>0</v>
          </cell>
          <cell r="CP841">
            <v>0</v>
          </cell>
          <cell r="CQ841">
            <v>0</v>
          </cell>
          <cell r="CR841">
            <v>0</v>
          </cell>
          <cell r="CS841">
            <v>0</v>
          </cell>
          <cell r="CT841">
            <v>0</v>
          </cell>
          <cell r="CU841">
            <v>0</v>
          </cell>
          <cell r="CV841">
            <v>0</v>
          </cell>
          <cell r="CW841">
            <v>0</v>
          </cell>
          <cell r="CX841">
            <v>0</v>
          </cell>
          <cell r="CY841">
            <v>0</v>
          </cell>
          <cell r="CZ841">
            <v>0</v>
          </cell>
          <cell r="DA841">
            <v>0</v>
          </cell>
          <cell r="DB841">
            <v>0</v>
          </cell>
          <cell r="DC841">
            <v>0</v>
          </cell>
          <cell r="DD841">
            <v>0</v>
          </cell>
          <cell r="DE841">
            <v>0</v>
          </cell>
          <cell r="DF841">
            <v>0</v>
          </cell>
          <cell r="DG841">
            <v>0</v>
          </cell>
          <cell r="DH841">
            <v>0</v>
          </cell>
          <cell r="DI841">
            <v>0</v>
          </cell>
          <cell r="DJ841">
            <v>0</v>
          </cell>
          <cell r="DK841">
            <v>0</v>
          </cell>
          <cell r="DL841">
            <v>0</v>
          </cell>
          <cell r="DM841">
            <v>0</v>
          </cell>
          <cell r="DN841">
            <v>0</v>
          </cell>
          <cell r="DO841">
            <v>0</v>
          </cell>
          <cell r="DP841">
            <v>0</v>
          </cell>
          <cell r="DQ841">
            <v>0</v>
          </cell>
          <cell r="DR841">
            <v>0</v>
          </cell>
          <cell r="DS841">
            <v>0</v>
          </cell>
          <cell r="DT841">
            <v>0</v>
          </cell>
          <cell r="DU841">
            <v>0</v>
          </cell>
          <cell r="DV841">
            <v>0</v>
          </cell>
          <cell r="DW841">
            <v>0</v>
          </cell>
          <cell r="DX841">
            <v>0</v>
          </cell>
          <cell r="DY841">
            <v>0</v>
          </cell>
          <cell r="DZ841">
            <v>0</v>
          </cell>
          <cell r="EA841">
            <v>0</v>
          </cell>
          <cell r="EB841">
            <v>0</v>
          </cell>
          <cell r="EC841">
            <v>0</v>
          </cell>
          <cell r="ED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  <cell r="BL842">
            <v>0</v>
          </cell>
          <cell r="BM842">
            <v>0</v>
          </cell>
          <cell r="BN842">
            <v>0</v>
          </cell>
          <cell r="BO842">
            <v>0</v>
          </cell>
          <cell r="BP842">
            <v>0</v>
          </cell>
          <cell r="BQ842">
            <v>0</v>
          </cell>
          <cell r="BR842">
            <v>0</v>
          </cell>
          <cell r="BS842">
            <v>0</v>
          </cell>
          <cell r="BT842">
            <v>0</v>
          </cell>
          <cell r="BU842">
            <v>0</v>
          </cell>
          <cell r="BV842">
            <v>0</v>
          </cell>
          <cell r="BW842">
            <v>0</v>
          </cell>
          <cell r="BX842">
            <v>0</v>
          </cell>
          <cell r="BY842">
            <v>0</v>
          </cell>
          <cell r="BZ842">
            <v>0</v>
          </cell>
          <cell r="CA842">
            <v>0</v>
          </cell>
          <cell r="CB842">
            <v>0</v>
          </cell>
          <cell r="CC842">
            <v>0</v>
          </cell>
          <cell r="CD842">
            <v>0</v>
          </cell>
          <cell r="CE842">
            <v>0</v>
          </cell>
          <cell r="CF842">
            <v>0</v>
          </cell>
          <cell r="CG842">
            <v>0</v>
          </cell>
          <cell r="CH842">
            <v>0</v>
          </cell>
          <cell r="CI842">
            <v>0</v>
          </cell>
          <cell r="CJ842">
            <v>0</v>
          </cell>
          <cell r="CK842">
            <v>0</v>
          </cell>
          <cell r="CL842">
            <v>0</v>
          </cell>
          <cell r="CM842">
            <v>0</v>
          </cell>
          <cell r="CN842">
            <v>0</v>
          </cell>
          <cell r="CO842">
            <v>0</v>
          </cell>
          <cell r="CP842">
            <v>0</v>
          </cell>
          <cell r="CQ842">
            <v>0</v>
          </cell>
          <cell r="CR842">
            <v>0</v>
          </cell>
          <cell r="CS842">
            <v>0</v>
          </cell>
          <cell r="CT842">
            <v>0</v>
          </cell>
          <cell r="CU842">
            <v>0</v>
          </cell>
          <cell r="CV842">
            <v>0</v>
          </cell>
          <cell r="CW842">
            <v>0</v>
          </cell>
          <cell r="CX842">
            <v>0</v>
          </cell>
          <cell r="CY842">
            <v>0</v>
          </cell>
          <cell r="CZ842">
            <v>0</v>
          </cell>
          <cell r="DA842">
            <v>0</v>
          </cell>
          <cell r="DB842">
            <v>0</v>
          </cell>
          <cell r="DC842">
            <v>0</v>
          </cell>
          <cell r="DD842">
            <v>0</v>
          </cell>
          <cell r="DE842">
            <v>0</v>
          </cell>
          <cell r="DF842">
            <v>0</v>
          </cell>
          <cell r="DG842">
            <v>0</v>
          </cell>
          <cell r="DH842">
            <v>0</v>
          </cell>
          <cell r="DI842">
            <v>0</v>
          </cell>
          <cell r="DJ842">
            <v>0</v>
          </cell>
          <cell r="DK842">
            <v>0</v>
          </cell>
          <cell r="DL842">
            <v>0</v>
          </cell>
          <cell r="DM842">
            <v>0</v>
          </cell>
          <cell r="DN842">
            <v>0</v>
          </cell>
          <cell r="DO842">
            <v>0</v>
          </cell>
          <cell r="DP842">
            <v>0</v>
          </cell>
          <cell r="DQ842">
            <v>0</v>
          </cell>
          <cell r="DR842">
            <v>0</v>
          </cell>
          <cell r="DS842">
            <v>0</v>
          </cell>
          <cell r="DT842">
            <v>0</v>
          </cell>
          <cell r="DU842">
            <v>0</v>
          </cell>
          <cell r="DV842">
            <v>0</v>
          </cell>
          <cell r="DW842">
            <v>0</v>
          </cell>
          <cell r="DX842">
            <v>0</v>
          </cell>
          <cell r="DY842">
            <v>0</v>
          </cell>
          <cell r="DZ842">
            <v>0</v>
          </cell>
          <cell r="EA842">
            <v>0</v>
          </cell>
          <cell r="EB842">
            <v>0</v>
          </cell>
          <cell r="EC842">
            <v>0</v>
          </cell>
          <cell r="ED842">
            <v>0</v>
          </cell>
        </row>
        <row r="843"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O843">
            <v>0</v>
          </cell>
          <cell r="BP843">
            <v>0</v>
          </cell>
          <cell r="BQ843">
            <v>0</v>
          </cell>
          <cell r="BR843">
            <v>0</v>
          </cell>
          <cell r="BS843">
            <v>0</v>
          </cell>
          <cell r="BT843">
            <v>0</v>
          </cell>
          <cell r="BU843">
            <v>0</v>
          </cell>
          <cell r="BV843">
            <v>0</v>
          </cell>
          <cell r="BW843">
            <v>0</v>
          </cell>
          <cell r="BX843">
            <v>0</v>
          </cell>
          <cell r="BY843">
            <v>0</v>
          </cell>
          <cell r="BZ843">
            <v>0</v>
          </cell>
          <cell r="CA843">
            <v>0</v>
          </cell>
          <cell r="CB843">
            <v>0</v>
          </cell>
          <cell r="CC843">
            <v>0</v>
          </cell>
          <cell r="CD843">
            <v>0</v>
          </cell>
          <cell r="CE843">
            <v>0</v>
          </cell>
          <cell r="CF843">
            <v>0</v>
          </cell>
          <cell r="CG843">
            <v>0</v>
          </cell>
          <cell r="CH843">
            <v>0</v>
          </cell>
          <cell r="CI843">
            <v>0</v>
          </cell>
          <cell r="CJ843">
            <v>0</v>
          </cell>
          <cell r="CK843">
            <v>0</v>
          </cell>
          <cell r="CL843">
            <v>0</v>
          </cell>
          <cell r="CM843">
            <v>0</v>
          </cell>
          <cell r="CN843">
            <v>0</v>
          </cell>
          <cell r="CO843">
            <v>0</v>
          </cell>
          <cell r="CP843">
            <v>0</v>
          </cell>
          <cell r="CQ843">
            <v>0</v>
          </cell>
          <cell r="CR843">
            <v>0</v>
          </cell>
          <cell r="CS843">
            <v>0</v>
          </cell>
          <cell r="CT843">
            <v>0</v>
          </cell>
          <cell r="CU843">
            <v>0</v>
          </cell>
          <cell r="CV843">
            <v>0</v>
          </cell>
          <cell r="CW843">
            <v>0</v>
          </cell>
          <cell r="CX843">
            <v>0</v>
          </cell>
          <cell r="CY843">
            <v>0</v>
          </cell>
          <cell r="CZ843">
            <v>0</v>
          </cell>
          <cell r="DA843">
            <v>0</v>
          </cell>
          <cell r="DB843">
            <v>0</v>
          </cell>
          <cell r="DC843">
            <v>0</v>
          </cell>
          <cell r="DD843">
            <v>0</v>
          </cell>
          <cell r="DE843">
            <v>0</v>
          </cell>
          <cell r="DF843">
            <v>0</v>
          </cell>
          <cell r="DG843">
            <v>0</v>
          </cell>
          <cell r="DH843">
            <v>0</v>
          </cell>
          <cell r="DI843">
            <v>0</v>
          </cell>
          <cell r="DJ843">
            <v>0</v>
          </cell>
          <cell r="DK843">
            <v>0</v>
          </cell>
          <cell r="DL843">
            <v>0</v>
          </cell>
          <cell r="DM843">
            <v>0</v>
          </cell>
          <cell r="DN843">
            <v>0</v>
          </cell>
          <cell r="DO843">
            <v>0</v>
          </cell>
          <cell r="DP843">
            <v>0</v>
          </cell>
          <cell r="DQ843">
            <v>0</v>
          </cell>
          <cell r="DR843">
            <v>0</v>
          </cell>
          <cell r="DS843">
            <v>0</v>
          </cell>
          <cell r="DT843">
            <v>0</v>
          </cell>
          <cell r="DU843">
            <v>0</v>
          </cell>
          <cell r="DV843">
            <v>0</v>
          </cell>
          <cell r="DW843">
            <v>0</v>
          </cell>
          <cell r="DX843">
            <v>0</v>
          </cell>
          <cell r="DY843">
            <v>0</v>
          </cell>
          <cell r="DZ843">
            <v>0</v>
          </cell>
          <cell r="EA843">
            <v>0</v>
          </cell>
          <cell r="EB843">
            <v>0</v>
          </cell>
          <cell r="EC843">
            <v>0</v>
          </cell>
          <cell r="ED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  <cell r="BF844">
            <v>0</v>
          </cell>
          <cell r="BG844">
            <v>0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O844">
            <v>0</v>
          </cell>
          <cell r="BP844">
            <v>0</v>
          </cell>
          <cell r="BQ844">
            <v>0</v>
          </cell>
          <cell r="BR844">
            <v>0</v>
          </cell>
          <cell r="BS844">
            <v>0</v>
          </cell>
          <cell r="BT844">
            <v>0</v>
          </cell>
          <cell r="BU844">
            <v>0</v>
          </cell>
          <cell r="BV844">
            <v>0</v>
          </cell>
          <cell r="BW844">
            <v>0</v>
          </cell>
          <cell r="BX844">
            <v>0</v>
          </cell>
          <cell r="BY844">
            <v>0</v>
          </cell>
          <cell r="BZ844">
            <v>0</v>
          </cell>
          <cell r="CA844">
            <v>0</v>
          </cell>
          <cell r="CB844">
            <v>0</v>
          </cell>
          <cell r="CC844">
            <v>0</v>
          </cell>
          <cell r="CD844">
            <v>0</v>
          </cell>
          <cell r="CE844">
            <v>0</v>
          </cell>
          <cell r="CF844">
            <v>0</v>
          </cell>
          <cell r="CG844">
            <v>0</v>
          </cell>
          <cell r="CH844">
            <v>0</v>
          </cell>
          <cell r="CI844">
            <v>0</v>
          </cell>
          <cell r="CJ844">
            <v>0</v>
          </cell>
          <cell r="CK844">
            <v>0</v>
          </cell>
          <cell r="CL844">
            <v>0</v>
          </cell>
          <cell r="CM844">
            <v>0</v>
          </cell>
          <cell r="CN844">
            <v>0</v>
          </cell>
          <cell r="CO844">
            <v>0</v>
          </cell>
          <cell r="CP844">
            <v>0</v>
          </cell>
          <cell r="CQ844">
            <v>0</v>
          </cell>
          <cell r="CR844">
            <v>0</v>
          </cell>
          <cell r="CS844">
            <v>0</v>
          </cell>
          <cell r="CT844">
            <v>0</v>
          </cell>
          <cell r="CU844">
            <v>0</v>
          </cell>
          <cell r="CV844">
            <v>0</v>
          </cell>
          <cell r="CW844">
            <v>0</v>
          </cell>
          <cell r="CX844">
            <v>0</v>
          </cell>
          <cell r="CY844">
            <v>0</v>
          </cell>
          <cell r="CZ844">
            <v>0</v>
          </cell>
          <cell r="DA844">
            <v>0</v>
          </cell>
          <cell r="DB844">
            <v>0</v>
          </cell>
          <cell r="DC844">
            <v>0</v>
          </cell>
          <cell r="DD844">
            <v>0</v>
          </cell>
          <cell r="DE844">
            <v>0</v>
          </cell>
          <cell r="DF844">
            <v>0</v>
          </cell>
          <cell r="DG844">
            <v>0</v>
          </cell>
          <cell r="DH844">
            <v>0</v>
          </cell>
          <cell r="DI844">
            <v>0</v>
          </cell>
          <cell r="DJ844">
            <v>0</v>
          </cell>
          <cell r="DK844">
            <v>0</v>
          </cell>
          <cell r="DL844">
            <v>0</v>
          </cell>
          <cell r="DM844">
            <v>0</v>
          </cell>
          <cell r="DN844">
            <v>0</v>
          </cell>
          <cell r="DO844">
            <v>0</v>
          </cell>
          <cell r="DP844">
            <v>0</v>
          </cell>
          <cell r="DQ844">
            <v>0</v>
          </cell>
          <cell r="DR844">
            <v>0</v>
          </cell>
          <cell r="DS844">
            <v>0</v>
          </cell>
          <cell r="DT844">
            <v>0</v>
          </cell>
          <cell r="DU844">
            <v>0</v>
          </cell>
          <cell r="DV844">
            <v>0</v>
          </cell>
          <cell r="DW844">
            <v>0</v>
          </cell>
          <cell r="DX844">
            <v>0</v>
          </cell>
          <cell r="DY844">
            <v>0</v>
          </cell>
          <cell r="DZ844">
            <v>0</v>
          </cell>
          <cell r="EA844">
            <v>0</v>
          </cell>
          <cell r="EB844">
            <v>0</v>
          </cell>
          <cell r="EC844">
            <v>0</v>
          </cell>
          <cell r="ED844">
            <v>0</v>
          </cell>
        </row>
        <row r="845"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  <cell r="BO845">
            <v>0</v>
          </cell>
          <cell r="BP845">
            <v>0</v>
          </cell>
          <cell r="BQ845">
            <v>0</v>
          </cell>
          <cell r="BR845">
            <v>0</v>
          </cell>
          <cell r="BS845">
            <v>0</v>
          </cell>
          <cell r="BT845">
            <v>0</v>
          </cell>
          <cell r="BU845">
            <v>0</v>
          </cell>
          <cell r="BV845">
            <v>0</v>
          </cell>
          <cell r="BW845">
            <v>0</v>
          </cell>
          <cell r="BX845">
            <v>0</v>
          </cell>
          <cell r="BY845">
            <v>0</v>
          </cell>
          <cell r="BZ845">
            <v>0</v>
          </cell>
          <cell r="CA845">
            <v>0</v>
          </cell>
          <cell r="CB845">
            <v>0</v>
          </cell>
          <cell r="CC845">
            <v>0</v>
          </cell>
          <cell r="CD845">
            <v>0</v>
          </cell>
          <cell r="CE845">
            <v>0</v>
          </cell>
          <cell r="CF845">
            <v>0</v>
          </cell>
          <cell r="CG845">
            <v>0</v>
          </cell>
          <cell r="CH845">
            <v>0</v>
          </cell>
          <cell r="CI845">
            <v>0</v>
          </cell>
          <cell r="CJ845">
            <v>0</v>
          </cell>
          <cell r="CK845">
            <v>0</v>
          </cell>
          <cell r="CL845">
            <v>0</v>
          </cell>
          <cell r="CM845">
            <v>0</v>
          </cell>
          <cell r="CN845">
            <v>0</v>
          </cell>
          <cell r="CO845">
            <v>0</v>
          </cell>
          <cell r="CP845">
            <v>0</v>
          </cell>
          <cell r="CQ845">
            <v>0</v>
          </cell>
          <cell r="CR845">
            <v>0</v>
          </cell>
          <cell r="CS845">
            <v>0</v>
          </cell>
          <cell r="CT845">
            <v>0</v>
          </cell>
          <cell r="CU845">
            <v>0</v>
          </cell>
          <cell r="CV845">
            <v>0</v>
          </cell>
          <cell r="CW845">
            <v>0</v>
          </cell>
          <cell r="CX845">
            <v>0</v>
          </cell>
          <cell r="CY845">
            <v>0</v>
          </cell>
          <cell r="CZ845">
            <v>0</v>
          </cell>
          <cell r="DA845">
            <v>0</v>
          </cell>
          <cell r="DB845">
            <v>0</v>
          </cell>
          <cell r="DC845">
            <v>0</v>
          </cell>
          <cell r="DD845">
            <v>0</v>
          </cell>
          <cell r="DE845">
            <v>0</v>
          </cell>
          <cell r="DF845">
            <v>0</v>
          </cell>
          <cell r="DG845">
            <v>0</v>
          </cell>
          <cell r="DH845">
            <v>0</v>
          </cell>
          <cell r="DI845">
            <v>0</v>
          </cell>
          <cell r="DJ845">
            <v>0</v>
          </cell>
          <cell r="DK845">
            <v>0</v>
          </cell>
          <cell r="DL845">
            <v>0</v>
          </cell>
          <cell r="DM845">
            <v>0</v>
          </cell>
          <cell r="DN845">
            <v>0</v>
          </cell>
          <cell r="DO845">
            <v>0</v>
          </cell>
          <cell r="DP845">
            <v>0</v>
          </cell>
          <cell r="DQ845">
            <v>0</v>
          </cell>
          <cell r="DR845">
            <v>0</v>
          </cell>
          <cell r="DS845">
            <v>0</v>
          </cell>
          <cell r="DT845">
            <v>0</v>
          </cell>
          <cell r="DU845">
            <v>0</v>
          </cell>
          <cell r="DV845">
            <v>0</v>
          </cell>
          <cell r="DW845">
            <v>0</v>
          </cell>
          <cell r="DX845">
            <v>0</v>
          </cell>
          <cell r="DY845">
            <v>0</v>
          </cell>
          <cell r="DZ845">
            <v>0</v>
          </cell>
          <cell r="EA845">
            <v>0</v>
          </cell>
          <cell r="EB845">
            <v>0</v>
          </cell>
          <cell r="EC845">
            <v>0</v>
          </cell>
          <cell r="ED845">
            <v>0</v>
          </cell>
        </row>
        <row r="846"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  <cell r="BL846">
            <v>0</v>
          </cell>
          <cell r="BM846">
            <v>0</v>
          </cell>
          <cell r="BN846">
            <v>0</v>
          </cell>
          <cell r="BO846">
            <v>0</v>
          </cell>
          <cell r="BP846">
            <v>0</v>
          </cell>
          <cell r="BQ846">
            <v>0</v>
          </cell>
          <cell r="BR846">
            <v>0</v>
          </cell>
          <cell r="BS846">
            <v>0</v>
          </cell>
          <cell r="BT846">
            <v>0</v>
          </cell>
          <cell r="BU846">
            <v>0</v>
          </cell>
          <cell r="BV846">
            <v>0</v>
          </cell>
          <cell r="BW846">
            <v>0</v>
          </cell>
          <cell r="BX846">
            <v>0</v>
          </cell>
          <cell r="BY846">
            <v>0</v>
          </cell>
          <cell r="BZ846">
            <v>0</v>
          </cell>
          <cell r="CA846">
            <v>0</v>
          </cell>
          <cell r="CB846">
            <v>0</v>
          </cell>
          <cell r="CC846">
            <v>0</v>
          </cell>
          <cell r="CD846">
            <v>0</v>
          </cell>
          <cell r="CE846">
            <v>0</v>
          </cell>
          <cell r="CF846">
            <v>0</v>
          </cell>
          <cell r="CG846">
            <v>0</v>
          </cell>
          <cell r="CH846">
            <v>0</v>
          </cell>
          <cell r="CI846">
            <v>0</v>
          </cell>
          <cell r="CJ846">
            <v>0</v>
          </cell>
          <cell r="CK846">
            <v>0</v>
          </cell>
          <cell r="CL846">
            <v>0</v>
          </cell>
          <cell r="CM846">
            <v>0</v>
          </cell>
          <cell r="CN846">
            <v>0</v>
          </cell>
          <cell r="CO846">
            <v>0</v>
          </cell>
          <cell r="CP846">
            <v>0</v>
          </cell>
          <cell r="CQ846">
            <v>0</v>
          </cell>
          <cell r="CR846">
            <v>0</v>
          </cell>
          <cell r="CS846">
            <v>0</v>
          </cell>
          <cell r="CT846">
            <v>0</v>
          </cell>
          <cell r="CU846">
            <v>0</v>
          </cell>
          <cell r="CV846">
            <v>0</v>
          </cell>
          <cell r="CW846">
            <v>0</v>
          </cell>
          <cell r="CX846">
            <v>0</v>
          </cell>
          <cell r="CY846">
            <v>0</v>
          </cell>
          <cell r="CZ846">
            <v>0</v>
          </cell>
          <cell r="DA846">
            <v>0</v>
          </cell>
          <cell r="DB846">
            <v>0</v>
          </cell>
          <cell r="DC846">
            <v>0</v>
          </cell>
          <cell r="DD846">
            <v>0</v>
          </cell>
          <cell r="DE846">
            <v>0</v>
          </cell>
          <cell r="DF846">
            <v>0</v>
          </cell>
          <cell r="DG846">
            <v>0</v>
          </cell>
          <cell r="DH846">
            <v>0</v>
          </cell>
          <cell r="DI846">
            <v>0</v>
          </cell>
          <cell r="DJ846">
            <v>0</v>
          </cell>
          <cell r="DK846">
            <v>0</v>
          </cell>
          <cell r="DL846">
            <v>0</v>
          </cell>
          <cell r="DM846">
            <v>0</v>
          </cell>
          <cell r="DN846">
            <v>0</v>
          </cell>
          <cell r="DO846">
            <v>0</v>
          </cell>
          <cell r="DP846">
            <v>0</v>
          </cell>
          <cell r="DQ846">
            <v>0</v>
          </cell>
          <cell r="DR846">
            <v>0</v>
          </cell>
          <cell r="DS846">
            <v>0</v>
          </cell>
          <cell r="DT846">
            <v>0</v>
          </cell>
          <cell r="DU846">
            <v>0</v>
          </cell>
          <cell r="DV846">
            <v>0</v>
          </cell>
          <cell r="DW846">
            <v>0</v>
          </cell>
          <cell r="DX846">
            <v>0</v>
          </cell>
          <cell r="DY846">
            <v>0</v>
          </cell>
          <cell r="DZ846">
            <v>0</v>
          </cell>
          <cell r="EA846">
            <v>0</v>
          </cell>
          <cell r="EB846">
            <v>0</v>
          </cell>
          <cell r="EC846">
            <v>0</v>
          </cell>
          <cell r="ED846">
            <v>0</v>
          </cell>
        </row>
        <row r="847"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0</v>
          </cell>
          <cell r="BD847">
            <v>0</v>
          </cell>
          <cell r="BE847">
            <v>0</v>
          </cell>
          <cell r="BF847">
            <v>0</v>
          </cell>
          <cell r="BG847">
            <v>0</v>
          </cell>
          <cell r="BH847">
            <v>0</v>
          </cell>
          <cell r="BI847">
            <v>0</v>
          </cell>
          <cell r="BJ847">
            <v>0</v>
          </cell>
          <cell r="BK847">
            <v>0</v>
          </cell>
          <cell r="BL847">
            <v>0</v>
          </cell>
          <cell r="BM847">
            <v>0</v>
          </cell>
          <cell r="BN847">
            <v>0</v>
          </cell>
          <cell r="BO847">
            <v>0</v>
          </cell>
          <cell r="BP847">
            <v>0</v>
          </cell>
          <cell r="BQ847">
            <v>0</v>
          </cell>
          <cell r="BR847">
            <v>0</v>
          </cell>
          <cell r="BS847">
            <v>0</v>
          </cell>
          <cell r="BT847">
            <v>0</v>
          </cell>
          <cell r="BU847">
            <v>0</v>
          </cell>
          <cell r="BV847">
            <v>0</v>
          </cell>
          <cell r="BW847">
            <v>0</v>
          </cell>
          <cell r="BX847">
            <v>0</v>
          </cell>
          <cell r="BY847">
            <v>0</v>
          </cell>
          <cell r="BZ847">
            <v>0</v>
          </cell>
          <cell r="CA847">
            <v>0</v>
          </cell>
          <cell r="CB847">
            <v>0</v>
          </cell>
          <cell r="CC847">
            <v>0</v>
          </cell>
          <cell r="CD847">
            <v>0</v>
          </cell>
          <cell r="CE847">
            <v>0</v>
          </cell>
          <cell r="CF847">
            <v>0</v>
          </cell>
          <cell r="CG847">
            <v>0</v>
          </cell>
          <cell r="CH847">
            <v>0</v>
          </cell>
          <cell r="CI847">
            <v>0</v>
          </cell>
          <cell r="CJ847">
            <v>0</v>
          </cell>
          <cell r="CK847">
            <v>0</v>
          </cell>
          <cell r="CL847">
            <v>0</v>
          </cell>
          <cell r="CM847">
            <v>0</v>
          </cell>
          <cell r="CN847">
            <v>0</v>
          </cell>
          <cell r="CO847">
            <v>0</v>
          </cell>
          <cell r="CP847">
            <v>0</v>
          </cell>
          <cell r="CQ847">
            <v>0</v>
          </cell>
          <cell r="CR847">
            <v>0</v>
          </cell>
          <cell r="CS847">
            <v>0</v>
          </cell>
          <cell r="CT847">
            <v>0</v>
          </cell>
          <cell r="CU847">
            <v>0</v>
          </cell>
          <cell r="CV847">
            <v>0</v>
          </cell>
          <cell r="CW847">
            <v>0</v>
          </cell>
          <cell r="CX847">
            <v>0</v>
          </cell>
          <cell r="CY847">
            <v>0</v>
          </cell>
          <cell r="CZ847">
            <v>0</v>
          </cell>
          <cell r="DA847">
            <v>0</v>
          </cell>
          <cell r="DB847">
            <v>0</v>
          </cell>
          <cell r="DC847">
            <v>0</v>
          </cell>
          <cell r="DD847">
            <v>0</v>
          </cell>
          <cell r="DE847">
            <v>0</v>
          </cell>
          <cell r="DF847">
            <v>0</v>
          </cell>
          <cell r="DG847">
            <v>0</v>
          </cell>
          <cell r="DH847">
            <v>0</v>
          </cell>
          <cell r="DI847">
            <v>0</v>
          </cell>
          <cell r="DJ847">
            <v>0</v>
          </cell>
          <cell r="DK847">
            <v>0</v>
          </cell>
          <cell r="DL847">
            <v>0</v>
          </cell>
          <cell r="DM847">
            <v>0</v>
          </cell>
          <cell r="DN847">
            <v>0</v>
          </cell>
          <cell r="DO847">
            <v>0</v>
          </cell>
          <cell r="DP847">
            <v>0</v>
          </cell>
          <cell r="DQ847">
            <v>0</v>
          </cell>
          <cell r="DR847">
            <v>0</v>
          </cell>
          <cell r="DS847">
            <v>0</v>
          </cell>
          <cell r="DT847">
            <v>0</v>
          </cell>
          <cell r="DU847">
            <v>0</v>
          </cell>
          <cell r="DV847">
            <v>0</v>
          </cell>
          <cell r="DW847">
            <v>0</v>
          </cell>
          <cell r="DX847">
            <v>0</v>
          </cell>
          <cell r="DY847">
            <v>0</v>
          </cell>
          <cell r="DZ847">
            <v>0</v>
          </cell>
          <cell r="EA847">
            <v>0</v>
          </cell>
          <cell r="EB847">
            <v>0</v>
          </cell>
          <cell r="EC847">
            <v>0</v>
          </cell>
          <cell r="ED847">
            <v>0</v>
          </cell>
        </row>
        <row r="848"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0</v>
          </cell>
          <cell r="BF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0</v>
          </cell>
          <cell r="BK848">
            <v>0</v>
          </cell>
          <cell r="BL848">
            <v>0</v>
          </cell>
          <cell r="BM848">
            <v>0</v>
          </cell>
          <cell r="BN848">
            <v>0</v>
          </cell>
          <cell r="BO848">
            <v>0</v>
          </cell>
          <cell r="BP848">
            <v>0</v>
          </cell>
          <cell r="BQ848">
            <v>0</v>
          </cell>
          <cell r="BR848">
            <v>0</v>
          </cell>
          <cell r="BS848">
            <v>0</v>
          </cell>
          <cell r="BT848">
            <v>0</v>
          </cell>
          <cell r="BU848">
            <v>0</v>
          </cell>
          <cell r="BV848">
            <v>0</v>
          </cell>
          <cell r="BW848">
            <v>0</v>
          </cell>
          <cell r="BX848">
            <v>0</v>
          </cell>
          <cell r="BY848">
            <v>0</v>
          </cell>
          <cell r="BZ848">
            <v>0</v>
          </cell>
          <cell r="CA848">
            <v>0</v>
          </cell>
          <cell r="CB848">
            <v>0</v>
          </cell>
          <cell r="CC848">
            <v>0</v>
          </cell>
          <cell r="CD848">
            <v>0</v>
          </cell>
          <cell r="CE848">
            <v>0</v>
          </cell>
          <cell r="CF848">
            <v>0</v>
          </cell>
          <cell r="CG848">
            <v>0</v>
          </cell>
          <cell r="CH848">
            <v>0</v>
          </cell>
          <cell r="CI848">
            <v>0</v>
          </cell>
          <cell r="CJ848">
            <v>0</v>
          </cell>
          <cell r="CK848">
            <v>0</v>
          </cell>
          <cell r="CL848">
            <v>0</v>
          </cell>
          <cell r="CM848">
            <v>0</v>
          </cell>
          <cell r="CN848">
            <v>0</v>
          </cell>
          <cell r="CO848">
            <v>0</v>
          </cell>
          <cell r="CP848">
            <v>0</v>
          </cell>
          <cell r="CQ848">
            <v>0</v>
          </cell>
          <cell r="CR848">
            <v>0</v>
          </cell>
          <cell r="CS848">
            <v>0</v>
          </cell>
          <cell r="CT848">
            <v>0</v>
          </cell>
          <cell r="CU848">
            <v>0</v>
          </cell>
          <cell r="CV848">
            <v>0</v>
          </cell>
          <cell r="CW848">
            <v>0</v>
          </cell>
          <cell r="CX848">
            <v>0</v>
          </cell>
          <cell r="CY848">
            <v>0</v>
          </cell>
          <cell r="CZ848">
            <v>0</v>
          </cell>
          <cell r="DA848">
            <v>0</v>
          </cell>
          <cell r="DB848">
            <v>0</v>
          </cell>
          <cell r="DC848">
            <v>0</v>
          </cell>
          <cell r="DD848">
            <v>0</v>
          </cell>
          <cell r="DE848">
            <v>0</v>
          </cell>
          <cell r="DF848">
            <v>0</v>
          </cell>
          <cell r="DG848">
            <v>0</v>
          </cell>
          <cell r="DH848">
            <v>0</v>
          </cell>
          <cell r="DI848">
            <v>0</v>
          </cell>
          <cell r="DJ848">
            <v>0</v>
          </cell>
          <cell r="DK848">
            <v>0</v>
          </cell>
          <cell r="DL848">
            <v>0</v>
          </cell>
          <cell r="DM848">
            <v>0</v>
          </cell>
          <cell r="DN848">
            <v>0</v>
          </cell>
          <cell r="DO848">
            <v>0</v>
          </cell>
          <cell r="DP848">
            <v>0</v>
          </cell>
          <cell r="DQ848">
            <v>0</v>
          </cell>
          <cell r="DR848">
            <v>0</v>
          </cell>
          <cell r="DS848">
            <v>0</v>
          </cell>
          <cell r="DT848">
            <v>0</v>
          </cell>
          <cell r="DU848">
            <v>0</v>
          </cell>
          <cell r="DV848">
            <v>0</v>
          </cell>
          <cell r="DW848">
            <v>0</v>
          </cell>
          <cell r="DX848">
            <v>0</v>
          </cell>
          <cell r="DY848">
            <v>0</v>
          </cell>
          <cell r="DZ848">
            <v>0</v>
          </cell>
          <cell r="EA848">
            <v>0</v>
          </cell>
          <cell r="EB848">
            <v>0</v>
          </cell>
          <cell r="EC848">
            <v>0</v>
          </cell>
          <cell r="ED848">
            <v>0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  <cell r="BO849">
            <v>0</v>
          </cell>
          <cell r="BP849">
            <v>0</v>
          </cell>
          <cell r="BQ849">
            <v>0</v>
          </cell>
          <cell r="BR849">
            <v>0</v>
          </cell>
          <cell r="BS849">
            <v>0</v>
          </cell>
          <cell r="BT849">
            <v>0</v>
          </cell>
          <cell r="BU849">
            <v>0</v>
          </cell>
          <cell r="BV849">
            <v>0</v>
          </cell>
          <cell r="BW849">
            <v>0</v>
          </cell>
          <cell r="BX849">
            <v>0</v>
          </cell>
          <cell r="BY849">
            <v>0</v>
          </cell>
          <cell r="BZ849">
            <v>0</v>
          </cell>
          <cell r="CA849">
            <v>0</v>
          </cell>
          <cell r="CB849">
            <v>0</v>
          </cell>
          <cell r="CC849">
            <v>0</v>
          </cell>
          <cell r="CD849">
            <v>0</v>
          </cell>
          <cell r="CE849">
            <v>0</v>
          </cell>
          <cell r="CF849">
            <v>0</v>
          </cell>
          <cell r="CG849">
            <v>0</v>
          </cell>
          <cell r="CH849">
            <v>0</v>
          </cell>
          <cell r="CI849">
            <v>0</v>
          </cell>
          <cell r="CJ849">
            <v>0</v>
          </cell>
          <cell r="CK849">
            <v>0</v>
          </cell>
          <cell r="CL849">
            <v>0</v>
          </cell>
          <cell r="CM849">
            <v>0</v>
          </cell>
          <cell r="CN849">
            <v>0</v>
          </cell>
          <cell r="CO849">
            <v>0</v>
          </cell>
          <cell r="CP849">
            <v>0</v>
          </cell>
          <cell r="CQ849">
            <v>0</v>
          </cell>
          <cell r="CR849">
            <v>0</v>
          </cell>
          <cell r="CS849">
            <v>0</v>
          </cell>
          <cell r="CT849">
            <v>0</v>
          </cell>
          <cell r="CU849">
            <v>0</v>
          </cell>
          <cell r="CV849">
            <v>0</v>
          </cell>
          <cell r="CW849">
            <v>0</v>
          </cell>
          <cell r="CX849">
            <v>0</v>
          </cell>
          <cell r="CY849">
            <v>0</v>
          </cell>
          <cell r="CZ849">
            <v>0</v>
          </cell>
          <cell r="DA849">
            <v>0</v>
          </cell>
          <cell r="DB849">
            <v>0</v>
          </cell>
          <cell r="DC849">
            <v>0</v>
          </cell>
          <cell r="DD849">
            <v>0</v>
          </cell>
          <cell r="DE849">
            <v>0</v>
          </cell>
          <cell r="DF849">
            <v>0</v>
          </cell>
          <cell r="DG849">
            <v>0</v>
          </cell>
          <cell r="DH849">
            <v>0</v>
          </cell>
          <cell r="DI849">
            <v>0</v>
          </cell>
          <cell r="DJ849">
            <v>0</v>
          </cell>
          <cell r="DK849">
            <v>0</v>
          </cell>
          <cell r="DL849">
            <v>0</v>
          </cell>
          <cell r="DM849">
            <v>0</v>
          </cell>
          <cell r="DN849">
            <v>0</v>
          </cell>
          <cell r="DO849">
            <v>0</v>
          </cell>
          <cell r="DP849">
            <v>0</v>
          </cell>
          <cell r="DQ849">
            <v>0</v>
          </cell>
          <cell r="DR849">
            <v>0</v>
          </cell>
          <cell r="DS849">
            <v>0</v>
          </cell>
          <cell r="DT849">
            <v>0</v>
          </cell>
          <cell r="DU849">
            <v>0</v>
          </cell>
          <cell r="DV849">
            <v>0</v>
          </cell>
          <cell r="DW849">
            <v>0</v>
          </cell>
          <cell r="DX849">
            <v>0</v>
          </cell>
          <cell r="DY849">
            <v>0</v>
          </cell>
          <cell r="DZ849">
            <v>0</v>
          </cell>
          <cell r="EA849">
            <v>0</v>
          </cell>
          <cell r="EB849">
            <v>0</v>
          </cell>
          <cell r="EC849">
            <v>0</v>
          </cell>
          <cell r="ED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  <cell r="BL850">
            <v>0</v>
          </cell>
          <cell r="BM850">
            <v>0</v>
          </cell>
          <cell r="BN850">
            <v>0</v>
          </cell>
          <cell r="BO850">
            <v>0</v>
          </cell>
          <cell r="BP850">
            <v>0</v>
          </cell>
          <cell r="BQ850">
            <v>0</v>
          </cell>
          <cell r="BR850">
            <v>0</v>
          </cell>
          <cell r="BS850">
            <v>0</v>
          </cell>
          <cell r="BT850">
            <v>0</v>
          </cell>
          <cell r="BU850">
            <v>0</v>
          </cell>
          <cell r="BV850">
            <v>0</v>
          </cell>
          <cell r="BW850">
            <v>0</v>
          </cell>
          <cell r="BX850">
            <v>0</v>
          </cell>
          <cell r="BY850">
            <v>0</v>
          </cell>
          <cell r="BZ850">
            <v>0</v>
          </cell>
          <cell r="CA850">
            <v>0</v>
          </cell>
          <cell r="CB850">
            <v>0</v>
          </cell>
          <cell r="CC850">
            <v>0</v>
          </cell>
          <cell r="CD850">
            <v>0</v>
          </cell>
          <cell r="CE850">
            <v>0</v>
          </cell>
          <cell r="CF850">
            <v>0</v>
          </cell>
          <cell r="CG850">
            <v>0</v>
          </cell>
          <cell r="CH850">
            <v>0</v>
          </cell>
          <cell r="CI850">
            <v>0</v>
          </cell>
          <cell r="CJ850">
            <v>0</v>
          </cell>
          <cell r="CK850">
            <v>0</v>
          </cell>
          <cell r="CL850">
            <v>0</v>
          </cell>
          <cell r="CM850">
            <v>0</v>
          </cell>
          <cell r="CN850">
            <v>0</v>
          </cell>
          <cell r="CO850">
            <v>0</v>
          </cell>
          <cell r="CP850">
            <v>0</v>
          </cell>
          <cell r="CQ850">
            <v>0</v>
          </cell>
          <cell r="CR850">
            <v>0</v>
          </cell>
          <cell r="CS850">
            <v>0</v>
          </cell>
          <cell r="CT850">
            <v>0</v>
          </cell>
          <cell r="CU850">
            <v>0</v>
          </cell>
          <cell r="CV850">
            <v>0</v>
          </cell>
          <cell r="CW850">
            <v>0</v>
          </cell>
          <cell r="CX850">
            <v>0</v>
          </cell>
          <cell r="CY850">
            <v>0</v>
          </cell>
          <cell r="CZ850">
            <v>0</v>
          </cell>
          <cell r="DA850">
            <v>0</v>
          </cell>
          <cell r="DB850">
            <v>0</v>
          </cell>
          <cell r="DC850">
            <v>0</v>
          </cell>
          <cell r="DD850">
            <v>0</v>
          </cell>
          <cell r="DE850">
            <v>0</v>
          </cell>
          <cell r="DF850">
            <v>0</v>
          </cell>
          <cell r="DG850">
            <v>0</v>
          </cell>
          <cell r="DH850">
            <v>0</v>
          </cell>
          <cell r="DI850">
            <v>0</v>
          </cell>
          <cell r="DJ850">
            <v>0</v>
          </cell>
          <cell r="DK850">
            <v>0</v>
          </cell>
          <cell r="DL850">
            <v>0</v>
          </cell>
          <cell r="DM850">
            <v>0</v>
          </cell>
          <cell r="DN850">
            <v>0</v>
          </cell>
          <cell r="DO850">
            <v>0</v>
          </cell>
          <cell r="DP850">
            <v>0</v>
          </cell>
          <cell r="DQ850">
            <v>0</v>
          </cell>
          <cell r="DR850">
            <v>0</v>
          </cell>
          <cell r="DS850">
            <v>0</v>
          </cell>
          <cell r="DT850">
            <v>0</v>
          </cell>
          <cell r="DU850">
            <v>0</v>
          </cell>
          <cell r="DV850">
            <v>0</v>
          </cell>
          <cell r="DW850">
            <v>0</v>
          </cell>
          <cell r="DX850">
            <v>0</v>
          </cell>
          <cell r="DY850">
            <v>0</v>
          </cell>
          <cell r="DZ850">
            <v>0</v>
          </cell>
          <cell r="EA850">
            <v>0</v>
          </cell>
          <cell r="EB850">
            <v>0</v>
          </cell>
          <cell r="EC850">
            <v>0</v>
          </cell>
          <cell r="ED850">
            <v>0</v>
          </cell>
        </row>
        <row r="851"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  <cell r="BF851">
            <v>0</v>
          </cell>
          <cell r="BG851">
            <v>0</v>
          </cell>
          <cell r="BH851">
            <v>0</v>
          </cell>
          <cell r="BI851">
            <v>0</v>
          </cell>
          <cell r="BJ851">
            <v>0</v>
          </cell>
          <cell r="BK851">
            <v>0</v>
          </cell>
          <cell r="BL851">
            <v>0</v>
          </cell>
          <cell r="BM851">
            <v>0</v>
          </cell>
          <cell r="BN851">
            <v>0</v>
          </cell>
          <cell r="BO851">
            <v>0</v>
          </cell>
          <cell r="BP851">
            <v>0</v>
          </cell>
          <cell r="BQ851">
            <v>0</v>
          </cell>
          <cell r="BR851">
            <v>0</v>
          </cell>
          <cell r="BS851">
            <v>0</v>
          </cell>
          <cell r="BT851">
            <v>0</v>
          </cell>
          <cell r="BU851">
            <v>0</v>
          </cell>
          <cell r="BV851">
            <v>0</v>
          </cell>
          <cell r="BW851">
            <v>0</v>
          </cell>
          <cell r="BX851">
            <v>0</v>
          </cell>
          <cell r="BY851">
            <v>0</v>
          </cell>
          <cell r="BZ851">
            <v>0</v>
          </cell>
          <cell r="CA851">
            <v>0</v>
          </cell>
          <cell r="CB851">
            <v>0</v>
          </cell>
          <cell r="CC851">
            <v>0</v>
          </cell>
          <cell r="CD851">
            <v>0</v>
          </cell>
          <cell r="CE851">
            <v>0</v>
          </cell>
          <cell r="CF851">
            <v>0</v>
          </cell>
          <cell r="CG851">
            <v>0</v>
          </cell>
          <cell r="CH851">
            <v>0</v>
          </cell>
          <cell r="CI851">
            <v>0</v>
          </cell>
          <cell r="CJ851">
            <v>0</v>
          </cell>
          <cell r="CK851">
            <v>0</v>
          </cell>
          <cell r="CL851">
            <v>0</v>
          </cell>
          <cell r="CM851">
            <v>0</v>
          </cell>
          <cell r="CN851">
            <v>0</v>
          </cell>
          <cell r="CO851">
            <v>0</v>
          </cell>
          <cell r="CP851">
            <v>0</v>
          </cell>
          <cell r="CQ851">
            <v>0</v>
          </cell>
          <cell r="CR851">
            <v>0</v>
          </cell>
          <cell r="CS851">
            <v>0</v>
          </cell>
          <cell r="CT851">
            <v>0</v>
          </cell>
          <cell r="CU851">
            <v>0</v>
          </cell>
          <cell r="CV851">
            <v>0</v>
          </cell>
          <cell r="CW851">
            <v>0</v>
          </cell>
          <cell r="CX851">
            <v>0</v>
          </cell>
          <cell r="CY851">
            <v>0</v>
          </cell>
          <cell r="CZ851">
            <v>0</v>
          </cell>
          <cell r="DA851">
            <v>0</v>
          </cell>
          <cell r="DB851">
            <v>0</v>
          </cell>
          <cell r="DC851">
            <v>0</v>
          </cell>
          <cell r="DD851">
            <v>0</v>
          </cell>
          <cell r="DE851">
            <v>0</v>
          </cell>
          <cell r="DF851">
            <v>0</v>
          </cell>
          <cell r="DG851">
            <v>0</v>
          </cell>
          <cell r="DH851">
            <v>0</v>
          </cell>
          <cell r="DI851">
            <v>0</v>
          </cell>
          <cell r="DJ851">
            <v>0</v>
          </cell>
          <cell r="DK851">
            <v>0</v>
          </cell>
          <cell r="DL851">
            <v>0</v>
          </cell>
          <cell r="DM851">
            <v>0</v>
          </cell>
          <cell r="DN851">
            <v>0</v>
          </cell>
          <cell r="DO851">
            <v>0</v>
          </cell>
          <cell r="DP851">
            <v>0</v>
          </cell>
          <cell r="DQ851">
            <v>0</v>
          </cell>
          <cell r="DR851">
            <v>0</v>
          </cell>
          <cell r="DS851">
            <v>0</v>
          </cell>
          <cell r="DT851">
            <v>0</v>
          </cell>
          <cell r="DU851">
            <v>0</v>
          </cell>
          <cell r="DV851">
            <v>0</v>
          </cell>
          <cell r="DW851">
            <v>0</v>
          </cell>
          <cell r="DX851">
            <v>0</v>
          </cell>
          <cell r="DY851">
            <v>0</v>
          </cell>
          <cell r="DZ851">
            <v>0</v>
          </cell>
          <cell r="EA851">
            <v>0</v>
          </cell>
          <cell r="EB851">
            <v>0</v>
          </cell>
          <cell r="EC851">
            <v>0</v>
          </cell>
          <cell r="ED851">
            <v>0</v>
          </cell>
        </row>
        <row r="852"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AS852">
            <v>0</v>
          </cell>
          <cell r="AT852">
            <v>0</v>
          </cell>
          <cell r="AU852">
            <v>0</v>
          </cell>
          <cell r="AV852">
            <v>0</v>
          </cell>
          <cell r="AW852">
            <v>0</v>
          </cell>
          <cell r="AX852">
            <v>0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  <cell r="BD852">
            <v>0</v>
          </cell>
          <cell r="BE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0</v>
          </cell>
          <cell r="BJ852">
            <v>0</v>
          </cell>
          <cell r="BK852">
            <v>0</v>
          </cell>
          <cell r="BL852">
            <v>0</v>
          </cell>
          <cell r="BM852">
            <v>0</v>
          </cell>
          <cell r="BN852">
            <v>0</v>
          </cell>
          <cell r="BO852">
            <v>0</v>
          </cell>
          <cell r="BP852">
            <v>0</v>
          </cell>
          <cell r="BQ852">
            <v>0</v>
          </cell>
          <cell r="BR852">
            <v>0</v>
          </cell>
          <cell r="BS852">
            <v>0</v>
          </cell>
          <cell r="BT852">
            <v>0</v>
          </cell>
          <cell r="BU852">
            <v>0</v>
          </cell>
          <cell r="BV852">
            <v>0</v>
          </cell>
          <cell r="BW852">
            <v>0</v>
          </cell>
          <cell r="BX852">
            <v>0</v>
          </cell>
          <cell r="BY852">
            <v>0</v>
          </cell>
          <cell r="BZ852">
            <v>0</v>
          </cell>
          <cell r="CA852">
            <v>0</v>
          </cell>
          <cell r="CB852">
            <v>0</v>
          </cell>
          <cell r="CC852">
            <v>0</v>
          </cell>
          <cell r="CD852">
            <v>0</v>
          </cell>
          <cell r="CE852">
            <v>0</v>
          </cell>
          <cell r="CF852">
            <v>0</v>
          </cell>
          <cell r="CG852">
            <v>0</v>
          </cell>
          <cell r="CH852">
            <v>0</v>
          </cell>
          <cell r="CI852">
            <v>0</v>
          </cell>
          <cell r="CJ852">
            <v>0</v>
          </cell>
          <cell r="CK852">
            <v>0</v>
          </cell>
          <cell r="CL852">
            <v>0</v>
          </cell>
          <cell r="CM852">
            <v>0</v>
          </cell>
          <cell r="CN852">
            <v>0</v>
          </cell>
          <cell r="CO852">
            <v>0</v>
          </cell>
          <cell r="CP852">
            <v>0</v>
          </cell>
          <cell r="CQ852">
            <v>0</v>
          </cell>
          <cell r="CR852">
            <v>0</v>
          </cell>
          <cell r="CS852">
            <v>0</v>
          </cell>
          <cell r="CT852">
            <v>0</v>
          </cell>
          <cell r="CU852">
            <v>0</v>
          </cell>
          <cell r="CV852">
            <v>0</v>
          </cell>
          <cell r="CW852">
            <v>0</v>
          </cell>
          <cell r="CX852">
            <v>0</v>
          </cell>
          <cell r="CY852">
            <v>0</v>
          </cell>
          <cell r="CZ852">
            <v>0</v>
          </cell>
          <cell r="DA852">
            <v>0</v>
          </cell>
          <cell r="DB852">
            <v>0</v>
          </cell>
          <cell r="DC852">
            <v>0</v>
          </cell>
          <cell r="DD852">
            <v>0</v>
          </cell>
          <cell r="DE852">
            <v>0</v>
          </cell>
          <cell r="DF852">
            <v>0</v>
          </cell>
          <cell r="DG852">
            <v>0</v>
          </cell>
          <cell r="DH852">
            <v>0</v>
          </cell>
          <cell r="DI852">
            <v>0</v>
          </cell>
          <cell r="DJ852">
            <v>0</v>
          </cell>
          <cell r="DK852">
            <v>0</v>
          </cell>
          <cell r="DL852">
            <v>0</v>
          </cell>
          <cell r="DM852">
            <v>0</v>
          </cell>
          <cell r="DN852">
            <v>0</v>
          </cell>
          <cell r="DO852">
            <v>0</v>
          </cell>
          <cell r="DP852">
            <v>0</v>
          </cell>
          <cell r="DQ852">
            <v>0</v>
          </cell>
          <cell r="DR852">
            <v>0</v>
          </cell>
          <cell r="DS852">
            <v>0</v>
          </cell>
          <cell r="DT852">
            <v>0</v>
          </cell>
          <cell r="DU852">
            <v>0</v>
          </cell>
          <cell r="DV852">
            <v>0</v>
          </cell>
          <cell r="DW852">
            <v>0</v>
          </cell>
          <cell r="DX852">
            <v>0</v>
          </cell>
          <cell r="DY852">
            <v>0</v>
          </cell>
          <cell r="DZ852">
            <v>0</v>
          </cell>
          <cell r="EA852">
            <v>0</v>
          </cell>
          <cell r="EB852">
            <v>0</v>
          </cell>
          <cell r="EC852">
            <v>0</v>
          </cell>
          <cell r="ED852">
            <v>0</v>
          </cell>
        </row>
        <row r="853"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AS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0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0</v>
          </cell>
          <cell r="BJ853">
            <v>0</v>
          </cell>
          <cell r="BK853">
            <v>0</v>
          </cell>
          <cell r="BL853">
            <v>0</v>
          </cell>
          <cell r="BM853">
            <v>0</v>
          </cell>
          <cell r="BN853">
            <v>0</v>
          </cell>
          <cell r="BO853">
            <v>0</v>
          </cell>
          <cell r="BP853">
            <v>0</v>
          </cell>
          <cell r="BQ853">
            <v>0</v>
          </cell>
          <cell r="BR853">
            <v>0</v>
          </cell>
          <cell r="BS853">
            <v>0</v>
          </cell>
          <cell r="BT853">
            <v>0</v>
          </cell>
          <cell r="BU853">
            <v>0</v>
          </cell>
          <cell r="BV853">
            <v>0</v>
          </cell>
          <cell r="BW853">
            <v>0</v>
          </cell>
          <cell r="BX853">
            <v>0</v>
          </cell>
          <cell r="BY853">
            <v>0</v>
          </cell>
          <cell r="BZ853">
            <v>0</v>
          </cell>
          <cell r="CA853">
            <v>0</v>
          </cell>
          <cell r="CB853">
            <v>0</v>
          </cell>
          <cell r="CC853">
            <v>0</v>
          </cell>
          <cell r="CD853">
            <v>0</v>
          </cell>
          <cell r="CE853">
            <v>0</v>
          </cell>
          <cell r="CF853">
            <v>0</v>
          </cell>
          <cell r="CG853">
            <v>0</v>
          </cell>
          <cell r="CH853">
            <v>0</v>
          </cell>
          <cell r="CI853">
            <v>0</v>
          </cell>
          <cell r="CJ853">
            <v>0</v>
          </cell>
          <cell r="CK853">
            <v>0</v>
          </cell>
          <cell r="CL853">
            <v>0</v>
          </cell>
          <cell r="CM853">
            <v>0</v>
          </cell>
          <cell r="CN853">
            <v>0</v>
          </cell>
          <cell r="CO853">
            <v>0</v>
          </cell>
          <cell r="CP853">
            <v>0</v>
          </cell>
          <cell r="CQ853">
            <v>0</v>
          </cell>
          <cell r="CR853">
            <v>0</v>
          </cell>
          <cell r="CS853">
            <v>0</v>
          </cell>
          <cell r="CT853">
            <v>0</v>
          </cell>
          <cell r="CU853">
            <v>0</v>
          </cell>
          <cell r="CV853">
            <v>0</v>
          </cell>
          <cell r="CW853">
            <v>0</v>
          </cell>
          <cell r="CX853">
            <v>0</v>
          </cell>
          <cell r="CY853">
            <v>0</v>
          </cell>
          <cell r="CZ853">
            <v>0</v>
          </cell>
          <cell r="DA853">
            <v>0</v>
          </cell>
          <cell r="DB853">
            <v>0</v>
          </cell>
          <cell r="DC853">
            <v>0</v>
          </cell>
          <cell r="DD853">
            <v>0</v>
          </cell>
          <cell r="DE853">
            <v>0</v>
          </cell>
          <cell r="DF853">
            <v>0</v>
          </cell>
          <cell r="DG853">
            <v>0</v>
          </cell>
          <cell r="DH853">
            <v>0</v>
          </cell>
          <cell r="DI853">
            <v>0</v>
          </cell>
          <cell r="DJ853">
            <v>0</v>
          </cell>
          <cell r="DK853">
            <v>0</v>
          </cell>
          <cell r="DL853">
            <v>0</v>
          </cell>
          <cell r="DM853">
            <v>0</v>
          </cell>
          <cell r="DN853">
            <v>0</v>
          </cell>
          <cell r="DO853">
            <v>0</v>
          </cell>
          <cell r="DP853">
            <v>0</v>
          </cell>
          <cell r="DQ853">
            <v>0</v>
          </cell>
          <cell r="DR853">
            <v>0</v>
          </cell>
          <cell r="DS853">
            <v>0</v>
          </cell>
          <cell r="DT853">
            <v>0</v>
          </cell>
          <cell r="DU853">
            <v>0</v>
          </cell>
          <cell r="DV853">
            <v>0</v>
          </cell>
          <cell r="DW853">
            <v>0</v>
          </cell>
          <cell r="DX853">
            <v>0</v>
          </cell>
          <cell r="DY853">
            <v>0</v>
          </cell>
          <cell r="DZ853">
            <v>0</v>
          </cell>
          <cell r="EA853">
            <v>0</v>
          </cell>
          <cell r="EB853">
            <v>0</v>
          </cell>
          <cell r="EC853">
            <v>0</v>
          </cell>
          <cell r="ED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H854">
            <v>0</v>
          </cell>
          <cell r="BI854">
            <v>0</v>
          </cell>
          <cell r="BJ854">
            <v>0</v>
          </cell>
          <cell r="BK854">
            <v>0</v>
          </cell>
          <cell r="BL854">
            <v>0</v>
          </cell>
          <cell r="BM854">
            <v>0</v>
          </cell>
          <cell r="BN854">
            <v>0</v>
          </cell>
          <cell r="BO854">
            <v>0</v>
          </cell>
          <cell r="BP854">
            <v>0</v>
          </cell>
          <cell r="BQ854">
            <v>0</v>
          </cell>
          <cell r="BR854">
            <v>0</v>
          </cell>
          <cell r="BS854">
            <v>0</v>
          </cell>
          <cell r="BT854">
            <v>0</v>
          </cell>
          <cell r="BU854">
            <v>0</v>
          </cell>
          <cell r="BV854">
            <v>0</v>
          </cell>
          <cell r="BW854">
            <v>0</v>
          </cell>
          <cell r="BX854">
            <v>0</v>
          </cell>
          <cell r="BY854">
            <v>0</v>
          </cell>
          <cell r="BZ854">
            <v>0</v>
          </cell>
          <cell r="CA854">
            <v>0</v>
          </cell>
          <cell r="CB854">
            <v>0</v>
          </cell>
          <cell r="CC854">
            <v>0</v>
          </cell>
          <cell r="CD854">
            <v>0</v>
          </cell>
          <cell r="CE854">
            <v>0</v>
          </cell>
          <cell r="CF854">
            <v>0</v>
          </cell>
          <cell r="CG854">
            <v>0</v>
          </cell>
          <cell r="CH854">
            <v>0</v>
          </cell>
          <cell r="CI854">
            <v>0</v>
          </cell>
          <cell r="CJ854">
            <v>0</v>
          </cell>
          <cell r="CK854">
            <v>0</v>
          </cell>
          <cell r="CL854">
            <v>0</v>
          </cell>
          <cell r="CM854">
            <v>0</v>
          </cell>
          <cell r="CN854">
            <v>0</v>
          </cell>
          <cell r="CO854">
            <v>0</v>
          </cell>
          <cell r="CP854">
            <v>0</v>
          </cell>
          <cell r="CQ854">
            <v>0</v>
          </cell>
          <cell r="CR854">
            <v>0</v>
          </cell>
          <cell r="CS854">
            <v>0</v>
          </cell>
          <cell r="CT854">
            <v>0</v>
          </cell>
          <cell r="CU854">
            <v>0</v>
          </cell>
          <cell r="CV854">
            <v>0</v>
          </cell>
          <cell r="CW854">
            <v>0</v>
          </cell>
          <cell r="CX854">
            <v>0</v>
          </cell>
          <cell r="CY854">
            <v>0</v>
          </cell>
          <cell r="CZ854">
            <v>0</v>
          </cell>
          <cell r="DA854">
            <v>0</v>
          </cell>
          <cell r="DB854">
            <v>0</v>
          </cell>
          <cell r="DC854">
            <v>0</v>
          </cell>
          <cell r="DD854">
            <v>0</v>
          </cell>
          <cell r="DE854">
            <v>0</v>
          </cell>
          <cell r="DF854">
            <v>0</v>
          </cell>
          <cell r="DG854">
            <v>0</v>
          </cell>
          <cell r="DH854">
            <v>0</v>
          </cell>
          <cell r="DI854">
            <v>0</v>
          </cell>
          <cell r="DJ854">
            <v>0</v>
          </cell>
          <cell r="DK854">
            <v>0</v>
          </cell>
          <cell r="DL854">
            <v>0</v>
          </cell>
          <cell r="DM854">
            <v>0</v>
          </cell>
          <cell r="DN854">
            <v>0</v>
          </cell>
          <cell r="DO854">
            <v>0</v>
          </cell>
          <cell r="DP854">
            <v>0</v>
          </cell>
          <cell r="DQ854">
            <v>0</v>
          </cell>
          <cell r="DR854">
            <v>0</v>
          </cell>
          <cell r="DS854">
            <v>0</v>
          </cell>
          <cell r="DT854">
            <v>0</v>
          </cell>
          <cell r="DU854">
            <v>0</v>
          </cell>
          <cell r="DV854">
            <v>0</v>
          </cell>
          <cell r="DW854">
            <v>0</v>
          </cell>
          <cell r="DX854">
            <v>0</v>
          </cell>
          <cell r="DY854">
            <v>0</v>
          </cell>
          <cell r="DZ854">
            <v>0</v>
          </cell>
          <cell r="EA854">
            <v>0</v>
          </cell>
          <cell r="EB854">
            <v>0</v>
          </cell>
          <cell r="EC854">
            <v>0</v>
          </cell>
          <cell r="ED854">
            <v>0</v>
          </cell>
        </row>
        <row r="855"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>
            <v>0</v>
          </cell>
          <cell r="BE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  <cell r="BZ855">
            <v>0</v>
          </cell>
          <cell r="CA855">
            <v>0</v>
          </cell>
          <cell r="CB855">
            <v>0</v>
          </cell>
          <cell r="CC855">
            <v>0</v>
          </cell>
          <cell r="CD855">
            <v>0</v>
          </cell>
          <cell r="CE855">
            <v>0</v>
          </cell>
          <cell r="CF855">
            <v>0</v>
          </cell>
          <cell r="CG855">
            <v>0</v>
          </cell>
          <cell r="CH855">
            <v>0</v>
          </cell>
          <cell r="CI855">
            <v>0</v>
          </cell>
          <cell r="CJ855">
            <v>0</v>
          </cell>
          <cell r="CK855">
            <v>0</v>
          </cell>
          <cell r="CL855">
            <v>0</v>
          </cell>
          <cell r="CM855">
            <v>0</v>
          </cell>
          <cell r="CN855">
            <v>0</v>
          </cell>
          <cell r="CO855">
            <v>0</v>
          </cell>
          <cell r="CP855">
            <v>0</v>
          </cell>
          <cell r="CQ855">
            <v>0</v>
          </cell>
          <cell r="CR855">
            <v>0</v>
          </cell>
          <cell r="CS855">
            <v>0</v>
          </cell>
          <cell r="CT855">
            <v>0</v>
          </cell>
          <cell r="CU855">
            <v>0</v>
          </cell>
          <cell r="CV855">
            <v>0</v>
          </cell>
          <cell r="CW855">
            <v>0</v>
          </cell>
          <cell r="CX855">
            <v>0</v>
          </cell>
          <cell r="CY855">
            <v>0</v>
          </cell>
          <cell r="CZ855">
            <v>0</v>
          </cell>
          <cell r="DA855">
            <v>0</v>
          </cell>
          <cell r="DB855">
            <v>0</v>
          </cell>
          <cell r="DC855">
            <v>0</v>
          </cell>
          <cell r="DD855">
            <v>0</v>
          </cell>
          <cell r="DE855">
            <v>0</v>
          </cell>
          <cell r="DF855">
            <v>0</v>
          </cell>
          <cell r="DG855">
            <v>0</v>
          </cell>
          <cell r="DH855">
            <v>0</v>
          </cell>
          <cell r="DI855">
            <v>0</v>
          </cell>
          <cell r="DJ855">
            <v>0</v>
          </cell>
          <cell r="DK855">
            <v>0</v>
          </cell>
          <cell r="DL855">
            <v>0</v>
          </cell>
          <cell r="DM855">
            <v>0</v>
          </cell>
          <cell r="DN855">
            <v>0</v>
          </cell>
          <cell r="DO855">
            <v>0</v>
          </cell>
          <cell r="DP855">
            <v>0</v>
          </cell>
          <cell r="DQ855">
            <v>0</v>
          </cell>
          <cell r="DR855">
            <v>0</v>
          </cell>
          <cell r="DS855">
            <v>0</v>
          </cell>
          <cell r="DT855">
            <v>0</v>
          </cell>
          <cell r="DU855">
            <v>0</v>
          </cell>
          <cell r="DV855">
            <v>0</v>
          </cell>
          <cell r="DW855">
            <v>0</v>
          </cell>
          <cell r="DX855">
            <v>0</v>
          </cell>
          <cell r="DY855">
            <v>0</v>
          </cell>
          <cell r="DZ855">
            <v>0</v>
          </cell>
          <cell r="EA855">
            <v>0</v>
          </cell>
          <cell r="EB855">
            <v>0</v>
          </cell>
          <cell r="EC855">
            <v>0</v>
          </cell>
          <cell r="ED855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F856">
            <v>0</v>
          </cell>
          <cell r="BG856">
            <v>0</v>
          </cell>
          <cell r="BH856">
            <v>0</v>
          </cell>
          <cell r="BI856">
            <v>0</v>
          </cell>
          <cell r="BJ856">
            <v>0</v>
          </cell>
          <cell r="BK856">
            <v>0</v>
          </cell>
          <cell r="BL856">
            <v>0</v>
          </cell>
          <cell r="BM856">
            <v>0</v>
          </cell>
          <cell r="BN856">
            <v>0</v>
          </cell>
          <cell r="BO856">
            <v>0</v>
          </cell>
          <cell r="BP856">
            <v>0</v>
          </cell>
          <cell r="BQ856">
            <v>0</v>
          </cell>
          <cell r="BR856">
            <v>0</v>
          </cell>
          <cell r="BS856">
            <v>0</v>
          </cell>
          <cell r="BT856">
            <v>0</v>
          </cell>
          <cell r="BU856">
            <v>0</v>
          </cell>
          <cell r="BV856">
            <v>0</v>
          </cell>
          <cell r="BW856">
            <v>0</v>
          </cell>
          <cell r="BX856">
            <v>0</v>
          </cell>
          <cell r="BY856">
            <v>0</v>
          </cell>
          <cell r="BZ856">
            <v>0</v>
          </cell>
          <cell r="CA856">
            <v>0</v>
          </cell>
          <cell r="CB856">
            <v>0</v>
          </cell>
          <cell r="CC856">
            <v>0</v>
          </cell>
          <cell r="CD856">
            <v>0</v>
          </cell>
          <cell r="CE856">
            <v>0</v>
          </cell>
          <cell r="CF856">
            <v>0</v>
          </cell>
          <cell r="CG856">
            <v>0</v>
          </cell>
          <cell r="CH856">
            <v>0</v>
          </cell>
          <cell r="CI856">
            <v>0</v>
          </cell>
          <cell r="CJ856">
            <v>0</v>
          </cell>
          <cell r="CK856">
            <v>0</v>
          </cell>
          <cell r="CL856">
            <v>0</v>
          </cell>
          <cell r="CM856">
            <v>0</v>
          </cell>
          <cell r="CN856">
            <v>0</v>
          </cell>
          <cell r="CO856">
            <v>0</v>
          </cell>
          <cell r="CP856">
            <v>0</v>
          </cell>
          <cell r="CQ856">
            <v>0</v>
          </cell>
          <cell r="CR856">
            <v>0</v>
          </cell>
          <cell r="CS856">
            <v>0</v>
          </cell>
          <cell r="CT856">
            <v>0</v>
          </cell>
          <cell r="CU856">
            <v>0</v>
          </cell>
          <cell r="CV856">
            <v>0</v>
          </cell>
          <cell r="CW856">
            <v>0</v>
          </cell>
          <cell r="CX856">
            <v>0</v>
          </cell>
          <cell r="CY856">
            <v>0</v>
          </cell>
          <cell r="CZ856">
            <v>0</v>
          </cell>
          <cell r="DA856">
            <v>0</v>
          </cell>
          <cell r="DB856">
            <v>0</v>
          </cell>
          <cell r="DC856">
            <v>0</v>
          </cell>
          <cell r="DD856">
            <v>0</v>
          </cell>
          <cell r="DE856">
            <v>0</v>
          </cell>
          <cell r="DF856">
            <v>0</v>
          </cell>
          <cell r="DG856">
            <v>0</v>
          </cell>
          <cell r="DH856">
            <v>0</v>
          </cell>
          <cell r="DI856">
            <v>0</v>
          </cell>
          <cell r="DJ856">
            <v>0</v>
          </cell>
          <cell r="DK856">
            <v>0</v>
          </cell>
          <cell r="DL856">
            <v>0</v>
          </cell>
          <cell r="DM856">
            <v>0</v>
          </cell>
          <cell r="DN856">
            <v>0</v>
          </cell>
          <cell r="DO856">
            <v>0</v>
          </cell>
          <cell r="DP856">
            <v>0</v>
          </cell>
          <cell r="DQ856">
            <v>0</v>
          </cell>
          <cell r="DR856">
            <v>0</v>
          </cell>
          <cell r="DS856">
            <v>0</v>
          </cell>
          <cell r="DT856">
            <v>0</v>
          </cell>
          <cell r="DU856">
            <v>0</v>
          </cell>
          <cell r="DV856">
            <v>0</v>
          </cell>
          <cell r="DW856">
            <v>0</v>
          </cell>
          <cell r="DX856">
            <v>0</v>
          </cell>
          <cell r="DY856">
            <v>0</v>
          </cell>
          <cell r="DZ856">
            <v>0</v>
          </cell>
          <cell r="EA856">
            <v>0</v>
          </cell>
          <cell r="EB856">
            <v>0</v>
          </cell>
          <cell r="EC856">
            <v>0</v>
          </cell>
          <cell r="ED856">
            <v>0</v>
          </cell>
        </row>
        <row r="857"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0</v>
          </cell>
          <cell r="BH857">
            <v>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0</v>
          </cell>
          <cell r="BO857">
            <v>0</v>
          </cell>
          <cell r="BP857">
            <v>0</v>
          </cell>
          <cell r="BQ857">
            <v>0</v>
          </cell>
          <cell r="BR857">
            <v>0</v>
          </cell>
          <cell r="BS857">
            <v>0</v>
          </cell>
          <cell r="BT857">
            <v>0</v>
          </cell>
          <cell r="BU857">
            <v>0</v>
          </cell>
          <cell r="BV857">
            <v>0</v>
          </cell>
          <cell r="BW857">
            <v>0</v>
          </cell>
          <cell r="BX857">
            <v>0</v>
          </cell>
          <cell r="BY857">
            <v>0</v>
          </cell>
          <cell r="BZ857">
            <v>0</v>
          </cell>
          <cell r="CA857">
            <v>0</v>
          </cell>
          <cell r="CB857">
            <v>0</v>
          </cell>
          <cell r="CC857">
            <v>0</v>
          </cell>
          <cell r="CD857">
            <v>0</v>
          </cell>
          <cell r="CE857">
            <v>0</v>
          </cell>
          <cell r="CF857">
            <v>0</v>
          </cell>
          <cell r="CG857">
            <v>0</v>
          </cell>
          <cell r="CH857">
            <v>0</v>
          </cell>
          <cell r="CI857">
            <v>0</v>
          </cell>
          <cell r="CJ857">
            <v>0</v>
          </cell>
          <cell r="CK857">
            <v>0</v>
          </cell>
          <cell r="CL857">
            <v>0</v>
          </cell>
          <cell r="CM857">
            <v>0</v>
          </cell>
          <cell r="CN857">
            <v>0</v>
          </cell>
          <cell r="CO857">
            <v>0</v>
          </cell>
          <cell r="CP857">
            <v>0</v>
          </cell>
          <cell r="CQ857">
            <v>0</v>
          </cell>
          <cell r="CR857">
            <v>0</v>
          </cell>
          <cell r="CS857">
            <v>0</v>
          </cell>
          <cell r="CT857">
            <v>0</v>
          </cell>
          <cell r="CU857">
            <v>0</v>
          </cell>
          <cell r="CV857">
            <v>0</v>
          </cell>
          <cell r="CW857">
            <v>0</v>
          </cell>
          <cell r="CX857">
            <v>0</v>
          </cell>
          <cell r="CY857">
            <v>0</v>
          </cell>
          <cell r="CZ857">
            <v>0</v>
          </cell>
          <cell r="DA857">
            <v>0</v>
          </cell>
          <cell r="DB857">
            <v>0</v>
          </cell>
          <cell r="DC857">
            <v>0</v>
          </cell>
          <cell r="DD857">
            <v>0</v>
          </cell>
          <cell r="DE857">
            <v>0</v>
          </cell>
          <cell r="DF857">
            <v>0</v>
          </cell>
          <cell r="DG857">
            <v>0</v>
          </cell>
          <cell r="DH857">
            <v>0</v>
          </cell>
          <cell r="DI857">
            <v>0</v>
          </cell>
          <cell r="DJ857">
            <v>0</v>
          </cell>
          <cell r="DK857">
            <v>0</v>
          </cell>
          <cell r="DL857">
            <v>0</v>
          </cell>
          <cell r="DM857">
            <v>0</v>
          </cell>
          <cell r="DN857">
            <v>0</v>
          </cell>
          <cell r="DO857">
            <v>0</v>
          </cell>
          <cell r="DP857">
            <v>0</v>
          </cell>
          <cell r="DQ857">
            <v>0</v>
          </cell>
          <cell r="DR857">
            <v>0</v>
          </cell>
          <cell r="DS857">
            <v>0</v>
          </cell>
          <cell r="DT857">
            <v>0</v>
          </cell>
          <cell r="DU857">
            <v>0</v>
          </cell>
          <cell r="DV857">
            <v>0</v>
          </cell>
          <cell r="DW857">
            <v>0</v>
          </cell>
          <cell r="DX857">
            <v>0</v>
          </cell>
          <cell r="DY857">
            <v>0</v>
          </cell>
          <cell r="DZ857">
            <v>0</v>
          </cell>
          <cell r="EA857">
            <v>0</v>
          </cell>
          <cell r="EB857">
            <v>0</v>
          </cell>
          <cell r="EC857">
            <v>0</v>
          </cell>
          <cell r="ED857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0</v>
          </cell>
          <cell r="BN858">
            <v>0</v>
          </cell>
          <cell r="BO858">
            <v>0</v>
          </cell>
          <cell r="BP858">
            <v>0</v>
          </cell>
          <cell r="BQ858">
            <v>0</v>
          </cell>
          <cell r="BR858">
            <v>0</v>
          </cell>
          <cell r="BS858">
            <v>0</v>
          </cell>
          <cell r="BT858">
            <v>0</v>
          </cell>
          <cell r="BU858">
            <v>0</v>
          </cell>
          <cell r="BV858">
            <v>0</v>
          </cell>
          <cell r="BW858">
            <v>0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  <cell r="CF858">
            <v>0</v>
          </cell>
          <cell r="CG858">
            <v>0</v>
          </cell>
          <cell r="CH858">
            <v>0</v>
          </cell>
          <cell r="CI858">
            <v>0</v>
          </cell>
          <cell r="CJ858">
            <v>0</v>
          </cell>
          <cell r="CK858">
            <v>0</v>
          </cell>
          <cell r="CL858">
            <v>0</v>
          </cell>
          <cell r="CM858">
            <v>0</v>
          </cell>
          <cell r="CN858">
            <v>0</v>
          </cell>
          <cell r="CO858">
            <v>0</v>
          </cell>
          <cell r="CP858">
            <v>0</v>
          </cell>
          <cell r="CQ858">
            <v>0</v>
          </cell>
          <cell r="CR858">
            <v>0</v>
          </cell>
          <cell r="CS858">
            <v>0</v>
          </cell>
          <cell r="CT858">
            <v>0</v>
          </cell>
          <cell r="CU858">
            <v>0</v>
          </cell>
          <cell r="CV858">
            <v>0</v>
          </cell>
          <cell r="CW858">
            <v>0</v>
          </cell>
          <cell r="CX858">
            <v>0</v>
          </cell>
          <cell r="CY858">
            <v>0</v>
          </cell>
          <cell r="CZ858">
            <v>0</v>
          </cell>
          <cell r="DA858">
            <v>0</v>
          </cell>
          <cell r="DB858">
            <v>0</v>
          </cell>
          <cell r="DC858">
            <v>0</v>
          </cell>
          <cell r="DD858">
            <v>0</v>
          </cell>
          <cell r="DE858">
            <v>0</v>
          </cell>
          <cell r="DF858">
            <v>0</v>
          </cell>
          <cell r="DG858">
            <v>0</v>
          </cell>
          <cell r="DH858">
            <v>0</v>
          </cell>
          <cell r="DI858">
            <v>0</v>
          </cell>
          <cell r="DJ858">
            <v>0</v>
          </cell>
          <cell r="DK858">
            <v>0</v>
          </cell>
          <cell r="DL858">
            <v>0</v>
          </cell>
          <cell r="DM858">
            <v>0</v>
          </cell>
          <cell r="DN858">
            <v>0</v>
          </cell>
          <cell r="DO858">
            <v>0</v>
          </cell>
          <cell r="DP858">
            <v>0</v>
          </cell>
          <cell r="DQ858">
            <v>0</v>
          </cell>
          <cell r="DR858">
            <v>0</v>
          </cell>
          <cell r="DS858">
            <v>0</v>
          </cell>
          <cell r="DT858">
            <v>0</v>
          </cell>
          <cell r="DU858">
            <v>0</v>
          </cell>
          <cell r="DV858">
            <v>0</v>
          </cell>
          <cell r="DW858">
            <v>0</v>
          </cell>
          <cell r="DX858">
            <v>0</v>
          </cell>
          <cell r="DY858">
            <v>0</v>
          </cell>
          <cell r="DZ858">
            <v>0</v>
          </cell>
          <cell r="EA858">
            <v>0</v>
          </cell>
          <cell r="EB858">
            <v>0</v>
          </cell>
          <cell r="EC858">
            <v>0</v>
          </cell>
          <cell r="ED858">
            <v>0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0</v>
          </cell>
          <cell r="BJ859">
            <v>0</v>
          </cell>
          <cell r="BK859">
            <v>0</v>
          </cell>
          <cell r="BL859">
            <v>0</v>
          </cell>
          <cell r="BM859">
            <v>0</v>
          </cell>
          <cell r="BN859">
            <v>0</v>
          </cell>
          <cell r="BO859">
            <v>0</v>
          </cell>
          <cell r="BP859">
            <v>0</v>
          </cell>
          <cell r="BQ859">
            <v>0</v>
          </cell>
          <cell r="BR859">
            <v>0</v>
          </cell>
          <cell r="BS859">
            <v>0</v>
          </cell>
          <cell r="BT859">
            <v>0</v>
          </cell>
          <cell r="BU859">
            <v>0</v>
          </cell>
          <cell r="BV859">
            <v>0</v>
          </cell>
          <cell r="BW859">
            <v>0</v>
          </cell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0</v>
          </cell>
          <cell r="CD859">
            <v>0</v>
          </cell>
          <cell r="CE859">
            <v>0</v>
          </cell>
          <cell r="CF859">
            <v>0</v>
          </cell>
          <cell r="CG859">
            <v>0</v>
          </cell>
          <cell r="CH859">
            <v>0</v>
          </cell>
          <cell r="CI859">
            <v>0</v>
          </cell>
          <cell r="CJ859">
            <v>0</v>
          </cell>
          <cell r="CK859">
            <v>0</v>
          </cell>
          <cell r="CL859">
            <v>0</v>
          </cell>
          <cell r="CM859">
            <v>0</v>
          </cell>
          <cell r="CN859">
            <v>0</v>
          </cell>
          <cell r="CO859">
            <v>0</v>
          </cell>
          <cell r="CP859">
            <v>0</v>
          </cell>
          <cell r="CQ859">
            <v>0</v>
          </cell>
          <cell r="CR859">
            <v>0</v>
          </cell>
          <cell r="CS859">
            <v>0</v>
          </cell>
          <cell r="CT859">
            <v>0</v>
          </cell>
          <cell r="CU859">
            <v>0</v>
          </cell>
          <cell r="CV859">
            <v>0</v>
          </cell>
          <cell r="CW859">
            <v>0</v>
          </cell>
          <cell r="CX859">
            <v>0</v>
          </cell>
          <cell r="CY859">
            <v>0</v>
          </cell>
          <cell r="CZ859">
            <v>0</v>
          </cell>
          <cell r="DA859">
            <v>0</v>
          </cell>
          <cell r="DB859">
            <v>0</v>
          </cell>
          <cell r="DC859">
            <v>0</v>
          </cell>
          <cell r="DD859">
            <v>0</v>
          </cell>
          <cell r="DE859">
            <v>0</v>
          </cell>
          <cell r="DF859">
            <v>0</v>
          </cell>
          <cell r="DG859">
            <v>0</v>
          </cell>
          <cell r="DH859">
            <v>0</v>
          </cell>
          <cell r="DI859">
            <v>0</v>
          </cell>
          <cell r="DJ859">
            <v>0</v>
          </cell>
          <cell r="DK859">
            <v>0</v>
          </cell>
          <cell r="DL859">
            <v>0</v>
          </cell>
          <cell r="DM859">
            <v>0</v>
          </cell>
          <cell r="DN859">
            <v>0</v>
          </cell>
          <cell r="DO859">
            <v>0</v>
          </cell>
          <cell r="DP859">
            <v>0</v>
          </cell>
          <cell r="DQ859">
            <v>0</v>
          </cell>
          <cell r="DR859">
            <v>0</v>
          </cell>
          <cell r="DS859">
            <v>0</v>
          </cell>
          <cell r="DT859">
            <v>0</v>
          </cell>
          <cell r="DU859">
            <v>0</v>
          </cell>
          <cell r="DV859">
            <v>0</v>
          </cell>
          <cell r="DW859">
            <v>0</v>
          </cell>
          <cell r="DX859">
            <v>0</v>
          </cell>
          <cell r="DY859">
            <v>0</v>
          </cell>
          <cell r="DZ859">
            <v>0</v>
          </cell>
          <cell r="EA859">
            <v>0</v>
          </cell>
          <cell r="EB859">
            <v>0</v>
          </cell>
          <cell r="EC859">
            <v>0</v>
          </cell>
          <cell r="ED859">
            <v>0</v>
          </cell>
        </row>
        <row r="861">
          <cell r="A861" t="str">
            <v>Capacity Factor</v>
          </cell>
        </row>
        <row r="862"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0</v>
          </cell>
          <cell r="BJ862">
            <v>0</v>
          </cell>
          <cell r="BK862">
            <v>0</v>
          </cell>
          <cell r="BL862">
            <v>0</v>
          </cell>
          <cell r="BM862">
            <v>0</v>
          </cell>
          <cell r="BN862">
            <v>0</v>
          </cell>
          <cell r="BO862">
            <v>0</v>
          </cell>
          <cell r="BP862">
            <v>0</v>
          </cell>
          <cell r="BQ862">
            <v>0</v>
          </cell>
          <cell r="BR862">
            <v>0</v>
          </cell>
          <cell r="BS862">
            <v>0</v>
          </cell>
          <cell r="BT862">
            <v>0</v>
          </cell>
          <cell r="BU862">
            <v>0</v>
          </cell>
          <cell r="BV862">
            <v>0</v>
          </cell>
          <cell r="BW862">
            <v>0</v>
          </cell>
          <cell r="BX862">
            <v>0</v>
          </cell>
          <cell r="BY862">
            <v>0</v>
          </cell>
          <cell r="BZ862">
            <v>0</v>
          </cell>
          <cell r="CA862">
            <v>0</v>
          </cell>
          <cell r="CB862">
            <v>0</v>
          </cell>
          <cell r="CC862">
            <v>0</v>
          </cell>
          <cell r="CD862">
            <v>0</v>
          </cell>
          <cell r="CE862">
            <v>0</v>
          </cell>
          <cell r="CF862">
            <v>0</v>
          </cell>
          <cell r="CG862">
            <v>0</v>
          </cell>
          <cell r="CH862">
            <v>0</v>
          </cell>
          <cell r="CI862">
            <v>0</v>
          </cell>
          <cell r="CJ862">
            <v>0</v>
          </cell>
          <cell r="CK862">
            <v>0</v>
          </cell>
          <cell r="CL862">
            <v>0</v>
          </cell>
          <cell r="CM862">
            <v>0</v>
          </cell>
          <cell r="CN862">
            <v>0</v>
          </cell>
          <cell r="CO862">
            <v>0</v>
          </cell>
          <cell r="CP862">
            <v>0</v>
          </cell>
          <cell r="CQ862">
            <v>0</v>
          </cell>
          <cell r="CR862">
            <v>0</v>
          </cell>
          <cell r="CS862">
            <v>0</v>
          </cell>
          <cell r="CT862">
            <v>0</v>
          </cell>
          <cell r="CU862">
            <v>0</v>
          </cell>
          <cell r="CV862">
            <v>0</v>
          </cell>
          <cell r="CW862">
            <v>0</v>
          </cell>
          <cell r="CX862">
            <v>0</v>
          </cell>
          <cell r="CY862">
            <v>0</v>
          </cell>
          <cell r="CZ862">
            <v>0</v>
          </cell>
          <cell r="DA862">
            <v>0</v>
          </cell>
          <cell r="DB862">
            <v>0</v>
          </cell>
          <cell r="DC862">
            <v>0</v>
          </cell>
          <cell r="DD862">
            <v>0</v>
          </cell>
          <cell r="DE862">
            <v>0</v>
          </cell>
          <cell r="DF862">
            <v>0</v>
          </cell>
          <cell r="DG862">
            <v>0</v>
          </cell>
          <cell r="DH862">
            <v>0</v>
          </cell>
          <cell r="DI862">
            <v>0</v>
          </cell>
          <cell r="DJ862">
            <v>0</v>
          </cell>
          <cell r="DK862">
            <v>0</v>
          </cell>
          <cell r="DL862">
            <v>0</v>
          </cell>
          <cell r="DM862">
            <v>0</v>
          </cell>
          <cell r="DN862">
            <v>0</v>
          </cell>
          <cell r="DO862">
            <v>0</v>
          </cell>
          <cell r="DP862">
            <v>0</v>
          </cell>
          <cell r="DQ862">
            <v>0</v>
          </cell>
          <cell r="DR862">
            <v>0</v>
          </cell>
          <cell r="DS862">
            <v>0</v>
          </cell>
          <cell r="DT862">
            <v>0</v>
          </cell>
          <cell r="DU862">
            <v>0</v>
          </cell>
          <cell r="DV862">
            <v>0</v>
          </cell>
          <cell r="DW862">
            <v>0</v>
          </cell>
          <cell r="DX862">
            <v>0</v>
          </cell>
          <cell r="DY862">
            <v>0</v>
          </cell>
          <cell r="DZ862">
            <v>0</v>
          </cell>
          <cell r="EA862">
            <v>0</v>
          </cell>
          <cell r="EB862">
            <v>0</v>
          </cell>
          <cell r="EC862">
            <v>0</v>
          </cell>
          <cell r="ED862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0</v>
          </cell>
          <cell r="BD864">
            <v>0</v>
          </cell>
          <cell r="BE864">
            <v>0</v>
          </cell>
          <cell r="BF864">
            <v>0</v>
          </cell>
          <cell r="BG864">
            <v>0</v>
          </cell>
          <cell r="BH864">
            <v>0</v>
          </cell>
          <cell r="BI864">
            <v>0</v>
          </cell>
          <cell r="BJ864">
            <v>0</v>
          </cell>
          <cell r="BK864">
            <v>0</v>
          </cell>
          <cell r="BL864">
            <v>0</v>
          </cell>
          <cell r="BM864">
            <v>0</v>
          </cell>
          <cell r="BN864">
            <v>0</v>
          </cell>
          <cell r="BO864">
            <v>0</v>
          </cell>
          <cell r="BP864">
            <v>0</v>
          </cell>
          <cell r="BQ864">
            <v>0</v>
          </cell>
          <cell r="BR864">
            <v>0</v>
          </cell>
          <cell r="BS864">
            <v>0</v>
          </cell>
          <cell r="BT864">
            <v>0</v>
          </cell>
          <cell r="BU864">
            <v>0</v>
          </cell>
          <cell r="BV864">
            <v>0</v>
          </cell>
          <cell r="BW864">
            <v>0</v>
          </cell>
          <cell r="BX864">
            <v>0</v>
          </cell>
          <cell r="BY864">
            <v>0</v>
          </cell>
          <cell r="BZ864">
            <v>0</v>
          </cell>
          <cell r="CA864">
            <v>0</v>
          </cell>
          <cell r="CB864">
            <v>0</v>
          </cell>
          <cell r="CC864">
            <v>0</v>
          </cell>
          <cell r="CD864">
            <v>0</v>
          </cell>
          <cell r="CE864">
            <v>0</v>
          </cell>
          <cell r="CF864">
            <v>0</v>
          </cell>
          <cell r="CG864">
            <v>0</v>
          </cell>
          <cell r="CH864">
            <v>0</v>
          </cell>
          <cell r="CI864">
            <v>0</v>
          </cell>
          <cell r="CJ864">
            <v>0</v>
          </cell>
          <cell r="CK864">
            <v>0</v>
          </cell>
          <cell r="CL864">
            <v>0</v>
          </cell>
          <cell r="CM864">
            <v>0</v>
          </cell>
          <cell r="CN864">
            <v>0</v>
          </cell>
          <cell r="CO864">
            <v>0</v>
          </cell>
          <cell r="CP864">
            <v>0</v>
          </cell>
          <cell r="CQ864">
            <v>0</v>
          </cell>
          <cell r="CR864">
            <v>0</v>
          </cell>
          <cell r="CS864">
            <v>0</v>
          </cell>
          <cell r="CT864">
            <v>0</v>
          </cell>
          <cell r="CU864">
            <v>0</v>
          </cell>
          <cell r="CV864">
            <v>0</v>
          </cell>
          <cell r="CW864">
            <v>0</v>
          </cell>
          <cell r="CX864">
            <v>0</v>
          </cell>
          <cell r="CY864">
            <v>0</v>
          </cell>
          <cell r="CZ864">
            <v>0</v>
          </cell>
          <cell r="DA864">
            <v>0</v>
          </cell>
          <cell r="DB864">
            <v>0</v>
          </cell>
          <cell r="DC864">
            <v>0</v>
          </cell>
          <cell r="DD864">
            <v>0</v>
          </cell>
          <cell r="DE864">
            <v>0</v>
          </cell>
          <cell r="DF864">
            <v>0</v>
          </cell>
          <cell r="DG864">
            <v>0</v>
          </cell>
          <cell r="DH864">
            <v>0</v>
          </cell>
          <cell r="DI864">
            <v>0</v>
          </cell>
          <cell r="DJ864">
            <v>0</v>
          </cell>
          <cell r="DK864">
            <v>0</v>
          </cell>
          <cell r="DL864">
            <v>0</v>
          </cell>
          <cell r="DM864">
            <v>0</v>
          </cell>
          <cell r="DN864">
            <v>0</v>
          </cell>
          <cell r="DO864">
            <v>0</v>
          </cell>
          <cell r="DP864">
            <v>0</v>
          </cell>
          <cell r="DQ864">
            <v>0</v>
          </cell>
          <cell r="DR864">
            <v>0</v>
          </cell>
          <cell r="DS864">
            <v>0</v>
          </cell>
          <cell r="DT864">
            <v>0</v>
          </cell>
          <cell r="DU864">
            <v>0</v>
          </cell>
          <cell r="DV864">
            <v>0</v>
          </cell>
          <cell r="DW864">
            <v>0</v>
          </cell>
          <cell r="DX864">
            <v>0</v>
          </cell>
          <cell r="DY864">
            <v>0</v>
          </cell>
          <cell r="DZ864">
            <v>0</v>
          </cell>
          <cell r="EA864">
            <v>0</v>
          </cell>
          <cell r="EB864">
            <v>0</v>
          </cell>
          <cell r="EC864">
            <v>0</v>
          </cell>
          <cell r="ED864">
            <v>0</v>
          </cell>
        </row>
        <row r="865">
          <cell r="F865">
            <v>-7.0000000000000001E-3</v>
          </cell>
          <cell r="G865">
            <v>-2E-3</v>
          </cell>
          <cell r="H865">
            <v>-4.0000000000000001E-3</v>
          </cell>
          <cell r="I865">
            <v>-3.0000000000000001E-3</v>
          </cell>
          <cell r="J865">
            <v>-1E-3</v>
          </cell>
          <cell r="K865">
            <v>-2E-3</v>
          </cell>
          <cell r="L865">
            <v>-4.0000000000000001E-3</v>
          </cell>
          <cell r="M865">
            <v>-5.0000000000000001E-3</v>
          </cell>
          <cell r="N865">
            <v>-6.0000000000000001E-3</v>
          </cell>
          <cell r="O865">
            <v>-4.0000000000000001E-3</v>
          </cell>
          <cell r="P865">
            <v>-5.0000000000000001E-3</v>
          </cell>
          <cell r="Q865">
            <v>-4.0000000000000001E-3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O865">
            <v>0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T865">
            <v>0</v>
          </cell>
          <cell r="AU865">
            <v>0</v>
          </cell>
          <cell r="AV865">
            <v>0</v>
          </cell>
          <cell r="AW865">
            <v>0</v>
          </cell>
          <cell r="AX865">
            <v>0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0</v>
          </cell>
          <cell r="BD865">
            <v>0</v>
          </cell>
          <cell r="BE865">
            <v>0</v>
          </cell>
          <cell r="BF865">
            <v>0</v>
          </cell>
          <cell r="BG865">
            <v>0</v>
          </cell>
          <cell r="BH865">
            <v>0</v>
          </cell>
          <cell r="BI865">
            <v>0</v>
          </cell>
          <cell r="BJ865">
            <v>0</v>
          </cell>
          <cell r="BK865">
            <v>0</v>
          </cell>
          <cell r="BL865">
            <v>0</v>
          </cell>
          <cell r="BM865">
            <v>0</v>
          </cell>
          <cell r="BN865">
            <v>0</v>
          </cell>
          <cell r="BO865">
            <v>0</v>
          </cell>
          <cell r="BP865">
            <v>0</v>
          </cell>
          <cell r="BQ865">
            <v>0</v>
          </cell>
          <cell r="BR865">
            <v>0</v>
          </cell>
          <cell r="BS865">
            <v>0</v>
          </cell>
          <cell r="BT865">
            <v>0</v>
          </cell>
          <cell r="BU865">
            <v>0</v>
          </cell>
          <cell r="BV865">
            <v>0</v>
          </cell>
          <cell r="BW865">
            <v>0</v>
          </cell>
          <cell r="BX865">
            <v>0</v>
          </cell>
          <cell r="BY865">
            <v>0</v>
          </cell>
          <cell r="BZ865">
            <v>0</v>
          </cell>
          <cell r="CA865">
            <v>0</v>
          </cell>
          <cell r="CB865">
            <v>0</v>
          </cell>
          <cell r="CC865">
            <v>0</v>
          </cell>
          <cell r="CD865">
            <v>0</v>
          </cell>
          <cell r="CE865">
            <v>0</v>
          </cell>
          <cell r="CF865">
            <v>0</v>
          </cell>
          <cell r="CG865">
            <v>0</v>
          </cell>
          <cell r="CH865">
            <v>0</v>
          </cell>
          <cell r="CI865">
            <v>0</v>
          </cell>
          <cell r="CJ865">
            <v>0</v>
          </cell>
          <cell r="CK865">
            <v>0</v>
          </cell>
          <cell r="CL865">
            <v>0</v>
          </cell>
          <cell r="CM865">
            <v>0</v>
          </cell>
          <cell r="CN865">
            <v>0</v>
          </cell>
          <cell r="CO865">
            <v>0</v>
          </cell>
          <cell r="CP865">
            <v>0</v>
          </cell>
          <cell r="CQ865">
            <v>0</v>
          </cell>
          <cell r="CR865">
            <v>0</v>
          </cell>
          <cell r="CS865">
            <v>0</v>
          </cell>
          <cell r="CT865">
            <v>0</v>
          </cell>
          <cell r="CU865">
            <v>0</v>
          </cell>
          <cell r="CV865">
            <v>0</v>
          </cell>
          <cell r="CW865">
            <v>0</v>
          </cell>
          <cell r="CX865">
            <v>0</v>
          </cell>
          <cell r="CY865">
            <v>0</v>
          </cell>
          <cell r="CZ865">
            <v>0</v>
          </cell>
          <cell r="DA865">
            <v>0</v>
          </cell>
          <cell r="DB865">
            <v>0</v>
          </cell>
          <cell r="DC865">
            <v>0</v>
          </cell>
          <cell r="DD865">
            <v>0</v>
          </cell>
          <cell r="DE865">
            <v>0</v>
          </cell>
          <cell r="DF865">
            <v>0</v>
          </cell>
          <cell r="DG865">
            <v>0</v>
          </cell>
          <cell r="DH865">
            <v>0</v>
          </cell>
          <cell r="DI865">
            <v>0</v>
          </cell>
          <cell r="DJ865">
            <v>0</v>
          </cell>
          <cell r="DK865">
            <v>0</v>
          </cell>
          <cell r="DL865">
            <v>0</v>
          </cell>
          <cell r="DM865">
            <v>0</v>
          </cell>
          <cell r="DN865">
            <v>0</v>
          </cell>
          <cell r="DO865">
            <v>0</v>
          </cell>
          <cell r="DP865">
            <v>0</v>
          </cell>
          <cell r="DQ865">
            <v>0</v>
          </cell>
          <cell r="DR865">
            <v>0</v>
          </cell>
          <cell r="DS865">
            <v>0</v>
          </cell>
          <cell r="DT865">
            <v>0</v>
          </cell>
          <cell r="DU865">
            <v>0</v>
          </cell>
          <cell r="DV865">
            <v>0</v>
          </cell>
          <cell r="DW865">
            <v>0</v>
          </cell>
          <cell r="DX865">
            <v>0</v>
          </cell>
          <cell r="DY865">
            <v>0</v>
          </cell>
          <cell r="DZ865">
            <v>0</v>
          </cell>
          <cell r="EA865">
            <v>0</v>
          </cell>
          <cell r="EB865">
            <v>0</v>
          </cell>
          <cell r="EC865">
            <v>0</v>
          </cell>
          <cell r="ED865">
            <v>0</v>
          </cell>
        </row>
        <row r="866">
          <cell r="F866">
            <v>-1E-3</v>
          </cell>
          <cell r="G866">
            <v>-1E-3</v>
          </cell>
          <cell r="H866">
            <v>-1E-3</v>
          </cell>
          <cell r="I866">
            <v>0</v>
          </cell>
          <cell r="J866">
            <v>0</v>
          </cell>
          <cell r="K866">
            <v>-1E-3</v>
          </cell>
          <cell r="L866">
            <v>-1E-3</v>
          </cell>
          <cell r="M866">
            <v>-1E-3</v>
          </cell>
          <cell r="N866">
            <v>0</v>
          </cell>
          <cell r="O866">
            <v>0</v>
          </cell>
          <cell r="P866">
            <v>-1E-3</v>
          </cell>
          <cell r="Q866">
            <v>-1E-3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  <cell r="BO866">
            <v>0</v>
          </cell>
          <cell r="BP866">
            <v>0</v>
          </cell>
          <cell r="BQ866">
            <v>0</v>
          </cell>
          <cell r="BR866">
            <v>0</v>
          </cell>
          <cell r="BS866">
            <v>0</v>
          </cell>
          <cell r="BT866">
            <v>0</v>
          </cell>
          <cell r="BU866">
            <v>0</v>
          </cell>
          <cell r="BV866">
            <v>0</v>
          </cell>
          <cell r="BW866">
            <v>0</v>
          </cell>
          <cell r="BX866">
            <v>0</v>
          </cell>
          <cell r="BY866">
            <v>0</v>
          </cell>
          <cell r="BZ866">
            <v>0</v>
          </cell>
          <cell r="CA866">
            <v>0</v>
          </cell>
          <cell r="CB866">
            <v>0</v>
          </cell>
          <cell r="CC866">
            <v>0</v>
          </cell>
          <cell r="CD866">
            <v>0</v>
          </cell>
          <cell r="CE866">
            <v>0</v>
          </cell>
          <cell r="CF866">
            <v>0</v>
          </cell>
          <cell r="CG866">
            <v>0</v>
          </cell>
          <cell r="CH866">
            <v>0</v>
          </cell>
          <cell r="CI866">
            <v>0</v>
          </cell>
          <cell r="CJ866">
            <v>0</v>
          </cell>
          <cell r="CK866">
            <v>0</v>
          </cell>
          <cell r="CL866">
            <v>0</v>
          </cell>
          <cell r="CM866">
            <v>0</v>
          </cell>
          <cell r="CN866">
            <v>0</v>
          </cell>
          <cell r="CO866">
            <v>0</v>
          </cell>
          <cell r="CP866">
            <v>0</v>
          </cell>
          <cell r="CQ866">
            <v>0</v>
          </cell>
          <cell r="CR866">
            <v>0</v>
          </cell>
          <cell r="CS866">
            <v>0</v>
          </cell>
          <cell r="CT866">
            <v>0</v>
          </cell>
          <cell r="CU866">
            <v>0</v>
          </cell>
          <cell r="CV866">
            <v>0</v>
          </cell>
          <cell r="CW866">
            <v>0</v>
          </cell>
          <cell r="CX866">
            <v>0</v>
          </cell>
          <cell r="CY866">
            <v>0</v>
          </cell>
          <cell r="CZ866">
            <v>0</v>
          </cell>
          <cell r="DA866">
            <v>0</v>
          </cell>
          <cell r="DB866">
            <v>0</v>
          </cell>
          <cell r="DC866">
            <v>0</v>
          </cell>
          <cell r="DD866">
            <v>0</v>
          </cell>
          <cell r="DE866">
            <v>0</v>
          </cell>
          <cell r="DF866">
            <v>0</v>
          </cell>
          <cell r="DG866">
            <v>0</v>
          </cell>
          <cell r="DH866">
            <v>0</v>
          </cell>
          <cell r="DI866">
            <v>0</v>
          </cell>
          <cell r="DJ866">
            <v>0</v>
          </cell>
          <cell r="DK866">
            <v>0</v>
          </cell>
          <cell r="DL866">
            <v>0</v>
          </cell>
          <cell r="DM866">
            <v>0</v>
          </cell>
          <cell r="DN866">
            <v>0</v>
          </cell>
          <cell r="DO866">
            <v>0</v>
          </cell>
          <cell r="DP866">
            <v>0</v>
          </cell>
          <cell r="DQ866">
            <v>0</v>
          </cell>
          <cell r="DR866">
            <v>0</v>
          </cell>
          <cell r="DS866">
            <v>0</v>
          </cell>
          <cell r="DT866">
            <v>0</v>
          </cell>
          <cell r="DU866">
            <v>0</v>
          </cell>
          <cell r="DV866">
            <v>0</v>
          </cell>
          <cell r="DW866">
            <v>0</v>
          </cell>
          <cell r="DX866">
            <v>0</v>
          </cell>
          <cell r="DY866">
            <v>0</v>
          </cell>
          <cell r="DZ866">
            <v>0</v>
          </cell>
          <cell r="EA866">
            <v>0</v>
          </cell>
          <cell r="EB866">
            <v>0</v>
          </cell>
          <cell r="EC866">
            <v>0</v>
          </cell>
          <cell r="ED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-1E-3</v>
          </cell>
          <cell r="J867">
            <v>-1E-3</v>
          </cell>
          <cell r="K867">
            <v>-1E-3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0</v>
          </cell>
          <cell r="BD867">
            <v>0</v>
          </cell>
          <cell r="BE867">
            <v>0</v>
          </cell>
          <cell r="BF867">
            <v>0</v>
          </cell>
          <cell r="BG867">
            <v>0</v>
          </cell>
          <cell r="BH867">
            <v>0</v>
          </cell>
          <cell r="BI867">
            <v>0</v>
          </cell>
          <cell r="BJ867">
            <v>0</v>
          </cell>
          <cell r="BK867">
            <v>0</v>
          </cell>
          <cell r="BL867">
            <v>0</v>
          </cell>
          <cell r="BM867">
            <v>0</v>
          </cell>
          <cell r="BN867">
            <v>0</v>
          </cell>
          <cell r="BO867">
            <v>0</v>
          </cell>
          <cell r="BP867">
            <v>0</v>
          </cell>
          <cell r="BQ867">
            <v>0</v>
          </cell>
          <cell r="BR867">
            <v>0</v>
          </cell>
          <cell r="BS867">
            <v>0</v>
          </cell>
          <cell r="BT867">
            <v>0</v>
          </cell>
          <cell r="BU867">
            <v>0</v>
          </cell>
          <cell r="BV867">
            <v>0</v>
          </cell>
          <cell r="BW867">
            <v>0</v>
          </cell>
          <cell r="BX867">
            <v>0</v>
          </cell>
          <cell r="BY867">
            <v>0</v>
          </cell>
          <cell r="BZ867">
            <v>0</v>
          </cell>
          <cell r="CA867">
            <v>0</v>
          </cell>
          <cell r="CB867">
            <v>0</v>
          </cell>
          <cell r="CC867">
            <v>0</v>
          </cell>
          <cell r="CD867">
            <v>0</v>
          </cell>
          <cell r="CE867">
            <v>0</v>
          </cell>
          <cell r="CF867">
            <v>0</v>
          </cell>
          <cell r="CG867">
            <v>0</v>
          </cell>
          <cell r="CH867">
            <v>0</v>
          </cell>
          <cell r="CI867">
            <v>0</v>
          </cell>
          <cell r="CJ867">
            <v>0</v>
          </cell>
          <cell r="CK867">
            <v>0</v>
          </cell>
          <cell r="CL867">
            <v>0</v>
          </cell>
          <cell r="CM867">
            <v>0</v>
          </cell>
          <cell r="CN867">
            <v>0</v>
          </cell>
          <cell r="CO867">
            <v>0</v>
          </cell>
          <cell r="CP867">
            <v>0</v>
          </cell>
          <cell r="CQ867">
            <v>0</v>
          </cell>
          <cell r="CR867">
            <v>0</v>
          </cell>
          <cell r="CS867">
            <v>0</v>
          </cell>
          <cell r="CT867">
            <v>0</v>
          </cell>
          <cell r="CU867">
            <v>0</v>
          </cell>
          <cell r="CV867">
            <v>0</v>
          </cell>
          <cell r="CW867">
            <v>0</v>
          </cell>
          <cell r="CX867">
            <v>0</v>
          </cell>
          <cell r="CY867">
            <v>0</v>
          </cell>
          <cell r="CZ867">
            <v>0</v>
          </cell>
          <cell r="DA867">
            <v>0</v>
          </cell>
          <cell r="DB867">
            <v>0</v>
          </cell>
          <cell r="DC867">
            <v>0</v>
          </cell>
          <cell r="DD867">
            <v>0</v>
          </cell>
          <cell r="DE867">
            <v>0</v>
          </cell>
          <cell r="DF867">
            <v>0</v>
          </cell>
          <cell r="DG867">
            <v>0</v>
          </cell>
          <cell r="DH867">
            <v>0</v>
          </cell>
          <cell r="DI867">
            <v>0</v>
          </cell>
          <cell r="DJ867">
            <v>0</v>
          </cell>
          <cell r="DK867">
            <v>0</v>
          </cell>
          <cell r="DL867">
            <v>0</v>
          </cell>
          <cell r="DM867">
            <v>0</v>
          </cell>
          <cell r="DN867">
            <v>0</v>
          </cell>
          <cell r="DO867">
            <v>0</v>
          </cell>
          <cell r="DP867">
            <v>0</v>
          </cell>
          <cell r="DQ867">
            <v>0</v>
          </cell>
          <cell r="DR867">
            <v>0</v>
          </cell>
          <cell r="DS867">
            <v>0</v>
          </cell>
          <cell r="DT867">
            <v>0</v>
          </cell>
          <cell r="DU867">
            <v>0</v>
          </cell>
          <cell r="DV867">
            <v>0</v>
          </cell>
          <cell r="DW867">
            <v>0</v>
          </cell>
          <cell r="DX867">
            <v>0</v>
          </cell>
          <cell r="DY867">
            <v>0</v>
          </cell>
          <cell r="DZ867">
            <v>0</v>
          </cell>
          <cell r="EA867">
            <v>0</v>
          </cell>
          <cell r="EB867">
            <v>0</v>
          </cell>
          <cell r="EC867">
            <v>0</v>
          </cell>
          <cell r="ED867">
            <v>0</v>
          </cell>
        </row>
        <row r="868">
          <cell r="F868">
            <v>-1E-3</v>
          </cell>
          <cell r="G868">
            <v>0</v>
          </cell>
          <cell r="H868">
            <v>-1E-3</v>
          </cell>
          <cell r="I868">
            <v>0</v>
          </cell>
          <cell r="J868">
            <v>0</v>
          </cell>
          <cell r="K868">
            <v>0</v>
          </cell>
          <cell r="L868">
            <v>-1E-3</v>
          </cell>
          <cell r="M868">
            <v>-1E-3</v>
          </cell>
          <cell r="N868">
            <v>-1E-3</v>
          </cell>
          <cell r="O868">
            <v>0</v>
          </cell>
          <cell r="P868">
            <v>-1E-3</v>
          </cell>
          <cell r="Q868">
            <v>-1E-3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  <cell r="BE868">
            <v>0</v>
          </cell>
          <cell r="BF868">
            <v>0</v>
          </cell>
          <cell r="BG868">
            <v>0</v>
          </cell>
          <cell r="BH868">
            <v>0</v>
          </cell>
          <cell r="BI868">
            <v>0</v>
          </cell>
          <cell r="BJ868">
            <v>0</v>
          </cell>
          <cell r="BK868">
            <v>0</v>
          </cell>
          <cell r="BL868">
            <v>0</v>
          </cell>
          <cell r="BM868">
            <v>0</v>
          </cell>
          <cell r="BN868">
            <v>0</v>
          </cell>
          <cell r="BO868">
            <v>0</v>
          </cell>
          <cell r="BP868">
            <v>0</v>
          </cell>
          <cell r="BQ868">
            <v>0</v>
          </cell>
          <cell r="BR868">
            <v>0</v>
          </cell>
          <cell r="BS868">
            <v>0</v>
          </cell>
          <cell r="BT868">
            <v>0</v>
          </cell>
          <cell r="BU868">
            <v>0</v>
          </cell>
          <cell r="BV868">
            <v>0</v>
          </cell>
          <cell r="BW868">
            <v>0</v>
          </cell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0</v>
          </cell>
          <cell r="CF868">
            <v>0</v>
          </cell>
          <cell r="CG868">
            <v>0</v>
          </cell>
          <cell r="CH868">
            <v>0</v>
          </cell>
          <cell r="CI868">
            <v>0</v>
          </cell>
          <cell r="CJ868">
            <v>0</v>
          </cell>
          <cell r="CK868">
            <v>0</v>
          </cell>
          <cell r="CL868">
            <v>0</v>
          </cell>
          <cell r="CM868">
            <v>0</v>
          </cell>
          <cell r="CN868">
            <v>0</v>
          </cell>
          <cell r="CO868">
            <v>0</v>
          </cell>
          <cell r="CP868">
            <v>0</v>
          </cell>
          <cell r="CQ868">
            <v>0</v>
          </cell>
          <cell r="CR868">
            <v>0</v>
          </cell>
          <cell r="CS868">
            <v>0</v>
          </cell>
          <cell r="CT868">
            <v>0</v>
          </cell>
          <cell r="CU868">
            <v>0</v>
          </cell>
          <cell r="CV868">
            <v>0</v>
          </cell>
          <cell r="CW868">
            <v>0</v>
          </cell>
          <cell r="CX868">
            <v>0</v>
          </cell>
          <cell r="CY868">
            <v>0</v>
          </cell>
          <cell r="CZ868">
            <v>0</v>
          </cell>
          <cell r="DA868">
            <v>0</v>
          </cell>
          <cell r="DB868">
            <v>0</v>
          </cell>
          <cell r="DC868">
            <v>0</v>
          </cell>
          <cell r="DD868">
            <v>0</v>
          </cell>
          <cell r="DE868">
            <v>0</v>
          </cell>
          <cell r="DF868">
            <v>0</v>
          </cell>
          <cell r="DG868">
            <v>0</v>
          </cell>
          <cell r="DH868">
            <v>0</v>
          </cell>
          <cell r="DI868">
            <v>0</v>
          </cell>
          <cell r="DJ868">
            <v>0</v>
          </cell>
          <cell r="DK868">
            <v>0</v>
          </cell>
          <cell r="DL868">
            <v>0</v>
          </cell>
          <cell r="DM868">
            <v>0</v>
          </cell>
          <cell r="DN868">
            <v>0</v>
          </cell>
          <cell r="DO868">
            <v>0</v>
          </cell>
          <cell r="DP868">
            <v>0</v>
          </cell>
          <cell r="DQ868">
            <v>0</v>
          </cell>
          <cell r="DR868">
            <v>0</v>
          </cell>
          <cell r="DS868">
            <v>0</v>
          </cell>
          <cell r="DT868">
            <v>0</v>
          </cell>
          <cell r="DU868">
            <v>0</v>
          </cell>
          <cell r="DV868">
            <v>0</v>
          </cell>
          <cell r="DW868">
            <v>0</v>
          </cell>
          <cell r="DX868">
            <v>0</v>
          </cell>
          <cell r="DY868">
            <v>0</v>
          </cell>
          <cell r="DZ868">
            <v>0</v>
          </cell>
          <cell r="EA868">
            <v>0</v>
          </cell>
          <cell r="EB868">
            <v>0</v>
          </cell>
          <cell r="EC868">
            <v>0</v>
          </cell>
          <cell r="ED868">
            <v>0</v>
          </cell>
        </row>
        <row r="869">
          <cell r="F869">
            <v>-4.0000000000000001E-3</v>
          </cell>
          <cell r="G869">
            <v>-4.0000000000000001E-3</v>
          </cell>
          <cell r="H869">
            <v>-3.0000000000000001E-3</v>
          </cell>
          <cell r="I869">
            <v>-2E-3</v>
          </cell>
          <cell r="J869">
            <v>-3.0000000000000001E-3</v>
          </cell>
          <cell r="K869">
            <v>-4.0000000000000001E-3</v>
          </cell>
          <cell r="L869">
            <v>-1E-3</v>
          </cell>
          <cell r="M869">
            <v>-1E-3</v>
          </cell>
          <cell r="N869">
            <v>-3.0000000000000001E-3</v>
          </cell>
          <cell r="O869">
            <v>-4.0000000000000001E-3</v>
          </cell>
          <cell r="P869">
            <v>-3.0000000000000001E-3</v>
          </cell>
          <cell r="Q869">
            <v>-2E-3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O869">
            <v>0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0</v>
          </cell>
          <cell r="BD869">
            <v>0</v>
          </cell>
          <cell r="BE869">
            <v>0</v>
          </cell>
          <cell r="BF869">
            <v>0</v>
          </cell>
          <cell r="BG869">
            <v>0</v>
          </cell>
          <cell r="BH869">
            <v>0</v>
          </cell>
          <cell r="BI869">
            <v>0</v>
          </cell>
          <cell r="BJ869">
            <v>0</v>
          </cell>
          <cell r="BK869">
            <v>0</v>
          </cell>
          <cell r="BL869">
            <v>0</v>
          </cell>
          <cell r="BM869">
            <v>0</v>
          </cell>
          <cell r="BN869">
            <v>0</v>
          </cell>
          <cell r="BO869">
            <v>0</v>
          </cell>
          <cell r="BP869">
            <v>0</v>
          </cell>
          <cell r="BQ869">
            <v>0</v>
          </cell>
          <cell r="BR869">
            <v>0</v>
          </cell>
          <cell r="BS869">
            <v>0</v>
          </cell>
          <cell r="BT869">
            <v>0</v>
          </cell>
          <cell r="BU869">
            <v>0</v>
          </cell>
          <cell r="BV869">
            <v>0</v>
          </cell>
          <cell r="BW869">
            <v>0</v>
          </cell>
          <cell r="BX869">
            <v>0</v>
          </cell>
          <cell r="BY869">
            <v>0</v>
          </cell>
          <cell r="BZ869">
            <v>0</v>
          </cell>
          <cell r="CA869">
            <v>0</v>
          </cell>
          <cell r="CB869">
            <v>0</v>
          </cell>
          <cell r="CC869">
            <v>0</v>
          </cell>
          <cell r="CD869">
            <v>0</v>
          </cell>
          <cell r="CE869">
            <v>0</v>
          </cell>
          <cell r="CF869">
            <v>0</v>
          </cell>
          <cell r="CG869">
            <v>0</v>
          </cell>
          <cell r="CH869">
            <v>0</v>
          </cell>
          <cell r="CI869">
            <v>0</v>
          </cell>
          <cell r="CJ869">
            <v>0</v>
          </cell>
          <cell r="CK869">
            <v>0</v>
          </cell>
          <cell r="CL869">
            <v>0</v>
          </cell>
          <cell r="CM869">
            <v>0</v>
          </cell>
          <cell r="CN869">
            <v>0</v>
          </cell>
          <cell r="CO869">
            <v>0</v>
          </cell>
          <cell r="CP869">
            <v>0</v>
          </cell>
          <cell r="CQ869">
            <v>0</v>
          </cell>
          <cell r="CR869">
            <v>0</v>
          </cell>
          <cell r="CS869">
            <v>0</v>
          </cell>
          <cell r="CT869">
            <v>0</v>
          </cell>
          <cell r="CU869">
            <v>0</v>
          </cell>
          <cell r="CV869">
            <v>0</v>
          </cell>
          <cell r="CW869">
            <v>0</v>
          </cell>
          <cell r="CX869">
            <v>0</v>
          </cell>
          <cell r="CY869">
            <v>0</v>
          </cell>
          <cell r="CZ869">
            <v>0</v>
          </cell>
          <cell r="DA869">
            <v>0</v>
          </cell>
          <cell r="DB869">
            <v>0</v>
          </cell>
          <cell r="DC869">
            <v>0</v>
          </cell>
          <cell r="DD869">
            <v>0</v>
          </cell>
          <cell r="DE869">
            <v>0</v>
          </cell>
          <cell r="DF869">
            <v>0</v>
          </cell>
          <cell r="DG869">
            <v>0</v>
          </cell>
          <cell r="DH869">
            <v>0</v>
          </cell>
          <cell r="DI869">
            <v>0</v>
          </cell>
          <cell r="DJ869">
            <v>0</v>
          </cell>
          <cell r="DK869">
            <v>0</v>
          </cell>
          <cell r="DL869">
            <v>0</v>
          </cell>
          <cell r="DM869">
            <v>0</v>
          </cell>
          <cell r="DN869">
            <v>0</v>
          </cell>
          <cell r="DO869">
            <v>0</v>
          </cell>
          <cell r="DP869">
            <v>0</v>
          </cell>
          <cell r="DQ869">
            <v>0</v>
          </cell>
          <cell r="DR869">
            <v>0</v>
          </cell>
          <cell r="DS869">
            <v>0</v>
          </cell>
          <cell r="DT869">
            <v>0</v>
          </cell>
          <cell r="DU869">
            <v>0</v>
          </cell>
          <cell r="DV869">
            <v>0</v>
          </cell>
          <cell r="DW869">
            <v>0</v>
          </cell>
          <cell r="DX869">
            <v>0</v>
          </cell>
          <cell r="DY869">
            <v>0</v>
          </cell>
          <cell r="DZ869">
            <v>0</v>
          </cell>
          <cell r="EA869">
            <v>0</v>
          </cell>
          <cell r="EB869">
            <v>0</v>
          </cell>
          <cell r="EC869">
            <v>0</v>
          </cell>
          <cell r="ED869">
            <v>0</v>
          </cell>
        </row>
        <row r="870">
          <cell r="F870">
            <v>-3.0000000000000001E-3</v>
          </cell>
          <cell r="G870">
            <v>-4.0000000000000001E-3</v>
          </cell>
          <cell r="H870">
            <v>-3.0000000000000001E-3</v>
          </cell>
          <cell r="I870">
            <v>-3.0000000000000001E-3</v>
          </cell>
          <cell r="J870">
            <v>-3.0000000000000001E-3</v>
          </cell>
          <cell r="K870">
            <v>-3.0000000000000001E-3</v>
          </cell>
          <cell r="L870">
            <v>-1E-3</v>
          </cell>
          <cell r="M870">
            <v>-1E-3</v>
          </cell>
          <cell r="N870">
            <v>-1E-3</v>
          </cell>
          <cell r="O870">
            <v>-3.0000000000000001E-3</v>
          </cell>
          <cell r="P870">
            <v>-4.0000000000000001E-3</v>
          </cell>
          <cell r="Q870">
            <v>-3.0000000000000001E-3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H870">
            <v>0</v>
          </cell>
          <cell r="BI870">
            <v>0</v>
          </cell>
          <cell r="BJ870">
            <v>0</v>
          </cell>
          <cell r="BK870">
            <v>0</v>
          </cell>
          <cell r="BL870">
            <v>0</v>
          </cell>
          <cell r="BM870">
            <v>0</v>
          </cell>
          <cell r="BN870">
            <v>0</v>
          </cell>
          <cell r="BO870">
            <v>0</v>
          </cell>
          <cell r="BP870">
            <v>0</v>
          </cell>
          <cell r="BQ870">
            <v>0</v>
          </cell>
          <cell r="BR870">
            <v>0</v>
          </cell>
          <cell r="BS870">
            <v>0</v>
          </cell>
          <cell r="BT870">
            <v>0</v>
          </cell>
          <cell r="BU870">
            <v>0</v>
          </cell>
          <cell r="BV870">
            <v>0</v>
          </cell>
          <cell r="BW870">
            <v>0</v>
          </cell>
          <cell r="BX870">
            <v>0</v>
          </cell>
          <cell r="BY870">
            <v>0</v>
          </cell>
          <cell r="BZ870">
            <v>0</v>
          </cell>
          <cell r="CA870">
            <v>0</v>
          </cell>
          <cell r="CB870">
            <v>0</v>
          </cell>
          <cell r="CC870">
            <v>0</v>
          </cell>
          <cell r="CD870">
            <v>0</v>
          </cell>
          <cell r="CE870">
            <v>0</v>
          </cell>
          <cell r="CF870">
            <v>0</v>
          </cell>
          <cell r="CG870">
            <v>0</v>
          </cell>
          <cell r="CH870">
            <v>0</v>
          </cell>
          <cell r="CI870">
            <v>0</v>
          </cell>
          <cell r="CJ870">
            <v>0</v>
          </cell>
          <cell r="CK870">
            <v>0</v>
          </cell>
          <cell r="CL870">
            <v>0</v>
          </cell>
          <cell r="CM870">
            <v>0</v>
          </cell>
          <cell r="CN870">
            <v>0</v>
          </cell>
          <cell r="CO870">
            <v>0</v>
          </cell>
          <cell r="CP870">
            <v>0</v>
          </cell>
          <cell r="CQ870">
            <v>0</v>
          </cell>
          <cell r="CR870">
            <v>0</v>
          </cell>
          <cell r="CS870">
            <v>0</v>
          </cell>
          <cell r="CT870">
            <v>0</v>
          </cell>
          <cell r="CU870">
            <v>0</v>
          </cell>
          <cell r="CV870">
            <v>0</v>
          </cell>
          <cell r="CW870">
            <v>0</v>
          </cell>
          <cell r="CX870">
            <v>0</v>
          </cell>
          <cell r="CY870">
            <v>0</v>
          </cell>
          <cell r="CZ870">
            <v>0</v>
          </cell>
          <cell r="DA870">
            <v>0</v>
          </cell>
          <cell r="DB870">
            <v>0</v>
          </cell>
          <cell r="DC870">
            <v>0</v>
          </cell>
          <cell r="DD870">
            <v>0</v>
          </cell>
          <cell r="DE870">
            <v>0</v>
          </cell>
          <cell r="DF870">
            <v>0</v>
          </cell>
          <cell r="DG870">
            <v>0</v>
          </cell>
          <cell r="DH870">
            <v>0</v>
          </cell>
          <cell r="DI870">
            <v>0</v>
          </cell>
          <cell r="DJ870">
            <v>0</v>
          </cell>
          <cell r="DK870">
            <v>0</v>
          </cell>
          <cell r="DL870">
            <v>0</v>
          </cell>
          <cell r="DM870">
            <v>0</v>
          </cell>
          <cell r="DN870">
            <v>0</v>
          </cell>
          <cell r="DO870">
            <v>0</v>
          </cell>
          <cell r="DP870">
            <v>0</v>
          </cell>
          <cell r="DQ870">
            <v>0</v>
          </cell>
          <cell r="DR870">
            <v>0</v>
          </cell>
          <cell r="DS870">
            <v>0</v>
          </cell>
          <cell r="DT870">
            <v>0</v>
          </cell>
          <cell r="DU870">
            <v>0</v>
          </cell>
          <cell r="DV870">
            <v>0</v>
          </cell>
          <cell r="DW870">
            <v>0</v>
          </cell>
          <cell r="DX870">
            <v>0</v>
          </cell>
          <cell r="DY870">
            <v>0</v>
          </cell>
          <cell r="DZ870">
            <v>0</v>
          </cell>
          <cell r="EA870">
            <v>0</v>
          </cell>
          <cell r="EB870">
            <v>0</v>
          </cell>
          <cell r="EC870">
            <v>0</v>
          </cell>
          <cell r="ED870">
            <v>0</v>
          </cell>
        </row>
        <row r="871">
          <cell r="F871">
            <v>-4.0000000000000001E-3</v>
          </cell>
          <cell r="G871">
            <v>-4.0000000000000001E-3</v>
          </cell>
          <cell r="H871">
            <v>-3.0000000000000001E-3</v>
          </cell>
          <cell r="I871">
            <v>-2E-3</v>
          </cell>
          <cell r="J871">
            <v>-1E-3</v>
          </cell>
          <cell r="K871">
            <v>-1E-3</v>
          </cell>
          <cell r="L871">
            <v>-5.0000000000000001E-3</v>
          </cell>
          <cell r="M871">
            <v>-4.0000000000000001E-3</v>
          </cell>
          <cell r="N871">
            <v>-3.0000000000000001E-3</v>
          </cell>
          <cell r="O871">
            <v>-3.0000000000000001E-3</v>
          </cell>
          <cell r="P871">
            <v>-3.0000000000000001E-3</v>
          </cell>
          <cell r="Q871">
            <v>-4.0000000000000001E-3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0</v>
          </cell>
          <cell r="BD871">
            <v>0</v>
          </cell>
          <cell r="BE871">
            <v>0</v>
          </cell>
          <cell r="BF871">
            <v>0</v>
          </cell>
          <cell r="BG871">
            <v>0</v>
          </cell>
          <cell r="BH871">
            <v>0</v>
          </cell>
          <cell r="BI871">
            <v>0</v>
          </cell>
          <cell r="BJ871">
            <v>0</v>
          </cell>
          <cell r="BK871">
            <v>0</v>
          </cell>
          <cell r="BL871">
            <v>0</v>
          </cell>
          <cell r="BM871">
            <v>0</v>
          </cell>
          <cell r="BN871">
            <v>0</v>
          </cell>
          <cell r="BO871">
            <v>0</v>
          </cell>
          <cell r="BP871">
            <v>0</v>
          </cell>
          <cell r="BQ871">
            <v>0</v>
          </cell>
          <cell r="BR871">
            <v>0</v>
          </cell>
          <cell r="BS871">
            <v>0</v>
          </cell>
          <cell r="BT871">
            <v>0</v>
          </cell>
          <cell r="BU871">
            <v>0</v>
          </cell>
          <cell r="BV871">
            <v>0</v>
          </cell>
          <cell r="BW871">
            <v>0</v>
          </cell>
          <cell r="BX871">
            <v>0</v>
          </cell>
          <cell r="BY871">
            <v>0</v>
          </cell>
          <cell r="BZ871">
            <v>0</v>
          </cell>
          <cell r="CA871">
            <v>0</v>
          </cell>
          <cell r="CB871">
            <v>0</v>
          </cell>
          <cell r="CC871">
            <v>0</v>
          </cell>
          <cell r="CD871">
            <v>0</v>
          </cell>
          <cell r="CE871">
            <v>0</v>
          </cell>
          <cell r="CF871">
            <v>0</v>
          </cell>
          <cell r="CG871">
            <v>0</v>
          </cell>
          <cell r="CH871">
            <v>0</v>
          </cell>
          <cell r="CI871">
            <v>0</v>
          </cell>
          <cell r="CJ871">
            <v>0</v>
          </cell>
          <cell r="CK871">
            <v>0</v>
          </cell>
          <cell r="CL871">
            <v>0</v>
          </cell>
          <cell r="CM871">
            <v>0</v>
          </cell>
          <cell r="CN871">
            <v>0</v>
          </cell>
          <cell r="CO871">
            <v>0</v>
          </cell>
          <cell r="CP871">
            <v>0</v>
          </cell>
          <cell r="CQ871">
            <v>0</v>
          </cell>
          <cell r="CR871">
            <v>0</v>
          </cell>
          <cell r="CS871">
            <v>0</v>
          </cell>
          <cell r="CT871">
            <v>0</v>
          </cell>
          <cell r="CU871">
            <v>0</v>
          </cell>
          <cell r="CV871">
            <v>0</v>
          </cell>
          <cell r="CW871">
            <v>0</v>
          </cell>
          <cell r="CX871">
            <v>0</v>
          </cell>
          <cell r="CY871">
            <v>0</v>
          </cell>
          <cell r="CZ871">
            <v>0</v>
          </cell>
          <cell r="DA871">
            <v>0</v>
          </cell>
          <cell r="DB871">
            <v>0</v>
          </cell>
          <cell r="DC871">
            <v>0</v>
          </cell>
          <cell r="DD871">
            <v>0</v>
          </cell>
          <cell r="DE871">
            <v>0</v>
          </cell>
          <cell r="DF871">
            <v>0</v>
          </cell>
          <cell r="DG871">
            <v>0</v>
          </cell>
          <cell r="DH871">
            <v>0</v>
          </cell>
          <cell r="DI871">
            <v>0</v>
          </cell>
          <cell r="DJ871">
            <v>0</v>
          </cell>
          <cell r="DK871">
            <v>0</v>
          </cell>
          <cell r="DL871">
            <v>0</v>
          </cell>
          <cell r="DM871">
            <v>0</v>
          </cell>
          <cell r="DN871">
            <v>0</v>
          </cell>
          <cell r="DO871">
            <v>0</v>
          </cell>
          <cell r="DP871">
            <v>0</v>
          </cell>
          <cell r="DQ871">
            <v>0</v>
          </cell>
          <cell r="DR871">
            <v>0</v>
          </cell>
          <cell r="DS871">
            <v>0</v>
          </cell>
          <cell r="DT871">
            <v>0</v>
          </cell>
          <cell r="DU871">
            <v>0</v>
          </cell>
          <cell r="DV871">
            <v>0</v>
          </cell>
          <cell r="DW871">
            <v>0</v>
          </cell>
          <cell r="DX871">
            <v>0</v>
          </cell>
          <cell r="DY871">
            <v>0</v>
          </cell>
          <cell r="DZ871">
            <v>0</v>
          </cell>
          <cell r="EA871">
            <v>0</v>
          </cell>
          <cell r="EB871">
            <v>0</v>
          </cell>
          <cell r="EC871">
            <v>0</v>
          </cell>
          <cell r="ED871">
            <v>0</v>
          </cell>
        </row>
        <row r="872">
          <cell r="F872">
            <v>-2E-3</v>
          </cell>
          <cell r="G872">
            <v>-2E-3</v>
          </cell>
          <cell r="H872">
            <v>-2E-3</v>
          </cell>
          <cell r="I872">
            <v>-2E-3</v>
          </cell>
          <cell r="J872">
            <v>-3.0000000000000001E-3</v>
          </cell>
          <cell r="K872">
            <v>-4.0000000000000001E-3</v>
          </cell>
          <cell r="L872">
            <v>-1E-3</v>
          </cell>
          <cell r="M872">
            <v>0</v>
          </cell>
          <cell r="N872">
            <v>-1E-3</v>
          </cell>
          <cell r="O872">
            <v>-3.0000000000000001E-3</v>
          </cell>
          <cell r="P872">
            <v>-2E-3</v>
          </cell>
          <cell r="Q872">
            <v>-1E-3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0</v>
          </cell>
          <cell r="BD872">
            <v>0</v>
          </cell>
          <cell r="BE872">
            <v>0</v>
          </cell>
          <cell r="BF872">
            <v>0</v>
          </cell>
          <cell r="BG872">
            <v>0</v>
          </cell>
          <cell r="BH872">
            <v>0</v>
          </cell>
          <cell r="BI872">
            <v>0</v>
          </cell>
          <cell r="BJ872">
            <v>0</v>
          </cell>
          <cell r="BK872">
            <v>0</v>
          </cell>
          <cell r="BL872">
            <v>0</v>
          </cell>
          <cell r="BM872">
            <v>0</v>
          </cell>
          <cell r="BN872">
            <v>0</v>
          </cell>
          <cell r="BO872">
            <v>0</v>
          </cell>
          <cell r="BP872">
            <v>0</v>
          </cell>
          <cell r="BQ872">
            <v>0</v>
          </cell>
          <cell r="BR872">
            <v>0</v>
          </cell>
          <cell r="BS872">
            <v>0</v>
          </cell>
          <cell r="BT872">
            <v>0</v>
          </cell>
          <cell r="BU872">
            <v>0</v>
          </cell>
          <cell r="BV872">
            <v>0</v>
          </cell>
          <cell r="BW872">
            <v>0</v>
          </cell>
          <cell r="BX872">
            <v>0</v>
          </cell>
          <cell r="BY872">
            <v>0</v>
          </cell>
          <cell r="BZ872">
            <v>0</v>
          </cell>
          <cell r="CA872">
            <v>0</v>
          </cell>
          <cell r="CB872">
            <v>0</v>
          </cell>
          <cell r="CC872">
            <v>0</v>
          </cell>
          <cell r="CD872">
            <v>0</v>
          </cell>
          <cell r="CE872">
            <v>0</v>
          </cell>
          <cell r="CF872">
            <v>0</v>
          </cell>
          <cell r="CG872">
            <v>0</v>
          </cell>
          <cell r="CH872">
            <v>0</v>
          </cell>
          <cell r="CI872">
            <v>0</v>
          </cell>
          <cell r="CJ872">
            <v>0</v>
          </cell>
          <cell r="CK872">
            <v>0</v>
          </cell>
          <cell r="CL872">
            <v>0</v>
          </cell>
          <cell r="CM872">
            <v>0</v>
          </cell>
          <cell r="CN872">
            <v>0</v>
          </cell>
          <cell r="CO872">
            <v>0</v>
          </cell>
          <cell r="CP872">
            <v>0</v>
          </cell>
          <cell r="CQ872">
            <v>0</v>
          </cell>
          <cell r="CR872">
            <v>0</v>
          </cell>
          <cell r="CS872">
            <v>0</v>
          </cell>
          <cell r="CT872">
            <v>0</v>
          </cell>
          <cell r="CU872">
            <v>0</v>
          </cell>
          <cell r="CV872">
            <v>0</v>
          </cell>
          <cell r="CW872">
            <v>0</v>
          </cell>
          <cell r="CX872">
            <v>0</v>
          </cell>
          <cell r="CY872">
            <v>0</v>
          </cell>
          <cell r="CZ872">
            <v>0</v>
          </cell>
          <cell r="DA872">
            <v>0</v>
          </cell>
          <cell r="DB872">
            <v>0</v>
          </cell>
          <cell r="DC872">
            <v>0</v>
          </cell>
          <cell r="DD872">
            <v>0</v>
          </cell>
          <cell r="DE872">
            <v>0</v>
          </cell>
          <cell r="DF872">
            <v>0</v>
          </cell>
          <cell r="DG872">
            <v>0</v>
          </cell>
          <cell r="DH872">
            <v>0</v>
          </cell>
          <cell r="DI872">
            <v>0</v>
          </cell>
          <cell r="DJ872">
            <v>0</v>
          </cell>
          <cell r="DK872">
            <v>0</v>
          </cell>
          <cell r="DL872">
            <v>0</v>
          </cell>
          <cell r="DM872">
            <v>0</v>
          </cell>
          <cell r="DN872">
            <v>0</v>
          </cell>
          <cell r="DO872">
            <v>0</v>
          </cell>
          <cell r="DP872">
            <v>0</v>
          </cell>
          <cell r="DQ872">
            <v>0</v>
          </cell>
          <cell r="DR872">
            <v>0</v>
          </cell>
          <cell r="DS872">
            <v>0</v>
          </cell>
          <cell r="DT872">
            <v>0</v>
          </cell>
          <cell r="DU872">
            <v>0</v>
          </cell>
          <cell r="DV872">
            <v>0</v>
          </cell>
          <cell r="DW872">
            <v>0</v>
          </cell>
          <cell r="DX872">
            <v>0</v>
          </cell>
          <cell r="DY872">
            <v>0</v>
          </cell>
          <cell r="DZ872">
            <v>0</v>
          </cell>
          <cell r="EA872">
            <v>0</v>
          </cell>
          <cell r="EB872">
            <v>0</v>
          </cell>
          <cell r="EC872">
            <v>0</v>
          </cell>
          <cell r="ED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0</v>
          </cell>
          <cell r="BD873">
            <v>0</v>
          </cell>
          <cell r="BE873">
            <v>0</v>
          </cell>
          <cell r="BF873">
            <v>0</v>
          </cell>
          <cell r="BG873">
            <v>0</v>
          </cell>
          <cell r="BH873">
            <v>0</v>
          </cell>
          <cell r="BI873">
            <v>0</v>
          </cell>
          <cell r="BJ873">
            <v>0</v>
          </cell>
          <cell r="BK873">
            <v>0</v>
          </cell>
          <cell r="BL873">
            <v>0</v>
          </cell>
          <cell r="BM873">
            <v>0</v>
          </cell>
          <cell r="BN873">
            <v>0</v>
          </cell>
          <cell r="BO873">
            <v>0</v>
          </cell>
          <cell r="BP873">
            <v>0</v>
          </cell>
          <cell r="BQ873">
            <v>0</v>
          </cell>
          <cell r="BR873">
            <v>0</v>
          </cell>
          <cell r="BS873">
            <v>0</v>
          </cell>
          <cell r="BT873">
            <v>0</v>
          </cell>
          <cell r="BU873">
            <v>0</v>
          </cell>
          <cell r="BV873">
            <v>0</v>
          </cell>
          <cell r="BW873">
            <v>0</v>
          </cell>
          <cell r="BX873">
            <v>0</v>
          </cell>
          <cell r="BY873">
            <v>0</v>
          </cell>
          <cell r="BZ873">
            <v>0</v>
          </cell>
          <cell r="CA873">
            <v>0</v>
          </cell>
          <cell r="CB873">
            <v>0</v>
          </cell>
          <cell r="CC873">
            <v>0</v>
          </cell>
          <cell r="CD873">
            <v>0</v>
          </cell>
          <cell r="CE873">
            <v>0</v>
          </cell>
          <cell r="CF873">
            <v>0</v>
          </cell>
          <cell r="CG873">
            <v>0</v>
          </cell>
          <cell r="CH873">
            <v>0</v>
          </cell>
          <cell r="CI873">
            <v>0</v>
          </cell>
          <cell r="CJ873">
            <v>0</v>
          </cell>
          <cell r="CK873">
            <v>0</v>
          </cell>
          <cell r="CL873">
            <v>0</v>
          </cell>
          <cell r="CM873">
            <v>0</v>
          </cell>
          <cell r="CN873">
            <v>0</v>
          </cell>
          <cell r="CO873">
            <v>0</v>
          </cell>
          <cell r="CP873">
            <v>0</v>
          </cell>
          <cell r="CQ873">
            <v>0</v>
          </cell>
          <cell r="CR873">
            <v>0</v>
          </cell>
          <cell r="CS873">
            <v>0</v>
          </cell>
          <cell r="CT873">
            <v>0</v>
          </cell>
          <cell r="CU873">
            <v>0</v>
          </cell>
          <cell r="CV873">
            <v>0</v>
          </cell>
          <cell r="CW873">
            <v>0</v>
          </cell>
          <cell r="CX873">
            <v>0</v>
          </cell>
          <cell r="CY873">
            <v>0</v>
          </cell>
          <cell r="CZ873">
            <v>0</v>
          </cell>
          <cell r="DA873">
            <v>0</v>
          </cell>
          <cell r="DB873">
            <v>0</v>
          </cell>
          <cell r="DC873">
            <v>0</v>
          </cell>
          <cell r="DD873">
            <v>0</v>
          </cell>
          <cell r="DE873">
            <v>0</v>
          </cell>
          <cell r="DF873">
            <v>0</v>
          </cell>
          <cell r="DG873">
            <v>0</v>
          </cell>
          <cell r="DH873">
            <v>0</v>
          </cell>
          <cell r="DI873">
            <v>0</v>
          </cell>
          <cell r="DJ873">
            <v>0</v>
          </cell>
          <cell r="DK873">
            <v>0</v>
          </cell>
          <cell r="DL873">
            <v>0</v>
          </cell>
          <cell r="DM873">
            <v>0</v>
          </cell>
          <cell r="DN873">
            <v>0</v>
          </cell>
          <cell r="DO873">
            <v>0</v>
          </cell>
          <cell r="DP873">
            <v>0</v>
          </cell>
          <cell r="DQ873">
            <v>0</v>
          </cell>
          <cell r="DR873">
            <v>0</v>
          </cell>
          <cell r="DS873">
            <v>0</v>
          </cell>
          <cell r="DT873">
            <v>0</v>
          </cell>
          <cell r="DU873">
            <v>0</v>
          </cell>
          <cell r="DV873">
            <v>0</v>
          </cell>
          <cell r="DW873">
            <v>0</v>
          </cell>
          <cell r="DX873">
            <v>0</v>
          </cell>
          <cell r="DY873">
            <v>0</v>
          </cell>
          <cell r="DZ873">
            <v>0</v>
          </cell>
          <cell r="EA873">
            <v>0</v>
          </cell>
          <cell r="EB873">
            <v>0</v>
          </cell>
          <cell r="EC873">
            <v>0</v>
          </cell>
          <cell r="ED873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-1E-3</v>
          </cell>
          <cell r="M875">
            <v>-3.0000000000000001E-3</v>
          </cell>
          <cell r="N875">
            <v>-4.0000000000000001E-3</v>
          </cell>
          <cell r="O875">
            <v>-2E-3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0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  <cell r="BZ875">
            <v>0</v>
          </cell>
          <cell r="CA875">
            <v>0</v>
          </cell>
          <cell r="CB875">
            <v>0</v>
          </cell>
          <cell r="CC875">
            <v>0</v>
          </cell>
          <cell r="CD875">
            <v>0</v>
          </cell>
          <cell r="CE875">
            <v>0</v>
          </cell>
          <cell r="CF875">
            <v>0</v>
          </cell>
          <cell r="CG875">
            <v>0</v>
          </cell>
          <cell r="CH875">
            <v>0</v>
          </cell>
          <cell r="CI875">
            <v>0</v>
          </cell>
          <cell r="CJ875">
            <v>0</v>
          </cell>
          <cell r="CK875">
            <v>0</v>
          </cell>
          <cell r="CL875">
            <v>0</v>
          </cell>
          <cell r="CM875">
            <v>0</v>
          </cell>
          <cell r="CN875">
            <v>0</v>
          </cell>
          <cell r="CO875">
            <v>0</v>
          </cell>
          <cell r="CP875">
            <v>0</v>
          </cell>
          <cell r="CQ875">
            <v>0</v>
          </cell>
          <cell r="CR875">
            <v>0</v>
          </cell>
          <cell r="CS875">
            <v>0</v>
          </cell>
          <cell r="CT875">
            <v>0</v>
          </cell>
          <cell r="CU875">
            <v>0</v>
          </cell>
          <cell r="CV875">
            <v>0</v>
          </cell>
          <cell r="CW875">
            <v>0</v>
          </cell>
          <cell r="CX875">
            <v>0</v>
          </cell>
          <cell r="CY875">
            <v>0</v>
          </cell>
          <cell r="CZ875">
            <v>0</v>
          </cell>
          <cell r="DA875">
            <v>0</v>
          </cell>
          <cell r="DB875">
            <v>0</v>
          </cell>
          <cell r="DC875">
            <v>0</v>
          </cell>
          <cell r="DD875">
            <v>0</v>
          </cell>
          <cell r="DE875">
            <v>0</v>
          </cell>
          <cell r="DF875">
            <v>0</v>
          </cell>
          <cell r="DG875">
            <v>0</v>
          </cell>
          <cell r="DH875">
            <v>0</v>
          </cell>
          <cell r="DI875">
            <v>0</v>
          </cell>
          <cell r="DJ875">
            <v>0</v>
          </cell>
          <cell r="DK875">
            <v>0</v>
          </cell>
          <cell r="DL875">
            <v>0</v>
          </cell>
          <cell r="DM875">
            <v>0</v>
          </cell>
          <cell r="DN875">
            <v>0</v>
          </cell>
          <cell r="DO875">
            <v>0</v>
          </cell>
          <cell r="DP875">
            <v>0</v>
          </cell>
          <cell r="DQ875">
            <v>0</v>
          </cell>
          <cell r="DR875">
            <v>0</v>
          </cell>
          <cell r="DS875">
            <v>0</v>
          </cell>
          <cell r="DT875">
            <v>0</v>
          </cell>
          <cell r="DU875">
            <v>0</v>
          </cell>
          <cell r="DV875">
            <v>0</v>
          </cell>
          <cell r="DW875">
            <v>0</v>
          </cell>
          <cell r="DX875">
            <v>0</v>
          </cell>
          <cell r="DY875">
            <v>0</v>
          </cell>
          <cell r="DZ875">
            <v>0</v>
          </cell>
          <cell r="EA875">
            <v>0</v>
          </cell>
          <cell r="EB875">
            <v>0</v>
          </cell>
          <cell r="EC875">
            <v>0</v>
          </cell>
          <cell r="ED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0</v>
          </cell>
          <cell r="BD876">
            <v>0</v>
          </cell>
          <cell r="BE876">
            <v>0</v>
          </cell>
          <cell r="BF876">
            <v>0</v>
          </cell>
          <cell r="BG876">
            <v>0</v>
          </cell>
          <cell r="BH876">
            <v>0</v>
          </cell>
          <cell r="BI876">
            <v>0</v>
          </cell>
          <cell r="BJ876">
            <v>0</v>
          </cell>
          <cell r="BK876">
            <v>0</v>
          </cell>
          <cell r="BL876">
            <v>0</v>
          </cell>
          <cell r="BM876">
            <v>0</v>
          </cell>
          <cell r="BN876">
            <v>0</v>
          </cell>
          <cell r="BO876">
            <v>0</v>
          </cell>
          <cell r="BP876">
            <v>0</v>
          </cell>
          <cell r="BQ876">
            <v>0</v>
          </cell>
          <cell r="BR876">
            <v>0</v>
          </cell>
          <cell r="BS876">
            <v>0</v>
          </cell>
          <cell r="BT876">
            <v>0</v>
          </cell>
          <cell r="BU876">
            <v>0</v>
          </cell>
          <cell r="BV876">
            <v>0</v>
          </cell>
          <cell r="BW876">
            <v>0</v>
          </cell>
          <cell r="BX876">
            <v>0</v>
          </cell>
          <cell r="BY876">
            <v>0</v>
          </cell>
          <cell r="BZ876">
            <v>0</v>
          </cell>
          <cell r="CA876">
            <v>0</v>
          </cell>
          <cell r="CB876">
            <v>0</v>
          </cell>
          <cell r="CC876">
            <v>0</v>
          </cell>
          <cell r="CD876">
            <v>0</v>
          </cell>
          <cell r="CE876">
            <v>0</v>
          </cell>
          <cell r="CF876">
            <v>0</v>
          </cell>
          <cell r="CG876">
            <v>0</v>
          </cell>
          <cell r="CH876">
            <v>0</v>
          </cell>
          <cell r="CI876">
            <v>0</v>
          </cell>
          <cell r="CJ876">
            <v>0</v>
          </cell>
          <cell r="CK876">
            <v>0</v>
          </cell>
          <cell r="CL876">
            <v>0</v>
          </cell>
          <cell r="CM876">
            <v>0</v>
          </cell>
          <cell r="CN876">
            <v>0</v>
          </cell>
          <cell r="CO876">
            <v>0</v>
          </cell>
          <cell r="CP876">
            <v>0</v>
          </cell>
          <cell r="CQ876">
            <v>0</v>
          </cell>
          <cell r="CR876">
            <v>0</v>
          </cell>
          <cell r="CS876">
            <v>0</v>
          </cell>
          <cell r="CT876">
            <v>0</v>
          </cell>
          <cell r="CU876">
            <v>0</v>
          </cell>
          <cell r="CV876">
            <v>0</v>
          </cell>
          <cell r="CW876">
            <v>0</v>
          </cell>
          <cell r="CX876">
            <v>0</v>
          </cell>
          <cell r="CY876">
            <v>0</v>
          </cell>
          <cell r="CZ876">
            <v>0</v>
          </cell>
          <cell r="DA876">
            <v>0</v>
          </cell>
          <cell r="DB876">
            <v>0</v>
          </cell>
          <cell r="DC876">
            <v>0</v>
          </cell>
          <cell r="DD876">
            <v>0</v>
          </cell>
          <cell r="DE876">
            <v>0</v>
          </cell>
          <cell r="DF876">
            <v>0</v>
          </cell>
          <cell r="DG876">
            <v>0</v>
          </cell>
          <cell r="DH876">
            <v>0</v>
          </cell>
          <cell r="DI876">
            <v>0</v>
          </cell>
          <cell r="DJ876">
            <v>0</v>
          </cell>
          <cell r="DK876">
            <v>0</v>
          </cell>
          <cell r="DL876">
            <v>0</v>
          </cell>
          <cell r="DM876">
            <v>0</v>
          </cell>
          <cell r="DN876">
            <v>0</v>
          </cell>
          <cell r="DO876">
            <v>0</v>
          </cell>
          <cell r="DP876">
            <v>0</v>
          </cell>
          <cell r="DQ876">
            <v>0</v>
          </cell>
          <cell r="DR876">
            <v>0</v>
          </cell>
          <cell r="DS876">
            <v>0</v>
          </cell>
          <cell r="DT876">
            <v>0</v>
          </cell>
          <cell r="DU876">
            <v>0</v>
          </cell>
          <cell r="DV876">
            <v>0</v>
          </cell>
          <cell r="DW876">
            <v>0</v>
          </cell>
          <cell r="DX876">
            <v>0</v>
          </cell>
          <cell r="DY876">
            <v>0</v>
          </cell>
          <cell r="DZ876">
            <v>0</v>
          </cell>
          <cell r="EA876">
            <v>0</v>
          </cell>
          <cell r="EB876">
            <v>0</v>
          </cell>
          <cell r="EC876">
            <v>0</v>
          </cell>
          <cell r="ED876">
            <v>0</v>
          </cell>
        </row>
        <row r="877">
          <cell r="F877">
            <v>0</v>
          </cell>
          <cell r="G877">
            <v>-1E-3</v>
          </cell>
          <cell r="H877">
            <v>0</v>
          </cell>
          <cell r="I877">
            <v>0</v>
          </cell>
          <cell r="J877">
            <v>-1E-3</v>
          </cell>
          <cell r="K877">
            <v>-1E-3</v>
          </cell>
          <cell r="L877">
            <v>-2E-3</v>
          </cell>
          <cell r="M877">
            <v>-2E-3</v>
          </cell>
          <cell r="N877">
            <v>-3.0000000000000001E-3</v>
          </cell>
          <cell r="O877">
            <v>-1E-3</v>
          </cell>
          <cell r="P877">
            <v>-1E-3</v>
          </cell>
          <cell r="Q877">
            <v>-1E-3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  <cell r="BF877">
            <v>0</v>
          </cell>
          <cell r="BG877">
            <v>0</v>
          </cell>
          <cell r="BH877">
            <v>0</v>
          </cell>
          <cell r="BI877">
            <v>0</v>
          </cell>
          <cell r="BJ877">
            <v>0</v>
          </cell>
          <cell r="BK877">
            <v>0</v>
          </cell>
          <cell r="BL877">
            <v>0</v>
          </cell>
          <cell r="BM877">
            <v>0</v>
          </cell>
          <cell r="BN877">
            <v>0</v>
          </cell>
          <cell r="BO877">
            <v>0</v>
          </cell>
          <cell r="BP877">
            <v>0</v>
          </cell>
          <cell r="BQ877">
            <v>0</v>
          </cell>
          <cell r="BR877">
            <v>0</v>
          </cell>
          <cell r="BS877">
            <v>0</v>
          </cell>
          <cell r="BT877">
            <v>0</v>
          </cell>
          <cell r="BU877">
            <v>0</v>
          </cell>
          <cell r="BV877">
            <v>0</v>
          </cell>
          <cell r="BW877">
            <v>0</v>
          </cell>
          <cell r="BX877">
            <v>0</v>
          </cell>
          <cell r="BY877">
            <v>0</v>
          </cell>
          <cell r="BZ877">
            <v>0</v>
          </cell>
          <cell r="CA877">
            <v>0</v>
          </cell>
          <cell r="CB877">
            <v>0</v>
          </cell>
          <cell r="CC877">
            <v>0</v>
          </cell>
          <cell r="CD877">
            <v>0</v>
          </cell>
          <cell r="CE877">
            <v>0</v>
          </cell>
          <cell r="CF877">
            <v>0</v>
          </cell>
          <cell r="CG877">
            <v>0</v>
          </cell>
          <cell r="CH877">
            <v>0</v>
          </cell>
          <cell r="CI877">
            <v>0</v>
          </cell>
          <cell r="CJ877">
            <v>0</v>
          </cell>
          <cell r="CK877">
            <v>0</v>
          </cell>
          <cell r="CL877">
            <v>0</v>
          </cell>
          <cell r="CM877">
            <v>0</v>
          </cell>
          <cell r="CN877">
            <v>0</v>
          </cell>
          <cell r="CO877">
            <v>0</v>
          </cell>
          <cell r="CP877">
            <v>0</v>
          </cell>
          <cell r="CQ877">
            <v>0</v>
          </cell>
          <cell r="CR877">
            <v>0</v>
          </cell>
          <cell r="CS877">
            <v>0</v>
          </cell>
          <cell r="CT877">
            <v>0</v>
          </cell>
          <cell r="CU877">
            <v>0</v>
          </cell>
          <cell r="CV877">
            <v>0</v>
          </cell>
          <cell r="CW877">
            <v>0</v>
          </cell>
          <cell r="CX877">
            <v>0</v>
          </cell>
          <cell r="CY877">
            <v>0</v>
          </cell>
          <cell r="CZ877">
            <v>0</v>
          </cell>
          <cell r="DA877">
            <v>0</v>
          </cell>
          <cell r="DB877">
            <v>0</v>
          </cell>
          <cell r="DC877">
            <v>0</v>
          </cell>
          <cell r="DD877">
            <v>0</v>
          </cell>
          <cell r="DE877">
            <v>0</v>
          </cell>
          <cell r="DF877">
            <v>0</v>
          </cell>
          <cell r="DG877">
            <v>0</v>
          </cell>
          <cell r="DH877">
            <v>0</v>
          </cell>
          <cell r="DI877">
            <v>0</v>
          </cell>
          <cell r="DJ877">
            <v>0</v>
          </cell>
          <cell r="DK877">
            <v>0</v>
          </cell>
          <cell r="DL877">
            <v>0</v>
          </cell>
          <cell r="DM877">
            <v>0</v>
          </cell>
          <cell r="DN877">
            <v>0</v>
          </cell>
          <cell r="DO877">
            <v>0</v>
          </cell>
          <cell r="DP877">
            <v>0</v>
          </cell>
          <cell r="DQ877">
            <v>0</v>
          </cell>
          <cell r="DR877">
            <v>0</v>
          </cell>
          <cell r="DS877">
            <v>0</v>
          </cell>
          <cell r="DT877">
            <v>0</v>
          </cell>
          <cell r="DU877">
            <v>0</v>
          </cell>
          <cell r="DV877">
            <v>0</v>
          </cell>
          <cell r="DW877">
            <v>0</v>
          </cell>
          <cell r="DX877">
            <v>0</v>
          </cell>
          <cell r="DY877">
            <v>0</v>
          </cell>
          <cell r="DZ877">
            <v>0</v>
          </cell>
          <cell r="EA877">
            <v>0</v>
          </cell>
          <cell r="EB877">
            <v>0</v>
          </cell>
          <cell r="EC877">
            <v>0</v>
          </cell>
          <cell r="ED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H878">
            <v>0</v>
          </cell>
          <cell r="BI878">
            <v>0</v>
          </cell>
          <cell r="BJ878">
            <v>0</v>
          </cell>
          <cell r="BK878">
            <v>0</v>
          </cell>
          <cell r="BL878">
            <v>0</v>
          </cell>
          <cell r="BM878">
            <v>0</v>
          </cell>
          <cell r="BN878">
            <v>0</v>
          </cell>
          <cell r="BO878">
            <v>0</v>
          </cell>
          <cell r="BP878">
            <v>0</v>
          </cell>
          <cell r="BQ878">
            <v>0</v>
          </cell>
          <cell r="BR878">
            <v>0</v>
          </cell>
          <cell r="BS878">
            <v>0</v>
          </cell>
          <cell r="BT878">
            <v>0</v>
          </cell>
          <cell r="BU878">
            <v>0</v>
          </cell>
          <cell r="BV878">
            <v>0</v>
          </cell>
          <cell r="BW878">
            <v>0</v>
          </cell>
          <cell r="BX878">
            <v>0</v>
          </cell>
          <cell r="BY878">
            <v>0</v>
          </cell>
          <cell r="BZ878">
            <v>0</v>
          </cell>
          <cell r="CA878">
            <v>0</v>
          </cell>
          <cell r="CB878">
            <v>0</v>
          </cell>
          <cell r="CC878">
            <v>0</v>
          </cell>
          <cell r="CD878">
            <v>0</v>
          </cell>
          <cell r="CE878">
            <v>0</v>
          </cell>
          <cell r="CF878">
            <v>0</v>
          </cell>
          <cell r="CG878">
            <v>0</v>
          </cell>
          <cell r="CH878">
            <v>0</v>
          </cell>
          <cell r="CI878">
            <v>0</v>
          </cell>
          <cell r="CJ878">
            <v>0</v>
          </cell>
          <cell r="CK878">
            <v>0</v>
          </cell>
          <cell r="CL878">
            <v>0</v>
          </cell>
          <cell r="CM878">
            <v>0</v>
          </cell>
          <cell r="CN878">
            <v>0</v>
          </cell>
          <cell r="CO878">
            <v>0</v>
          </cell>
          <cell r="CP878">
            <v>0</v>
          </cell>
          <cell r="CQ878">
            <v>0</v>
          </cell>
          <cell r="CR878">
            <v>0</v>
          </cell>
          <cell r="CS878">
            <v>0</v>
          </cell>
          <cell r="CT878">
            <v>0</v>
          </cell>
          <cell r="CU878">
            <v>0</v>
          </cell>
          <cell r="CV878">
            <v>0</v>
          </cell>
          <cell r="CW878">
            <v>0</v>
          </cell>
          <cell r="CX878">
            <v>0</v>
          </cell>
          <cell r="CY878">
            <v>0</v>
          </cell>
          <cell r="CZ878">
            <v>0</v>
          </cell>
          <cell r="DA878">
            <v>0</v>
          </cell>
          <cell r="DB878">
            <v>0</v>
          </cell>
          <cell r="DC878">
            <v>0</v>
          </cell>
          <cell r="DD878">
            <v>0</v>
          </cell>
          <cell r="DE878">
            <v>0</v>
          </cell>
          <cell r="DF878">
            <v>0</v>
          </cell>
          <cell r="DG878">
            <v>0</v>
          </cell>
          <cell r="DH878">
            <v>0</v>
          </cell>
          <cell r="DI878">
            <v>0</v>
          </cell>
          <cell r="DJ878">
            <v>0</v>
          </cell>
          <cell r="DK878">
            <v>0</v>
          </cell>
          <cell r="DL878">
            <v>0</v>
          </cell>
          <cell r="DM878">
            <v>0</v>
          </cell>
          <cell r="DN878">
            <v>0</v>
          </cell>
          <cell r="DO878">
            <v>0</v>
          </cell>
          <cell r="DP878">
            <v>0</v>
          </cell>
          <cell r="DQ878">
            <v>0</v>
          </cell>
          <cell r="DR878">
            <v>0</v>
          </cell>
          <cell r="DS878">
            <v>0</v>
          </cell>
          <cell r="DT878">
            <v>0</v>
          </cell>
          <cell r="DU878">
            <v>0</v>
          </cell>
          <cell r="DV878">
            <v>0</v>
          </cell>
          <cell r="DW878">
            <v>0</v>
          </cell>
          <cell r="DX878">
            <v>0</v>
          </cell>
          <cell r="DY878">
            <v>0</v>
          </cell>
          <cell r="DZ878">
            <v>0</v>
          </cell>
          <cell r="EA878">
            <v>0</v>
          </cell>
          <cell r="EB878">
            <v>0</v>
          </cell>
          <cell r="EC878">
            <v>0</v>
          </cell>
          <cell r="ED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-1E-3</v>
          </cell>
          <cell r="M879">
            <v>-2E-3</v>
          </cell>
          <cell r="N879">
            <v>-1E-3</v>
          </cell>
          <cell r="O879">
            <v>-1E-3</v>
          </cell>
          <cell r="P879">
            <v>-1E-3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  <cell r="BO879">
            <v>0</v>
          </cell>
          <cell r="BP879">
            <v>0</v>
          </cell>
          <cell r="BQ879">
            <v>0</v>
          </cell>
          <cell r="BR879">
            <v>0</v>
          </cell>
          <cell r="BS879">
            <v>0</v>
          </cell>
          <cell r="BT879">
            <v>0</v>
          </cell>
          <cell r="BU879">
            <v>0</v>
          </cell>
          <cell r="BV879">
            <v>0</v>
          </cell>
          <cell r="BW879">
            <v>0</v>
          </cell>
          <cell r="BX879">
            <v>0</v>
          </cell>
          <cell r="BY879">
            <v>0</v>
          </cell>
          <cell r="BZ879">
            <v>0</v>
          </cell>
          <cell r="CA879">
            <v>0</v>
          </cell>
          <cell r="CB879">
            <v>0</v>
          </cell>
          <cell r="CC879">
            <v>0</v>
          </cell>
          <cell r="CD879">
            <v>0</v>
          </cell>
          <cell r="CE879">
            <v>0</v>
          </cell>
          <cell r="CF879">
            <v>0</v>
          </cell>
          <cell r="CG879">
            <v>0</v>
          </cell>
          <cell r="CH879">
            <v>0</v>
          </cell>
          <cell r="CI879">
            <v>0</v>
          </cell>
          <cell r="CJ879">
            <v>0</v>
          </cell>
          <cell r="CK879">
            <v>0</v>
          </cell>
          <cell r="CL879">
            <v>0</v>
          </cell>
          <cell r="CM879">
            <v>0</v>
          </cell>
          <cell r="CN879">
            <v>0</v>
          </cell>
          <cell r="CO879">
            <v>0</v>
          </cell>
          <cell r="CP879">
            <v>0</v>
          </cell>
          <cell r="CQ879">
            <v>0</v>
          </cell>
          <cell r="CR879">
            <v>0</v>
          </cell>
          <cell r="CS879">
            <v>0</v>
          </cell>
          <cell r="CT879">
            <v>0</v>
          </cell>
          <cell r="CU879">
            <v>0</v>
          </cell>
          <cell r="CV879">
            <v>0</v>
          </cell>
          <cell r="CW879">
            <v>0</v>
          </cell>
          <cell r="CX879">
            <v>0</v>
          </cell>
          <cell r="CY879">
            <v>0</v>
          </cell>
          <cell r="CZ879">
            <v>0</v>
          </cell>
          <cell r="DA879">
            <v>0</v>
          </cell>
          <cell r="DB879">
            <v>0</v>
          </cell>
          <cell r="DC879">
            <v>0</v>
          </cell>
          <cell r="DD879">
            <v>0</v>
          </cell>
          <cell r="DE879">
            <v>0</v>
          </cell>
          <cell r="DF879">
            <v>0</v>
          </cell>
          <cell r="DG879">
            <v>0</v>
          </cell>
          <cell r="DH879">
            <v>0</v>
          </cell>
          <cell r="DI879">
            <v>0</v>
          </cell>
          <cell r="DJ879">
            <v>0</v>
          </cell>
          <cell r="DK879">
            <v>0</v>
          </cell>
          <cell r="DL879">
            <v>0</v>
          </cell>
          <cell r="DM879">
            <v>0</v>
          </cell>
          <cell r="DN879">
            <v>0</v>
          </cell>
          <cell r="DO879">
            <v>0</v>
          </cell>
          <cell r="DP879">
            <v>0</v>
          </cell>
          <cell r="DQ879">
            <v>0</v>
          </cell>
          <cell r="DR879">
            <v>0</v>
          </cell>
          <cell r="DS879">
            <v>0</v>
          </cell>
          <cell r="DT879">
            <v>0</v>
          </cell>
          <cell r="DU879">
            <v>0</v>
          </cell>
          <cell r="DV879">
            <v>0</v>
          </cell>
          <cell r="DW879">
            <v>0</v>
          </cell>
          <cell r="DX879">
            <v>0</v>
          </cell>
          <cell r="DY879">
            <v>0</v>
          </cell>
          <cell r="DZ879">
            <v>0</v>
          </cell>
          <cell r="EA879">
            <v>0</v>
          </cell>
          <cell r="EB879">
            <v>0</v>
          </cell>
          <cell r="EC879">
            <v>0</v>
          </cell>
          <cell r="ED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-1E-3</v>
          </cell>
          <cell r="P880">
            <v>-2E-3</v>
          </cell>
          <cell r="Q880">
            <v>-2E-3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  <cell r="BF880">
            <v>0</v>
          </cell>
          <cell r="BG880">
            <v>0</v>
          </cell>
          <cell r="BH880">
            <v>0</v>
          </cell>
          <cell r="BI880">
            <v>0</v>
          </cell>
          <cell r="BJ880">
            <v>0</v>
          </cell>
          <cell r="BK880">
            <v>0</v>
          </cell>
          <cell r="BL880">
            <v>0</v>
          </cell>
          <cell r="BM880">
            <v>0</v>
          </cell>
          <cell r="BN880">
            <v>0</v>
          </cell>
          <cell r="BO880">
            <v>0</v>
          </cell>
          <cell r="BP880">
            <v>0</v>
          </cell>
          <cell r="BQ880">
            <v>0</v>
          </cell>
          <cell r="BR880">
            <v>0</v>
          </cell>
          <cell r="BS880">
            <v>0</v>
          </cell>
          <cell r="BT880">
            <v>0</v>
          </cell>
          <cell r="BU880">
            <v>0</v>
          </cell>
          <cell r="BV880">
            <v>0</v>
          </cell>
          <cell r="BW880">
            <v>0</v>
          </cell>
          <cell r="BX880">
            <v>0</v>
          </cell>
          <cell r="BY880">
            <v>0</v>
          </cell>
          <cell r="BZ880">
            <v>0</v>
          </cell>
          <cell r="CA880">
            <v>0</v>
          </cell>
          <cell r="CB880">
            <v>0</v>
          </cell>
          <cell r="CC880">
            <v>0</v>
          </cell>
          <cell r="CD880">
            <v>0</v>
          </cell>
          <cell r="CE880">
            <v>0</v>
          </cell>
          <cell r="CF880">
            <v>0</v>
          </cell>
          <cell r="CG880">
            <v>0</v>
          </cell>
          <cell r="CH880">
            <v>0</v>
          </cell>
          <cell r="CI880">
            <v>0</v>
          </cell>
          <cell r="CJ880">
            <v>0</v>
          </cell>
          <cell r="CK880">
            <v>0</v>
          </cell>
          <cell r="CL880">
            <v>0</v>
          </cell>
          <cell r="CM880">
            <v>0</v>
          </cell>
          <cell r="CN880">
            <v>0</v>
          </cell>
          <cell r="CO880">
            <v>0</v>
          </cell>
          <cell r="CP880">
            <v>0</v>
          </cell>
          <cell r="CQ880">
            <v>0</v>
          </cell>
          <cell r="CR880">
            <v>0</v>
          </cell>
          <cell r="CS880">
            <v>0</v>
          </cell>
          <cell r="CT880">
            <v>0</v>
          </cell>
          <cell r="CU880">
            <v>0</v>
          </cell>
          <cell r="CV880">
            <v>0</v>
          </cell>
          <cell r="CW880">
            <v>0</v>
          </cell>
          <cell r="CX880">
            <v>0</v>
          </cell>
          <cell r="CY880">
            <v>0</v>
          </cell>
          <cell r="CZ880">
            <v>0</v>
          </cell>
          <cell r="DA880">
            <v>0</v>
          </cell>
          <cell r="DB880">
            <v>0</v>
          </cell>
          <cell r="DC880">
            <v>0</v>
          </cell>
          <cell r="DD880">
            <v>0</v>
          </cell>
          <cell r="DE880">
            <v>0</v>
          </cell>
          <cell r="DF880">
            <v>0</v>
          </cell>
          <cell r="DG880">
            <v>0</v>
          </cell>
          <cell r="DH880">
            <v>0</v>
          </cell>
          <cell r="DI880">
            <v>0</v>
          </cell>
          <cell r="DJ880">
            <v>0</v>
          </cell>
          <cell r="DK880">
            <v>0</v>
          </cell>
          <cell r="DL880">
            <v>0</v>
          </cell>
          <cell r="DM880">
            <v>0</v>
          </cell>
          <cell r="DN880">
            <v>0</v>
          </cell>
          <cell r="DO880">
            <v>0</v>
          </cell>
          <cell r="DP880">
            <v>0</v>
          </cell>
          <cell r="DQ880">
            <v>0</v>
          </cell>
          <cell r="DR880">
            <v>0</v>
          </cell>
          <cell r="DS880">
            <v>0</v>
          </cell>
          <cell r="DT880">
            <v>0</v>
          </cell>
          <cell r="DU880">
            <v>0</v>
          </cell>
          <cell r="DV880">
            <v>0</v>
          </cell>
          <cell r="DW880">
            <v>0</v>
          </cell>
          <cell r="DX880">
            <v>0</v>
          </cell>
          <cell r="DY880">
            <v>0</v>
          </cell>
          <cell r="DZ880">
            <v>0</v>
          </cell>
          <cell r="EA880">
            <v>0</v>
          </cell>
          <cell r="EB880">
            <v>0</v>
          </cell>
          <cell r="EC880">
            <v>0</v>
          </cell>
          <cell r="ED880">
            <v>0</v>
          </cell>
        </row>
        <row r="881">
          <cell r="F881">
            <v>-1E-3</v>
          </cell>
          <cell r="G881">
            <v>-2E-3</v>
          </cell>
          <cell r="H881">
            <v>-1E-3</v>
          </cell>
          <cell r="I881">
            <v>-1E-3</v>
          </cell>
          <cell r="J881">
            <v>-1E-3</v>
          </cell>
          <cell r="K881">
            <v>-2E-3</v>
          </cell>
          <cell r="L881">
            <v>-2E-3</v>
          </cell>
          <cell r="M881">
            <v>-2E-3</v>
          </cell>
          <cell r="N881">
            <v>-3.0000000000000001E-3</v>
          </cell>
          <cell r="O881">
            <v>-2E-3</v>
          </cell>
          <cell r="P881">
            <v>-2E-3</v>
          </cell>
          <cell r="Q881">
            <v>-2E-3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0</v>
          </cell>
          <cell r="BJ881">
            <v>0</v>
          </cell>
          <cell r="BK881">
            <v>0</v>
          </cell>
          <cell r="BL881">
            <v>0</v>
          </cell>
          <cell r="BM881">
            <v>0</v>
          </cell>
          <cell r="BN881">
            <v>0</v>
          </cell>
          <cell r="BO881">
            <v>0</v>
          </cell>
          <cell r="BP881">
            <v>0</v>
          </cell>
          <cell r="BQ881">
            <v>0</v>
          </cell>
          <cell r="BR881">
            <v>0</v>
          </cell>
          <cell r="BS881">
            <v>0</v>
          </cell>
          <cell r="BT881">
            <v>0</v>
          </cell>
          <cell r="BU881">
            <v>0</v>
          </cell>
          <cell r="BV881">
            <v>0</v>
          </cell>
          <cell r="BW881">
            <v>0</v>
          </cell>
          <cell r="BX881">
            <v>0</v>
          </cell>
          <cell r="BY881">
            <v>0</v>
          </cell>
          <cell r="BZ881">
            <v>0</v>
          </cell>
          <cell r="CA881">
            <v>0</v>
          </cell>
          <cell r="CB881">
            <v>0</v>
          </cell>
          <cell r="CC881">
            <v>0</v>
          </cell>
          <cell r="CD881">
            <v>0</v>
          </cell>
          <cell r="CE881">
            <v>0</v>
          </cell>
          <cell r="CF881">
            <v>0</v>
          </cell>
          <cell r="CG881">
            <v>0</v>
          </cell>
          <cell r="CH881">
            <v>0</v>
          </cell>
          <cell r="CI881">
            <v>0</v>
          </cell>
          <cell r="CJ881">
            <v>0</v>
          </cell>
          <cell r="CK881">
            <v>0</v>
          </cell>
          <cell r="CL881">
            <v>0</v>
          </cell>
          <cell r="CM881">
            <v>0</v>
          </cell>
          <cell r="CN881">
            <v>0</v>
          </cell>
          <cell r="CO881">
            <v>0</v>
          </cell>
          <cell r="CP881">
            <v>0</v>
          </cell>
          <cell r="CQ881">
            <v>0</v>
          </cell>
          <cell r="CR881">
            <v>0</v>
          </cell>
          <cell r="CS881">
            <v>0</v>
          </cell>
          <cell r="CT881">
            <v>0</v>
          </cell>
          <cell r="CU881">
            <v>0</v>
          </cell>
          <cell r="CV881">
            <v>0</v>
          </cell>
          <cell r="CW881">
            <v>0</v>
          </cell>
          <cell r="CX881">
            <v>0</v>
          </cell>
          <cell r="CY881">
            <v>0</v>
          </cell>
          <cell r="CZ881">
            <v>0</v>
          </cell>
          <cell r="DA881">
            <v>0</v>
          </cell>
          <cell r="DB881">
            <v>0</v>
          </cell>
          <cell r="DC881">
            <v>0</v>
          </cell>
          <cell r="DD881">
            <v>0</v>
          </cell>
          <cell r="DE881">
            <v>0</v>
          </cell>
          <cell r="DF881">
            <v>0</v>
          </cell>
          <cell r="DG881">
            <v>0</v>
          </cell>
          <cell r="DH881">
            <v>0</v>
          </cell>
          <cell r="DI881">
            <v>0</v>
          </cell>
          <cell r="DJ881">
            <v>0</v>
          </cell>
          <cell r="DK881">
            <v>0</v>
          </cell>
          <cell r="DL881">
            <v>0</v>
          </cell>
          <cell r="DM881">
            <v>0</v>
          </cell>
          <cell r="DN881">
            <v>0</v>
          </cell>
          <cell r="DO881">
            <v>0</v>
          </cell>
          <cell r="DP881">
            <v>0</v>
          </cell>
          <cell r="DQ881">
            <v>0</v>
          </cell>
          <cell r="DR881">
            <v>0</v>
          </cell>
          <cell r="DS881">
            <v>0</v>
          </cell>
          <cell r="DT881">
            <v>0</v>
          </cell>
          <cell r="DU881">
            <v>0</v>
          </cell>
          <cell r="DV881">
            <v>0</v>
          </cell>
          <cell r="DW881">
            <v>0</v>
          </cell>
          <cell r="DX881">
            <v>0</v>
          </cell>
          <cell r="DY881">
            <v>0</v>
          </cell>
          <cell r="DZ881">
            <v>0</v>
          </cell>
          <cell r="EA881">
            <v>0</v>
          </cell>
          <cell r="EB881">
            <v>0</v>
          </cell>
          <cell r="EC881">
            <v>0</v>
          </cell>
          <cell r="ED881">
            <v>0</v>
          </cell>
        </row>
        <row r="882">
          <cell r="F882">
            <v>0</v>
          </cell>
          <cell r="G882">
            <v>-1E-3</v>
          </cell>
          <cell r="H882">
            <v>0</v>
          </cell>
          <cell r="I882">
            <v>0</v>
          </cell>
          <cell r="J882">
            <v>0</v>
          </cell>
          <cell r="K882">
            <v>-1E-3</v>
          </cell>
          <cell r="L882">
            <v>-1E-3</v>
          </cell>
          <cell r="M882">
            <v>-2E-3</v>
          </cell>
          <cell r="N882">
            <v>-2E-3</v>
          </cell>
          <cell r="O882">
            <v>-1E-3</v>
          </cell>
          <cell r="P882">
            <v>-1E-3</v>
          </cell>
          <cell r="Q882">
            <v>-1E-3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  <cell r="BK882">
            <v>0</v>
          </cell>
          <cell r="BL882">
            <v>0</v>
          </cell>
          <cell r="BM882">
            <v>0</v>
          </cell>
          <cell r="BN882">
            <v>0</v>
          </cell>
          <cell r="BO882">
            <v>0</v>
          </cell>
          <cell r="BP882">
            <v>0</v>
          </cell>
          <cell r="BQ882">
            <v>0</v>
          </cell>
          <cell r="BR882">
            <v>0</v>
          </cell>
          <cell r="BS882">
            <v>0</v>
          </cell>
          <cell r="BT882">
            <v>0</v>
          </cell>
          <cell r="BU882">
            <v>0</v>
          </cell>
          <cell r="BV882">
            <v>0</v>
          </cell>
          <cell r="BW882">
            <v>0</v>
          </cell>
          <cell r="BX882">
            <v>0</v>
          </cell>
          <cell r="BY882">
            <v>0</v>
          </cell>
          <cell r="BZ882">
            <v>0</v>
          </cell>
          <cell r="CA882">
            <v>0</v>
          </cell>
          <cell r="CB882">
            <v>0</v>
          </cell>
          <cell r="CC882">
            <v>0</v>
          </cell>
          <cell r="CD882">
            <v>0</v>
          </cell>
          <cell r="CE882">
            <v>0</v>
          </cell>
          <cell r="CF882">
            <v>0</v>
          </cell>
          <cell r="CG882">
            <v>0</v>
          </cell>
          <cell r="CH882">
            <v>0</v>
          </cell>
          <cell r="CI882">
            <v>0</v>
          </cell>
          <cell r="CJ882">
            <v>0</v>
          </cell>
          <cell r="CK882">
            <v>0</v>
          </cell>
          <cell r="CL882">
            <v>0</v>
          </cell>
          <cell r="CM882">
            <v>0</v>
          </cell>
          <cell r="CN882">
            <v>0</v>
          </cell>
          <cell r="CO882">
            <v>0</v>
          </cell>
          <cell r="CP882">
            <v>0</v>
          </cell>
          <cell r="CQ882">
            <v>0</v>
          </cell>
          <cell r="CR882">
            <v>0</v>
          </cell>
          <cell r="CS882">
            <v>0</v>
          </cell>
          <cell r="CT882">
            <v>0</v>
          </cell>
          <cell r="CU882">
            <v>0</v>
          </cell>
          <cell r="CV882">
            <v>0</v>
          </cell>
          <cell r="CW882">
            <v>0</v>
          </cell>
          <cell r="CX882">
            <v>0</v>
          </cell>
          <cell r="CY882">
            <v>0</v>
          </cell>
          <cell r="CZ882">
            <v>0</v>
          </cell>
          <cell r="DA882">
            <v>0</v>
          </cell>
          <cell r="DB882">
            <v>0</v>
          </cell>
          <cell r="DC882">
            <v>0</v>
          </cell>
          <cell r="DD882">
            <v>0</v>
          </cell>
          <cell r="DE882">
            <v>0</v>
          </cell>
          <cell r="DF882">
            <v>0</v>
          </cell>
          <cell r="DG882">
            <v>0</v>
          </cell>
          <cell r="DH882">
            <v>0</v>
          </cell>
          <cell r="DI882">
            <v>0</v>
          </cell>
          <cell r="DJ882">
            <v>0</v>
          </cell>
          <cell r="DK882">
            <v>0</v>
          </cell>
          <cell r="DL882">
            <v>0</v>
          </cell>
          <cell r="DM882">
            <v>0</v>
          </cell>
          <cell r="DN882">
            <v>0</v>
          </cell>
          <cell r="DO882">
            <v>0</v>
          </cell>
          <cell r="DP882">
            <v>0</v>
          </cell>
          <cell r="DQ882">
            <v>0</v>
          </cell>
          <cell r="DR882">
            <v>0</v>
          </cell>
          <cell r="DS882">
            <v>0</v>
          </cell>
          <cell r="DT882">
            <v>0</v>
          </cell>
          <cell r="DU882">
            <v>0</v>
          </cell>
          <cell r="DV882">
            <v>0</v>
          </cell>
          <cell r="DW882">
            <v>0</v>
          </cell>
          <cell r="DX882">
            <v>0</v>
          </cell>
          <cell r="DY882">
            <v>0</v>
          </cell>
          <cell r="DZ882">
            <v>0</v>
          </cell>
          <cell r="EA882">
            <v>0</v>
          </cell>
          <cell r="EB882">
            <v>0</v>
          </cell>
          <cell r="EC882">
            <v>0</v>
          </cell>
          <cell r="ED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-1E-3</v>
          </cell>
          <cell r="L883">
            <v>-2E-3</v>
          </cell>
          <cell r="M883">
            <v>-2E-3</v>
          </cell>
          <cell r="N883">
            <v>-1E-3</v>
          </cell>
          <cell r="O883">
            <v>0</v>
          </cell>
          <cell r="P883">
            <v>-1E-3</v>
          </cell>
          <cell r="Q883">
            <v>-1E-3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  <cell r="BK883">
            <v>0</v>
          </cell>
          <cell r="BL883">
            <v>0</v>
          </cell>
          <cell r="BM883">
            <v>0</v>
          </cell>
          <cell r="BN883">
            <v>0</v>
          </cell>
          <cell r="BO883">
            <v>0</v>
          </cell>
          <cell r="BP883">
            <v>0</v>
          </cell>
          <cell r="BQ883">
            <v>0</v>
          </cell>
          <cell r="BR883">
            <v>0</v>
          </cell>
          <cell r="BS883">
            <v>0</v>
          </cell>
          <cell r="BT883">
            <v>0</v>
          </cell>
          <cell r="BU883">
            <v>0</v>
          </cell>
          <cell r="BV883">
            <v>0</v>
          </cell>
          <cell r="BW883">
            <v>0</v>
          </cell>
          <cell r="BX883">
            <v>0</v>
          </cell>
          <cell r="BY883">
            <v>0</v>
          </cell>
          <cell r="BZ883">
            <v>0</v>
          </cell>
          <cell r="CA883">
            <v>0</v>
          </cell>
          <cell r="CB883">
            <v>0</v>
          </cell>
          <cell r="CC883">
            <v>0</v>
          </cell>
          <cell r="CD883">
            <v>0</v>
          </cell>
          <cell r="CE883">
            <v>0</v>
          </cell>
          <cell r="CF883">
            <v>0</v>
          </cell>
          <cell r="CG883">
            <v>0</v>
          </cell>
          <cell r="CH883">
            <v>0</v>
          </cell>
          <cell r="CI883">
            <v>0</v>
          </cell>
          <cell r="CJ883">
            <v>0</v>
          </cell>
          <cell r="CK883">
            <v>0</v>
          </cell>
          <cell r="CL883">
            <v>0</v>
          </cell>
          <cell r="CM883">
            <v>0</v>
          </cell>
          <cell r="CN883">
            <v>0</v>
          </cell>
          <cell r="CO883">
            <v>0</v>
          </cell>
          <cell r="CP883">
            <v>0</v>
          </cell>
          <cell r="CQ883">
            <v>0</v>
          </cell>
          <cell r="CR883">
            <v>0</v>
          </cell>
          <cell r="CS883">
            <v>0</v>
          </cell>
          <cell r="CT883">
            <v>0</v>
          </cell>
          <cell r="CU883">
            <v>0</v>
          </cell>
          <cell r="CV883">
            <v>0</v>
          </cell>
          <cell r="CW883">
            <v>0</v>
          </cell>
          <cell r="CX883">
            <v>0</v>
          </cell>
          <cell r="CY883">
            <v>0</v>
          </cell>
          <cell r="CZ883">
            <v>0</v>
          </cell>
          <cell r="DA883">
            <v>0</v>
          </cell>
          <cell r="DB883">
            <v>0</v>
          </cell>
          <cell r="DC883">
            <v>0</v>
          </cell>
          <cell r="DD883">
            <v>0</v>
          </cell>
          <cell r="DE883">
            <v>0</v>
          </cell>
          <cell r="DF883">
            <v>0</v>
          </cell>
          <cell r="DG883">
            <v>0</v>
          </cell>
          <cell r="DH883">
            <v>0</v>
          </cell>
          <cell r="DI883">
            <v>0</v>
          </cell>
          <cell r="DJ883">
            <v>0</v>
          </cell>
          <cell r="DK883">
            <v>0</v>
          </cell>
          <cell r="DL883">
            <v>0</v>
          </cell>
          <cell r="DM883">
            <v>0</v>
          </cell>
          <cell r="DN883">
            <v>0</v>
          </cell>
          <cell r="DO883">
            <v>0</v>
          </cell>
          <cell r="DP883">
            <v>0</v>
          </cell>
          <cell r="DQ883">
            <v>0</v>
          </cell>
          <cell r="DR883">
            <v>0</v>
          </cell>
          <cell r="DS883">
            <v>0</v>
          </cell>
          <cell r="DT883">
            <v>0</v>
          </cell>
          <cell r="DU883">
            <v>0</v>
          </cell>
          <cell r="DV883">
            <v>0</v>
          </cell>
          <cell r="DW883">
            <v>0</v>
          </cell>
          <cell r="DX883">
            <v>0</v>
          </cell>
          <cell r="DY883">
            <v>0</v>
          </cell>
          <cell r="DZ883">
            <v>0</v>
          </cell>
          <cell r="EA883">
            <v>0</v>
          </cell>
          <cell r="EB883">
            <v>0</v>
          </cell>
          <cell r="EC883">
            <v>0</v>
          </cell>
          <cell r="ED883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0</v>
          </cell>
          <cell r="BK885">
            <v>0</v>
          </cell>
          <cell r="BL885">
            <v>0</v>
          </cell>
          <cell r="BM885">
            <v>0</v>
          </cell>
          <cell r="BN885">
            <v>0</v>
          </cell>
          <cell r="BO885">
            <v>0</v>
          </cell>
          <cell r="BP885">
            <v>0</v>
          </cell>
          <cell r="BQ885">
            <v>0</v>
          </cell>
          <cell r="BR885">
            <v>0</v>
          </cell>
          <cell r="BS885">
            <v>0</v>
          </cell>
          <cell r="BT885">
            <v>0</v>
          </cell>
          <cell r="BU885">
            <v>0</v>
          </cell>
          <cell r="BV885">
            <v>0</v>
          </cell>
          <cell r="BW885">
            <v>0</v>
          </cell>
          <cell r="BX885">
            <v>0</v>
          </cell>
          <cell r="BY885">
            <v>0</v>
          </cell>
          <cell r="BZ885">
            <v>0</v>
          </cell>
          <cell r="CA885">
            <v>0</v>
          </cell>
          <cell r="CB885">
            <v>0</v>
          </cell>
          <cell r="CC885">
            <v>0</v>
          </cell>
          <cell r="CD885">
            <v>0</v>
          </cell>
          <cell r="CE885">
            <v>0</v>
          </cell>
          <cell r="CF885">
            <v>0</v>
          </cell>
          <cell r="CG885">
            <v>0</v>
          </cell>
          <cell r="CH885">
            <v>0</v>
          </cell>
          <cell r="CI885">
            <v>0</v>
          </cell>
          <cell r="CJ885">
            <v>0</v>
          </cell>
          <cell r="CK885">
            <v>0</v>
          </cell>
          <cell r="CL885">
            <v>0</v>
          </cell>
          <cell r="CM885">
            <v>0</v>
          </cell>
          <cell r="CN885">
            <v>0</v>
          </cell>
          <cell r="CO885">
            <v>0</v>
          </cell>
          <cell r="CP885">
            <v>0</v>
          </cell>
          <cell r="CQ885">
            <v>0</v>
          </cell>
          <cell r="CR885">
            <v>0</v>
          </cell>
          <cell r="CS885">
            <v>0</v>
          </cell>
          <cell r="CT885">
            <v>0</v>
          </cell>
          <cell r="CU885">
            <v>0</v>
          </cell>
          <cell r="CV885">
            <v>0</v>
          </cell>
          <cell r="CW885">
            <v>0</v>
          </cell>
          <cell r="CX885">
            <v>0</v>
          </cell>
          <cell r="CY885">
            <v>0</v>
          </cell>
          <cell r="CZ885">
            <v>0</v>
          </cell>
          <cell r="DA885">
            <v>0</v>
          </cell>
          <cell r="DB885">
            <v>0</v>
          </cell>
          <cell r="DC885">
            <v>0</v>
          </cell>
          <cell r="DD885">
            <v>0</v>
          </cell>
          <cell r="DE885">
            <v>0</v>
          </cell>
          <cell r="DF885">
            <v>0</v>
          </cell>
          <cell r="DG885">
            <v>0</v>
          </cell>
          <cell r="DH885">
            <v>0</v>
          </cell>
          <cell r="DI885">
            <v>0</v>
          </cell>
          <cell r="DJ885">
            <v>0</v>
          </cell>
          <cell r="DK885">
            <v>0</v>
          </cell>
          <cell r="DL885">
            <v>0</v>
          </cell>
          <cell r="DM885">
            <v>0</v>
          </cell>
          <cell r="DN885">
            <v>0</v>
          </cell>
          <cell r="DO885">
            <v>0</v>
          </cell>
          <cell r="DP885">
            <v>0</v>
          </cell>
          <cell r="DQ885">
            <v>0</v>
          </cell>
          <cell r="DR885">
            <v>0</v>
          </cell>
          <cell r="DS885">
            <v>0</v>
          </cell>
          <cell r="DT885">
            <v>0</v>
          </cell>
          <cell r="DU885">
            <v>0</v>
          </cell>
          <cell r="DV885">
            <v>0</v>
          </cell>
          <cell r="DW885">
            <v>0</v>
          </cell>
          <cell r="DX885">
            <v>0</v>
          </cell>
          <cell r="DY885">
            <v>0</v>
          </cell>
          <cell r="DZ885">
            <v>0</v>
          </cell>
          <cell r="EA885">
            <v>0</v>
          </cell>
          <cell r="EB885">
            <v>0</v>
          </cell>
          <cell r="EC885">
            <v>0</v>
          </cell>
          <cell r="ED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0</v>
          </cell>
          <cell r="BK886">
            <v>0</v>
          </cell>
          <cell r="BL886">
            <v>0</v>
          </cell>
          <cell r="BM886">
            <v>0</v>
          </cell>
          <cell r="BN886">
            <v>0</v>
          </cell>
          <cell r="BO886">
            <v>0</v>
          </cell>
          <cell r="BP886">
            <v>0</v>
          </cell>
          <cell r="BQ886">
            <v>0</v>
          </cell>
          <cell r="BR886">
            <v>0</v>
          </cell>
          <cell r="BS886">
            <v>0</v>
          </cell>
          <cell r="BT886">
            <v>0</v>
          </cell>
          <cell r="BU886">
            <v>0</v>
          </cell>
          <cell r="BV886">
            <v>0</v>
          </cell>
          <cell r="BW886">
            <v>0</v>
          </cell>
          <cell r="BX886">
            <v>0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0</v>
          </cell>
          <cell r="CD886">
            <v>0</v>
          </cell>
          <cell r="CE886">
            <v>0</v>
          </cell>
          <cell r="CF886">
            <v>0</v>
          </cell>
          <cell r="CG886">
            <v>0</v>
          </cell>
          <cell r="CH886">
            <v>0</v>
          </cell>
          <cell r="CI886">
            <v>0</v>
          </cell>
          <cell r="CJ886">
            <v>0</v>
          </cell>
          <cell r="CK886">
            <v>0</v>
          </cell>
          <cell r="CL886">
            <v>0</v>
          </cell>
          <cell r="CM886">
            <v>0</v>
          </cell>
          <cell r="CN886">
            <v>0</v>
          </cell>
          <cell r="CO886">
            <v>0</v>
          </cell>
          <cell r="CP886">
            <v>0</v>
          </cell>
          <cell r="CQ886">
            <v>0</v>
          </cell>
          <cell r="CR886">
            <v>0</v>
          </cell>
          <cell r="CS886">
            <v>0</v>
          </cell>
          <cell r="CT886">
            <v>0</v>
          </cell>
          <cell r="CU886">
            <v>0</v>
          </cell>
          <cell r="CV886">
            <v>0</v>
          </cell>
          <cell r="CW886">
            <v>0</v>
          </cell>
          <cell r="CX886">
            <v>0</v>
          </cell>
          <cell r="CY886">
            <v>0</v>
          </cell>
          <cell r="CZ886">
            <v>0</v>
          </cell>
          <cell r="DA886">
            <v>0</v>
          </cell>
          <cell r="DB886">
            <v>0</v>
          </cell>
          <cell r="DC886">
            <v>0</v>
          </cell>
          <cell r="DD886">
            <v>0</v>
          </cell>
          <cell r="DE886">
            <v>0</v>
          </cell>
          <cell r="DF886">
            <v>0</v>
          </cell>
          <cell r="DG886">
            <v>0</v>
          </cell>
          <cell r="DH886">
            <v>0</v>
          </cell>
          <cell r="DI886">
            <v>0</v>
          </cell>
          <cell r="DJ886">
            <v>0</v>
          </cell>
          <cell r="DK886">
            <v>0</v>
          </cell>
          <cell r="DL886">
            <v>0</v>
          </cell>
          <cell r="DM886">
            <v>0</v>
          </cell>
          <cell r="DN886">
            <v>0</v>
          </cell>
          <cell r="DO886">
            <v>0</v>
          </cell>
          <cell r="DP886">
            <v>0</v>
          </cell>
          <cell r="DQ886">
            <v>0</v>
          </cell>
          <cell r="DR886">
            <v>0</v>
          </cell>
          <cell r="DS886">
            <v>0</v>
          </cell>
          <cell r="DT886">
            <v>0</v>
          </cell>
          <cell r="DU886">
            <v>0</v>
          </cell>
          <cell r="DV886">
            <v>0</v>
          </cell>
          <cell r="DW886">
            <v>0</v>
          </cell>
          <cell r="DX886">
            <v>0</v>
          </cell>
          <cell r="DY886">
            <v>0</v>
          </cell>
          <cell r="DZ886">
            <v>0</v>
          </cell>
          <cell r="EA886">
            <v>0</v>
          </cell>
          <cell r="EB886">
            <v>0</v>
          </cell>
          <cell r="EC886">
            <v>0</v>
          </cell>
          <cell r="ED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0</v>
          </cell>
          <cell r="BK887">
            <v>0</v>
          </cell>
          <cell r="BL887">
            <v>0</v>
          </cell>
          <cell r="BM887">
            <v>0</v>
          </cell>
          <cell r="BN887">
            <v>0</v>
          </cell>
          <cell r="BO887">
            <v>0</v>
          </cell>
          <cell r="BP887">
            <v>0</v>
          </cell>
          <cell r="BQ887">
            <v>0</v>
          </cell>
          <cell r="BR887">
            <v>0</v>
          </cell>
          <cell r="BS887">
            <v>0</v>
          </cell>
          <cell r="BT887">
            <v>0</v>
          </cell>
          <cell r="BU887">
            <v>0</v>
          </cell>
          <cell r="BV887">
            <v>0</v>
          </cell>
          <cell r="BW887">
            <v>0</v>
          </cell>
          <cell r="BX887">
            <v>0</v>
          </cell>
          <cell r="BY887">
            <v>0</v>
          </cell>
          <cell r="BZ887">
            <v>0</v>
          </cell>
          <cell r="CA887">
            <v>0</v>
          </cell>
          <cell r="CB887">
            <v>0</v>
          </cell>
          <cell r="CC887">
            <v>0</v>
          </cell>
          <cell r="CD887">
            <v>0</v>
          </cell>
          <cell r="CE887">
            <v>0</v>
          </cell>
          <cell r="CF887">
            <v>0</v>
          </cell>
          <cell r="CG887">
            <v>0</v>
          </cell>
          <cell r="CH887">
            <v>0</v>
          </cell>
          <cell r="CI887">
            <v>0</v>
          </cell>
          <cell r="CJ887">
            <v>0</v>
          </cell>
          <cell r="CK887">
            <v>0</v>
          </cell>
          <cell r="CL887">
            <v>0</v>
          </cell>
          <cell r="CM887">
            <v>0</v>
          </cell>
          <cell r="CN887">
            <v>0</v>
          </cell>
          <cell r="CO887">
            <v>0</v>
          </cell>
          <cell r="CP887">
            <v>0</v>
          </cell>
          <cell r="CQ887">
            <v>0</v>
          </cell>
          <cell r="CR887">
            <v>0</v>
          </cell>
          <cell r="CS887">
            <v>0</v>
          </cell>
          <cell r="CT887">
            <v>0</v>
          </cell>
          <cell r="CU887">
            <v>0</v>
          </cell>
          <cell r="CV887">
            <v>0</v>
          </cell>
          <cell r="CW887">
            <v>0</v>
          </cell>
          <cell r="CX887">
            <v>0</v>
          </cell>
          <cell r="CY887">
            <v>0</v>
          </cell>
          <cell r="CZ887">
            <v>0</v>
          </cell>
          <cell r="DA887">
            <v>0</v>
          </cell>
          <cell r="DB887">
            <v>0</v>
          </cell>
          <cell r="DC887">
            <v>0</v>
          </cell>
          <cell r="DD887">
            <v>0</v>
          </cell>
          <cell r="DE887">
            <v>0</v>
          </cell>
          <cell r="DF887">
            <v>0</v>
          </cell>
          <cell r="DG887">
            <v>0</v>
          </cell>
          <cell r="DH887">
            <v>0</v>
          </cell>
          <cell r="DI887">
            <v>0</v>
          </cell>
          <cell r="DJ887">
            <v>0</v>
          </cell>
          <cell r="DK887">
            <v>0</v>
          </cell>
          <cell r="DL887">
            <v>0</v>
          </cell>
          <cell r="DM887">
            <v>0</v>
          </cell>
          <cell r="DN887">
            <v>0</v>
          </cell>
          <cell r="DO887">
            <v>0</v>
          </cell>
          <cell r="DP887">
            <v>0</v>
          </cell>
          <cell r="DQ887">
            <v>0</v>
          </cell>
          <cell r="DR887">
            <v>0</v>
          </cell>
          <cell r="DS887">
            <v>0</v>
          </cell>
          <cell r="DT887">
            <v>0</v>
          </cell>
          <cell r="DU887">
            <v>0</v>
          </cell>
          <cell r="DV887">
            <v>0</v>
          </cell>
          <cell r="DW887">
            <v>0</v>
          </cell>
          <cell r="DX887">
            <v>0</v>
          </cell>
          <cell r="DY887">
            <v>0</v>
          </cell>
          <cell r="DZ887">
            <v>0</v>
          </cell>
          <cell r="EA887">
            <v>0</v>
          </cell>
          <cell r="EB887">
            <v>0</v>
          </cell>
          <cell r="EC887">
            <v>0</v>
          </cell>
          <cell r="ED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0</v>
          </cell>
          <cell r="BD888">
            <v>0</v>
          </cell>
          <cell r="BE888">
            <v>0</v>
          </cell>
          <cell r="BF888">
            <v>0</v>
          </cell>
          <cell r="BG888">
            <v>0</v>
          </cell>
          <cell r="BH888">
            <v>0</v>
          </cell>
          <cell r="BI888">
            <v>0</v>
          </cell>
          <cell r="BJ888">
            <v>0</v>
          </cell>
          <cell r="BK888">
            <v>0</v>
          </cell>
          <cell r="BL888">
            <v>0</v>
          </cell>
          <cell r="BM888">
            <v>0</v>
          </cell>
          <cell r="BN888">
            <v>0</v>
          </cell>
          <cell r="BO888">
            <v>0</v>
          </cell>
          <cell r="BP888">
            <v>0</v>
          </cell>
          <cell r="BQ888">
            <v>0</v>
          </cell>
          <cell r="BR888">
            <v>0</v>
          </cell>
          <cell r="BS888">
            <v>0</v>
          </cell>
          <cell r="BT888">
            <v>0</v>
          </cell>
          <cell r="BU888">
            <v>0</v>
          </cell>
          <cell r="BV888">
            <v>0</v>
          </cell>
          <cell r="BW888">
            <v>0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0</v>
          </cell>
          <cell r="CH888">
            <v>0</v>
          </cell>
          <cell r="CI888">
            <v>0</v>
          </cell>
          <cell r="CJ888">
            <v>0</v>
          </cell>
          <cell r="CK888">
            <v>0</v>
          </cell>
          <cell r="CL888">
            <v>0</v>
          </cell>
          <cell r="CM888">
            <v>0</v>
          </cell>
          <cell r="CN888">
            <v>0</v>
          </cell>
          <cell r="CO888">
            <v>0</v>
          </cell>
          <cell r="CP888">
            <v>0</v>
          </cell>
          <cell r="CQ888">
            <v>0</v>
          </cell>
          <cell r="CR888">
            <v>0</v>
          </cell>
          <cell r="CS888">
            <v>0</v>
          </cell>
          <cell r="CT888">
            <v>0</v>
          </cell>
          <cell r="CU888">
            <v>0</v>
          </cell>
          <cell r="CV888">
            <v>0</v>
          </cell>
          <cell r="CW888">
            <v>0</v>
          </cell>
          <cell r="CX888">
            <v>0</v>
          </cell>
          <cell r="CY888">
            <v>0</v>
          </cell>
          <cell r="CZ888">
            <v>0</v>
          </cell>
          <cell r="DA888">
            <v>0</v>
          </cell>
          <cell r="DB888">
            <v>0</v>
          </cell>
          <cell r="DC888">
            <v>0</v>
          </cell>
          <cell r="DD888">
            <v>0</v>
          </cell>
          <cell r="DE888">
            <v>0</v>
          </cell>
          <cell r="DF888">
            <v>0</v>
          </cell>
          <cell r="DG888">
            <v>0</v>
          </cell>
          <cell r="DH888">
            <v>0</v>
          </cell>
          <cell r="DI888">
            <v>0</v>
          </cell>
          <cell r="DJ888">
            <v>0</v>
          </cell>
          <cell r="DK888">
            <v>0</v>
          </cell>
          <cell r="DL888">
            <v>0</v>
          </cell>
          <cell r="DM888">
            <v>0</v>
          </cell>
          <cell r="DN888">
            <v>0</v>
          </cell>
          <cell r="DO888">
            <v>0</v>
          </cell>
          <cell r="DP888">
            <v>0</v>
          </cell>
          <cell r="DQ888">
            <v>0</v>
          </cell>
          <cell r="DR888">
            <v>0</v>
          </cell>
          <cell r="DS888">
            <v>0</v>
          </cell>
          <cell r="DT888">
            <v>0</v>
          </cell>
          <cell r="DU888">
            <v>0</v>
          </cell>
          <cell r="DV888">
            <v>0</v>
          </cell>
          <cell r="DW888">
            <v>0</v>
          </cell>
          <cell r="DX888">
            <v>0</v>
          </cell>
          <cell r="DY888">
            <v>0</v>
          </cell>
          <cell r="DZ888">
            <v>0</v>
          </cell>
          <cell r="EA888">
            <v>0</v>
          </cell>
          <cell r="EB888">
            <v>0</v>
          </cell>
          <cell r="EC888">
            <v>0</v>
          </cell>
          <cell r="ED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  <cell r="BK889">
            <v>0</v>
          </cell>
          <cell r="BL889">
            <v>0</v>
          </cell>
          <cell r="BM889">
            <v>0</v>
          </cell>
          <cell r="BN889">
            <v>0</v>
          </cell>
          <cell r="BO889">
            <v>0</v>
          </cell>
          <cell r="BP889">
            <v>0</v>
          </cell>
          <cell r="BQ889">
            <v>0</v>
          </cell>
          <cell r="BR889">
            <v>0</v>
          </cell>
          <cell r="BS889">
            <v>0</v>
          </cell>
          <cell r="BT889">
            <v>0</v>
          </cell>
          <cell r="BU889">
            <v>0</v>
          </cell>
          <cell r="BV889">
            <v>0</v>
          </cell>
          <cell r="BW889">
            <v>0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0</v>
          </cell>
          <cell r="CH889">
            <v>0</v>
          </cell>
          <cell r="CI889">
            <v>0</v>
          </cell>
          <cell r="CJ889">
            <v>0</v>
          </cell>
          <cell r="CK889">
            <v>0</v>
          </cell>
          <cell r="CL889">
            <v>0</v>
          </cell>
          <cell r="CM889">
            <v>0</v>
          </cell>
          <cell r="CN889">
            <v>0</v>
          </cell>
          <cell r="CO889">
            <v>0</v>
          </cell>
          <cell r="CP889">
            <v>0</v>
          </cell>
          <cell r="CQ889">
            <v>0</v>
          </cell>
          <cell r="CR889">
            <v>0</v>
          </cell>
          <cell r="CS889">
            <v>0</v>
          </cell>
          <cell r="CT889">
            <v>0</v>
          </cell>
          <cell r="CU889">
            <v>0</v>
          </cell>
          <cell r="CV889">
            <v>0</v>
          </cell>
          <cell r="CW889">
            <v>0</v>
          </cell>
          <cell r="CX889">
            <v>0</v>
          </cell>
          <cell r="CY889">
            <v>0</v>
          </cell>
          <cell r="CZ889">
            <v>0</v>
          </cell>
          <cell r="DA889">
            <v>0</v>
          </cell>
          <cell r="DB889">
            <v>0</v>
          </cell>
          <cell r="DC889">
            <v>0</v>
          </cell>
          <cell r="DD889">
            <v>0</v>
          </cell>
          <cell r="DE889">
            <v>0</v>
          </cell>
          <cell r="DF889">
            <v>0</v>
          </cell>
          <cell r="DG889">
            <v>0</v>
          </cell>
          <cell r="DH889">
            <v>0</v>
          </cell>
          <cell r="DI889">
            <v>0</v>
          </cell>
          <cell r="DJ889">
            <v>0</v>
          </cell>
          <cell r="DK889">
            <v>0</v>
          </cell>
          <cell r="DL889">
            <v>0</v>
          </cell>
          <cell r="DM889">
            <v>0</v>
          </cell>
          <cell r="DN889">
            <v>0</v>
          </cell>
          <cell r="DO889">
            <v>0</v>
          </cell>
          <cell r="DP889">
            <v>0</v>
          </cell>
          <cell r="DQ889">
            <v>0</v>
          </cell>
          <cell r="DR889">
            <v>0</v>
          </cell>
          <cell r="DS889">
            <v>0</v>
          </cell>
          <cell r="DT889">
            <v>0</v>
          </cell>
          <cell r="DU889">
            <v>0</v>
          </cell>
          <cell r="DV889">
            <v>0</v>
          </cell>
          <cell r="DW889">
            <v>0</v>
          </cell>
          <cell r="DX889">
            <v>0</v>
          </cell>
          <cell r="DY889">
            <v>0</v>
          </cell>
          <cell r="DZ889">
            <v>0</v>
          </cell>
          <cell r="EA889">
            <v>0</v>
          </cell>
          <cell r="EB889">
            <v>0</v>
          </cell>
          <cell r="EC889">
            <v>0</v>
          </cell>
          <cell r="ED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  <cell r="BK890">
            <v>0</v>
          </cell>
          <cell r="BL890">
            <v>0</v>
          </cell>
          <cell r="BM890">
            <v>0</v>
          </cell>
          <cell r="BN890">
            <v>0</v>
          </cell>
          <cell r="BO890">
            <v>0</v>
          </cell>
          <cell r="BP890">
            <v>0</v>
          </cell>
          <cell r="BQ890">
            <v>0</v>
          </cell>
          <cell r="BR890">
            <v>0</v>
          </cell>
          <cell r="BS890">
            <v>0</v>
          </cell>
          <cell r="BT890">
            <v>0</v>
          </cell>
          <cell r="BU890">
            <v>0</v>
          </cell>
          <cell r="BV890">
            <v>0</v>
          </cell>
          <cell r="BW890">
            <v>0</v>
          </cell>
          <cell r="BX890">
            <v>0</v>
          </cell>
          <cell r="BY890">
            <v>0</v>
          </cell>
          <cell r="BZ890">
            <v>0</v>
          </cell>
          <cell r="CA890">
            <v>0</v>
          </cell>
          <cell r="CB890">
            <v>0</v>
          </cell>
          <cell r="CC890">
            <v>0</v>
          </cell>
          <cell r="CD890">
            <v>0</v>
          </cell>
          <cell r="CE890">
            <v>0</v>
          </cell>
          <cell r="CF890">
            <v>0</v>
          </cell>
          <cell r="CG890">
            <v>0</v>
          </cell>
          <cell r="CH890">
            <v>0</v>
          </cell>
          <cell r="CI890">
            <v>0</v>
          </cell>
          <cell r="CJ890">
            <v>0</v>
          </cell>
          <cell r="CK890">
            <v>0</v>
          </cell>
          <cell r="CL890">
            <v>0</v>
          </cell>
          <cell r="CM890">
            <v>0</v>
          </cell>
          <cell r="CN890">
            <v>0</v>
          </cell>
          <cell r="CO890">
            <v>0</v>
          </cell>
          <cell r="CP890">
            <v>0</v>
          </cell>
          <cell r="CQ890">
            <v>0</v>
          </cell>
          <cell r="CR890">
            <v>0</v>
          </cell>
          <cell r="CS890">
            <v>0</v>
          </cell>
          <cell r="CT890">
            <v>0</v>
          </cell>
          <cell r="CU890">
            <v>0</v>
          </cell>
          <cell r="CV890">
            <v>0</v>
          </cell>
          <cell r="CW890">
            <v>0</v>
          </cell>
          <cell r="CX890">
            <v>0</v>
          </cell>
          <cell r="CY890">
            <v>0</v>
          </cell>
          <cell r="CZ890">
            <v>0</v>
          </cell>
          <cell r="DA890">
            <v>0</v>
          </cell>
          <cell r="DB890">
            <v>0</v>
          </cell>
          <cell r="DC890">
            <v>0</v>
          </cell>
          <cell r="DD890">
            <v>0</v>
          </cell>
          <cell r="DE890">
            <v>0</v>
          </cell>
          <cell r="DF890">
            <v>0</v>
          </cell>
          <cell r="DG890">
            <v>0</v>
          </cell>
          <cell r="DH890">
            <v>0</v>
          </cell>
          <cell r="DI890">
            <v>0</v>
          </cell>
          <cell r="DJ890">
            <v>0</v>
          </cell>
          <cell r="DK890">
            <v>0</v>
          </cell>
          <cell r="DL890">
            <v>0</v>
          </cell>
          <cell r="DM890">
            <v>0</v>
          </cell>
          <cell r="DN890">
            <v>0</v>
          </cell>
          <cell r="DO890">
            <v>0</v>
          </cell>
          <cell r="DP890">
            <v>0</v>
          </cell>
          <cell r="DQ890">
            <v>0</v>
          </cell>
          <cell r="DR890">
            <v>0</v>
          </cell>
          <cell r="DS890">
            <v>0</v>
          </cell>
          <cell r="DT890">
            <v>0</v>
          </cell>
          <cell r="DU890">
            <v>0</v>
          </cell>
          <cell r="DV890">
            <v>0</v>
          </cell>
          <cell r="DW890">
            <v>0</v>
          </cell>
          <cell r="DX890">
            <v>0</v>
          </cell>
          <cell r="DY890">
            <v>0</v>
          </cell>
          <cell r="DZ890">
            <v>0</v>
          </cell>
          <cell r="EA890">
            <v>0</v>
          </cell>
          <cell r="EB890">
            <v>0</v>
          </cell>
          <cell r="EC890">
            <v>0</v>
          </cell>
          <cell r="ED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0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  <cell r="BO891">
            <v>0</v>
          </cell>
          <cell r="BP891">
            <v>0</v>
          </cell>
          <cell r="BQ891">
            <v>0</v>
          </cell>
          <cell r="BR891">
            <v>0</v>
          </cell>
          <cell r="BS891">
            <v>0</v>
          </cell>
          <cell r="BT891">
            <v>0</v>
          </cell>
          <cell r="BU891">
            <v>0</v>
          </cell>
          <cell r="BV891">
            <v>0</v>
          </cell>
          <cell r="BW891">
            <v>0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0</v>
          </cell>
          <cell r="CH891">
            <v>0</v>
          </cell>
          <cell r="CI891">
            <v>0</v>
          </cell>
          <cell r="CJ891">
            <v>0</v>
          </cell>
          <cell r="CK891">
            <v>0</v>
          </cell>
          <cell r="CL891">
            <v>0</v>
          </cell>
          <cell r="CM891">
            <v>0</v>
          </cell>
          <cell r="CN891">
            <v>0</v>
          </cell>
          <cell r="CO891">
            <v>0</v>
          </cell>
          <cell r="CP891">
            <v>0</v>
          </cell>
          <cell r="CQ891">
            <v>0</v>
          </cell>
          <cell r="CR891">
            <v>0</v>
          </cell>
          <cell r="CS891">
            <v>0</v>
          </cell>
          <cell r="CT891">
            <v>0</v>
          </cell>
          <cell r="CU891">
            <v>0</v>
          </cell>
          <cell r="CV891">
            <v>0</v>
          </cell>
          <cell r="CW891">
            <v>0</v>
          </cell>
          <cell r="CX891">
            <v>0</v>
          </cell>
          <cell r="CY891">
            <v>0</v>
          </cell>
          <cell r="CZ891">
            <v>0</v>
          </cell>
          <cell r="DA891">
            <v>0</v>
          </cell>
          <cell r="DB891">
            <v>0</v>
          </cell>
          <cell r="DC891">
            <v>0</v>
          </cell>
          <cell r="DD891">
            <v>0</v>
          </cell>
          <cell r="DE891">
            <v>0</v>
          </cell>
          <cell r="DF891">
            <v>0</v>
          </cell>
          <cell r="DG891">
            <v>0</v>
          </cell>
          <cell r="DH891">
            <v>0</v>
          </cell>
          <cell r="DI891">
            <v>0</v>
          </cell>
          <cell r="DJ891">
            <v>0</v>
          </cell>
          <cell r="DK891">
            <v>0</v>
          </cell>
          <cell r="DL891">
            <v>0</v>
          </cell>
          <cell r="DM891">
            <v>0</v>
          </cell>
          <cell r="DN891">
            <v>0</v>
          </cell>
          <cell r="DO891">
            <v>0</v>
          </cell>
          <cell r="DP891">
            <v>0</v>
          </cell>
          <cell r="DQ891">
            <v>0</v>
          </cell>
          <cell r="DR891">
            <v>0</v>
          </cell>
          <cell r="DS891">
            <v>0</v>
          </cell>
          <cell r="DT891">
            <v>0</v>
          </cell>
          <cell r="DU891">
            <v>0</v>
          </cell>
          <cell r="DV891">
            <v>0</v>
          </cell>
          <cell r="DW891">
            <v>0</v>
          </cell>
          <cell r="DX891">
            <v>0</v>
          </cell>
          <cell r="DY891">
            <v>0</v>
          </cell>
          <cell r="DZ891">
            <v>0</v>
          </cell>
          <cell r="EA891">
            <v>0</v>
          </cell>
          <cell r="EB891">
            <v>0</v>
          </cell>
          <cell r="EC891">
            <v>0</v>
          </cell>
          <cell r="ED891">
            <v>0</v>
          </cell>
        </row>
        <row r="892"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  <cell r="BK892">
            <v>0</v>
          </cell>
          <cell r="BL892">
            <v>0</v>
          </cell>
          <cell r="BM892">
            <v>0</v>
          </cell>
          <cell r="BN892">
            <v>0</v>
          </cell>
          <cell r="BO892">
            <v>0</v>
          </cell>
          <cell r="BP892">
            <v>0</v>
          </cell>
          <cell r="BQ892">
            <v>0</v>
          </cell>
          <cell r="BR892">
            <v>0</v>
          </cell>
          <cell r="BS892">
            <v>0</v>
          </cell>
          <cell r="BT892">
            <v>0</v>
          </cell>
          <cell r="BU892">
            <v>0</v>
          </cell>
          <cell r="BV892">
            <v>0</v>
          </cell>
          <cell r="BW892">
            <v>0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0</v>
          </cell>
          <cell r="CH892">
            <v>0</v>
          </cell>
          <cell r="CI892">
            <v>0</v>
          </cell>
          <cell r="CJ892">
            <v>0</v>
          </cell>
          <cell r="CK892">
            <v>0</v>
          </cell>
          <cell r="CL892">
            <v>0</v>
          </cell>
          <cell r="CM892">
            <v>0</v>
          </cell>
          <cell r="CN892">
            <v>0</v>
          </cell>
          <cell r="CO892">
            <v>0</v>
          </cell>
          <cell r="CP892">
            <v>0</v>
          </cell>
          <cell r="CQ892">
            <v>0</v>
          </cell>
          <cell r="CR892">
            <v>0</v>
          </cell>
          <cell r="CS892">
            <v>0</v>
          </cell>
          <cell r="CT892">
            <v>0</v>
          </cell>
          <cell r="CU892">
            <v>0</v>
          </cell>
          <cell r="CV892">
            <v>0</v>
          </cell>
          <cell r="CW892">
            <v>0</v>
          </cell>
          <cell r="CX892">
            <v>0</v>
          </cell>
          <cell r="CY892">
            <v>0</v>
          </cell>
          <cell r="CZ892">
            <v>0</v>
          </cell>
          <cell r="DA892">
            <v>0</v>
          </cell>
          <cell r="DB892">
            <v>0</v>
          </cell>
          <cell r="DC892">
            <v>0</v>
          </cell>
          <cell r="DD892">
            <v>0</v>
          </cell>
          <cell r="DE892">
            <v>0</v>
          </cell>
          <cell r="DF892">
            <v>0</v>
          </cell>
          <cell r="DG892">
            <v>0</v>
          </cell>
          <cell r="DH892">
            <v>0</v>
          </cell>
          <cell r="DI892">
            <v>0</v>
          </cell>
          <cell r="DJ892">
            <v>0</v>
          </cell>
          <cell r="DK892">
            <v>0</v>
          </cell>
          <cell r="DL892">
            <v>0</v>
          </cell>
          <cell r="DM892">
            <v>0</v>
          </cell>
          <cell r="DN892">
            <v>0</v>
          </cell>
          <cell r="DO892">
            <v>0</v>
          </cell>
          <cell r="DP892">
            <v>0</v>
          </cell>
          <cell r="DQ892">
            <v>0</v>
          </cell>
          <cell r="DR892">
            <v>0</v>
          </cell>
          <cell r="DS892">
            <v>0</v>
          </cell>
          <cell r="DT892">
            <v>0</v>
          </cell>
          <cell r="DU892">
            <v>0</v>
          </cell>
          <cell r="DV892">
            <v>0</v>
          </cell>
          <cell r="DW892">
            <v>0</v>
          </cell>
          <cell r="DX892">
            <v>0</v>
          </cell>
          <cell r="DY892">
            <v>0</v>
          </cell>
          <cell r="DZ892">
            <v>0</v>
          </cell>
          <cell r="EA892">
            <v>0</v>
          </cell>
          <cell r="EB892">
            <v>0</v>
          </cell>
          <cell r="EC892">
            <v>0</v>
          </cell>
          <cell r="ED892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  <cell r="BO894">
            <v>0</v>
          </cell>
          <cell r="BP894">
            <v>0</v>
          </cell>
          <cell r="BQ894">
            <v>0</v>
          </cell>
          <cell r="BR894">
            <v>0</v>
          </cell>
          <cell r="BS894">
            <v>0</v>
          </cell>
          <cell r="BT894">
            <v>0</v>
          </cell>
          <cell r="BU894">
            <v>0</v>
          </cell>
          <cell r="BV894">
            <v>0</v>
          </cell>
          <cell r="BW894">
            <v>0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  <cell r="CF894">
            <v>0</v>
          </cell>
          <cell r="CG894">
            <v>0</v>
          </cell>
          <cell r="CH894">
            <v>0</v>
          </cell>
          <cell r="CI894">
            <v>0</v>
          </cell>
          <cell r="CJ894">
            <v>0</v>
          </cell>
          <cell r="CK894">
            <v>0</v>
          </cell>
          <cell r="CL894">
            <v>0</v>
          </cell>
          <cell r="CM894">
            <v>0</v>
          </cell>
          <cell r="CN894">
            <v>0</v>
          </cell>
          <cell r="CO894">
            <v>0</v>
          </cell>
          <cell r="CP894">
            <v>0</v>
          </cell>
          <cell r="CQ894">
            <v>0</v>
          </cell>
          <cell r="CR894">
            <v>0</v>
          </cell>
          <cell r="CS894">
            <v>0</v>
          </cell>
          <cell r="CT894">
            <v>0</v>
          </cell>
          <cell r="CU894">
            <v>0</v>
          </cell>
          <cell r="CV894">
            <v>0</v>
          </cell>
          <cell r="CW894">
            <v>0</v>
          </cell>
          <cell r="CX894">
            <v>0</v>
          </cell>
          <cell r="CY894">
            <v>0</v>
          </cell>
          <cell r="CZ894">
            <v>0</v>
          </cell>
          <cell r="DA894">
            <v>0</v>
          </cell>
          <cell r="DB894">
            <v>0</v>
          </cell>
          <cell r="DC894">
            <v>0</v>
          </cell>
          <cell r="DD894">
            <v>0</v>
          </cell>
          <cell r="DE894">
            <v>0</v>
          </cell>
          <cell r="DF894">
            <v>0</v>
          </cell>
          <cell r="DG894">
            <v>0</v>
          </cell>
          <cell r="DH894">
            <v>0</v>
          </cell>
          <cell r="DI894">
            <v>0</v>
          </cell>
          <cell r="DJ894">
            <v>0</v>
          </cell>
          <cell r="DK894">
            <v>0</v>
          </cell>
          <cell r="DL894">
            <v>0</v>
          </cell>
          <cell r="DM894">
            <v>0</v>
          </cell>
          <cell r="DN894">
            <v>0</v>
          </cell>
          <cell r="DO894">
            <v>0</v>
          </cell>
          <cell r="DP894">
            <v>0</v>
          </cell>
          <cell r="DQ894">
            <v>0</v>
          </cell>
          <cell r="DR894">
            <v>0</v>
          </cell>
          <cell r="DS894">
            <v>0</v>
          </cell>
          <cell r="DT894">
            <v>0</v>
          </cell>
          <cell r="DU894">
            <v>0</v>
          </cell>
          <cell r="DV894">
            <v>0</v>
          </cell>
          <cell r="DW894">
            <v>0</v>
          </cell>
          <cell r="DX894">
            <v>0</v>
          </cell>
          <cell r="DY894">
            <v>0</v>
          </cell>
          <cell r="DZ894">
            <v>0</v>
          </cell>
          <cell r="EA894">
            <v>0</v>
          </cell>
          <cell r="EB894">
            <v>0</v>
          </cell>
          <cell r="EC894">
            <v>0</v>
          </cell>
          <cell r="ED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  <cell r="BO895">
            <v>0</v>
          </cell>
          <cell r="BP895">
            <v>0</v>
          </cell>
          <cell r="BQ895">
            <v>0</v>
          </cell>
          <cell r="BR895">
            <v>0</v>
          </cell>
          <cell r="BS895">
            <v>0</v>
          </cell>
          <cell r="BT895">
            <v>0</v>
          </cell>
          <cell r="BU895">
            <v>0</v>
          </cell>
          <cell r="BV895">
            <v>0</v>
          </cell>
          <cell r="BW895">
            <v>0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0</v>
          </cell>
          <cell r="CH895">
            <v>0</v>
          </cell>
          <cell r="CI895">
            <v>0</v>
          </cell>
          <cell r="CJ895">
            <v>0</v>
          </cell>
          <cell r="CK895">
            <v>0</v>
          </cell>
          <cell r="CL895">
            <v>0</v>
          </cell>
          <cell r="CM895">
            <v>0</v>
          </cell>
          <cell r="CN895">
            <v>0</v>
          </cell>
          <cell r="CO895">
            <v>0</v>
          </cell>
          <cell r="CP895">
            <v>0</v>
          </cell>
          <cell r="CQ895">
            <v>0</v>
          </cell>
          <cell r="CR895">
            <v>0</v>
          </cell>
          <cell r="CS895">
            <v>0</v>
          </cell>
          <cell r="CT895">
            <v>0</v>
          </cell>
          <cell r="CU895">
            <v>0</v>
          </cell>
          <cell r="CV895">
            <v>0</v>
          </cell>
          <cell r="CW895">
            <v>0</v>
          </cell>
          <cell r="CX895">
            <v>0</v>
          </cell>
          <cell r="CY895">
            <v>0</v>
          </cell>
          <cell r="CZ895">
            <v>0</v>
          </cell>
          <cell r="DA895">
            <v>0</v>
          </cell>
          <cell r="DB895">
            <v>0</v>
          </cell>
          <cell r="DC895">
            <v>0</v>
          </cell>
          <cell r="DD895">
            <v>0</v>
          </cell>
          <cell r="DE895">
            <v>0</v>
          </cell>
          <cell r="DF895">
            <v>0</v>
          </cell>
          <cell r="DG895">
            <v>0</v>
          </cell>
          <cell r="DH895">
            <v>0</v>
          </cell>
          <cell r="DI895">
            <v>0</v>
          </cell>
          <cell r="DJ895">
            <v>0</v>
          </cell>
          <cell r="DK895">
            <v>0</v>
          </cell>
          <cell r="DL895">
            <v>0</v>
          </cell>
          <cell r="DM895">
            <v>0</v>
          </cell>
          <cell r="DN895">
            <v>0</v>
          </cell>
          <cell r="DO895">
            <v>0</v>
          </cell>
          <cell r="DP895">
            <v>0</v>
          </cell>
          <cell r="DQ895">
            <v>0</v>
          </cell>
          <cell r="DR895">
            <v>0</v>
          </cell>
          <cell r="DS895">
            <v>0</v>
          </cell>
          <cell r="DT895">
            <v>0</v>
          </cell>
          <cell r="DU895">
            <v>0</v>
          </cell>
          <cell r="DV895">
            <v>0</v>
          </cell>
          <cell r="DW895">
            <v>0</v>
          </cell>
          <cell r="DX895">
            <v>0</v>
          </cell>
          <cell r="DY895">
            <v>0</v>
          </cell>
          <cell r="DZ895">
            <v>0</v>
          </cell>
          <cell r="EA895">
            <v>0</v>
          </cell>
          <cell r="EB895">
            <v>0</v>
          </cell>
          <cell r="EC895">
            <v>0</v>
          </cell>
          <cell r="ED895">
            <v>0</v>
          </cell>
        </row>
        <row r="896"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-1.7386559139076496E-6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  <cell r="BO896">
            <v>0</v>
          </cell>
          <cell r="BP896">
            <v>0</v>
          </cell>
          <cell r="BQ896">
            <v>0</v>
          </cell>
          <cell r="BR896">
            <v>0</v>
          </cell>
          <cell r="BS896">
            <v>0</v>
          </cell>
          <cell r="BT896">
            <v>0</v>
          </cell>
          <cell r="BU896">
            <v>0</v>
          </cell>
          <cell r="BV896">
            <v>0</v>
          </cell>
          <cell r="BW896">
            <v>0</v>
          </cell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G896">
            <v>0</v>
          </cell>
          <cell r="CH896">
            <v>0</v>
          </cell>
          <cell r="CI896">
            <v>0</v>
          </cell>
          <cell r="CJ896">
            <v>0</v>
          </cell>
          <cell r="CK896">
            <v>0</v>
          </cell>
          <cell r="CL896">
            <v>0</v>
          </cell>
          <cell r="CM896">
            <v>0</v>
          </cell>
          <cell r="CN896">
            <v>0</v>
          </cell>
          <cell r="CO896">
            <v>0</v>
          </cell>
          <cell r="CP896">
            <v>0</v>
          </cell>
          <cell r="CQ896">
            <v>0</v>
          </cell>
          <cell r="CR896">
            <v>0</v>
          </cell>
          <cell r="CS896">
            <v>0</v>
          </cell>
          <cell r="CT896">
            <v>0</v>
          </cell>
          <cell r="CU896">
            <v>0</v>
          </cell>
          <cell r="CV896">
            <v>0</v>
          </cell>
          <cell r="CW896">
            <v>0</v>
          </cell>
          <cell r="CX896">
            <v>0</v>
          </cell>
          <cell r="CY896">
            <v>0</v>
          </cell>
          <cell r="CZ896">
            <v>0</v>
          </cell>
          <cell r="DA896">
            <v>0</v>
          </cell>
          <cell r="DB896">
            <v>0</v>
          </cell>
          <cell r="DC896">
            <v>0</v>
          </cell>
          <cell r="DD896">
            <v>0</v>
          </cell>
          <cell r="DE896">
            <v>0</v>
          </cell>
          <cell r="DF896">
            <v>0</v>
          </cell>
          <cell r="DG896">
            <v>0</v>
          </cell>
          <cell r="DH896">
            <v>0</v>
          </cell>
          <cell r="DI896">
            <v>0</v>
          </cell>
          <cell r="DJ896">
            <v>0</v>
          </cell>
          <cell r="DK896">
            <v>0</v>
          </cell>
          <cell r="DL896">
            <v>0</v>
          </cell>
          <cell r="DM896">
            <v>0</v>
          </cell>
          <cell r="DN896">
            <v>0</v>
          </cell>
          <cell r="DO896">
            <v>0</v>
          </cell>
          <cell r="DP896">
            <v>0</v>
          </cell>
          <cell r="DQ896">
            <v>0</v>
          </cell>
          <cell r="DR896">
            <v>0</v>
          </cell>
          <cell r="DS896">
            <v>0</v>
          </cell>
          <cell r="DT896">
            <v>0</v>
          </cell>
          <cell r="DU896">
            <v>0</v>
          </cell>
          <cell r="DV896">
            <v>0</v>
          </cell>
          <cell r="DW896">
            <v>0</v>
          </cell>
          <cell r="DX896">
            <v>0</v>
          </cell>
          <cell r="DY896">
            <v>0</v>
          </cell>
          <cell r="DZ896">
            <v>0</v>
          </cell>
          <cell r="EA896">
            <v>0</v>
          </cell>
          <cell r="EB896">
            <v>0</v>
          </cell>
          <cell r="EC896">
            <v>0</v>
          </cell>
          <cell r="ED896">
            <v>0</v>
          </cell>
        </row>
        <row r="897"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-8.4859623655841876E-5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0</v>
          </cell>
          <cell r="BG897">
            <v>0</v>
          </cell>
          <cell r="BH897">
            <v>0</v>
          </cell>
          <cell r="BI897">
            <v>0</v>
          </cell>
          <cell r="BJ897">
            <v>0</v>
          </cell>
          <cell r="BK897">
            <v>0</v>
          </cell>
          <cell r="BL897">
            <v>0</v>
          </cell>
          <cell r="BM897">
            <v>0</v>
          </cell>
          <cell r="BN897">
            <v>0</v>
          </cell>
          <cell r="BO897">
            <v>0</v>
          </cell>
          <cell r="BP897">
            <v>0</v>
          </cell>
          <cell r="BQ897">
            <v>0</v>
          </cell>
          <cell r="BR897">
            <v>0</v>
          </cell>
          <cell r="BS897">
            <v>0</v>
          </cell>
          <cell r="BT897">
            <v>0</v>
          </cell>
          <cell r="BU897">
            <v>0</v>
          </cell>
          <cell r="BV897">
            <v>0</v>
          </cell>
          <cell r="BW897">
            <v>0</v>
          </cell>
          <cell r="BX897">
            <v>0</v>
          </cell>
          <cell r="BY897">
            <v>0</v>
          </cell>
          <cell r="BZ897">
            <v>0</v>
          </cell>
          <cell r="CA897">
            <v>0</v>
          </cell>
          <cell r="CB897">
            <v>0</v>
          </cell>
          <cell r="CC897">
            <v>0</v>
          </cell>
          <cell r="CD897">
            <v>0</v>
          </cell>
          <cell r="CE897">
            <v>0</v>
          </cell>
          <cell r="CF897">
            <v>0</v>
          </cell>
          <cell r="CG897">
            <v>0</v>
          </cell>
          <cell r="CH897">
            <v>0</v>
          </cell>
          <cell r="CI897">
            <v>0</v>
          </cell>
          <cell r="CJ897">
            <v>0</v>
          </cell>
          <cell r="CK897">
            <v>0</v>
          </cell>
          <cell r="CL897">
            <v>0</v>
          </cell>
          <cell r="CM897">
            <v>0</v>
          </cell>
          <cell r="CN897">
            <v>0</v>
          </cell>
          <cell r="CO897">
            <v>0</v>
          </cell>
          <cell r="CP897">
            <v>0</v>
          </cell>
          <cell r="CQ897">
            <v>0</v>
          </cell>
          <cell r="CR897">
            <v>0</v>
          </cell>
          <cell r="CS897">
            <v>0</v>
          </cell>
          <cell r="CT897">
            <v>0</v>
          </cell>
          <cell r="CU897">
            <v>0</v>
          </cell>
          <cell r="CV897">
            <v>0</v>
          </cell>
          <cell r="CW897">
            <v>0</v>
          </cell>
          <cell r="CX897">
            <v>0</v>
          </cell>
          <cell r="CY897">
            <v>0</v>
          </cell>
          <cell r="CZ897">
            <v>0</v>
          </cell>
          <cell r="DA897">
            <v>0</v>
          </cell>
          <cell r="DB897">
            <v>0</v>
          </cell>
          <cell r="DC897">
            <v>0</v>
          </cell>
          <cell r="DD897">
            <v>0</v>
          </cell>
          <cell r="DE897">
            <v>0</v>
          </cell>
          <cell r="DF897">
            <v>0</v>
          </cell>
          <cell r="DG897">
            <v>0</v>
          </cell>
          <cell r="DH897">
            <v>0</v>
          </cell>
          <cell r="DI897">
            <v>0</v>
          </cell>
          <cell r="DJ897">
            <v>0</v>
          </cell>
          <cell r="DK897">
            <v>0</v>
          </cell>
          <cell r="DL897">
            <v>0</v>
          </cell>
          <cell r="DM897">
            <v>0</v>
          </cell>
          <cell r="DN897">
            <v>0</v>
          </cell>
          <cell r="DO897">
            <v>0</v>
          </cell>
          <cell r="DP897">
            <v>0</v>
          </cell>
          <cell r="DQ897">
            <v>0</v>
          </cell>
          <cell r="DR897">
            <v>0</v>
          </cell>
          <cell r="DS897">
            <v>0</v>
          </cell>
          <cell r="DT897">
            <v>0</v>
          </cell>
          <cell r="DU897">
            <v>0</v>
          </cell>
          <cell r="DV897">
            <v>0</v>
          </cell>
          <cell r="DW897">
            <v>0</v>
          </cell>
          <cell r="DX897">
            <v>0</v>
          </cell>
          <cell r="DY897">
            <v>0</v>
          </cell>
          <cell r="DZ897">
            <v>0</v>
          </cell>
          <cell r="EA897">
            <v>0</v>
          </cell>
          <cell r="EB897">
            <v>0</v>
          </cell>
          <cell r="EC897">
            <v>0</v>
          </cell>
          <cell r="ED897">
            <v>0</v>
          </cell>
        </row>
        <row r="898"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  <cell r="BL898">
            <v>0</v>
          </cell>
          <cell r="BM898">
            <v>0</v>
          </cell>
          <cell r="BN898">
            <v>0</v>
          </cell>
          <cell r="BO898">
            <v>0</v>
          </cell>
          <cell r="BP898">
            <v>0</v>
          </cell>
          <cell r="BQ898">
            <v>0</v>
          </cell>
          <cell r="BR898">
            <v>0</v>
          </cell>
          <cell r="BS898">
            <v>0</v>
          </cell>
          <cell r="BT898">
            <v>0</v>
          </cell>
          <cell r="BU898">
            <v>0</v>
          </cell>
          <cell r="BV898">
            <v>0</v>
          </cell>
          <cell r="BW898">
            <v>0</v>
          </cell>
          <cell r="BX898">
            <v>0</v>
          </cell>
          <cell r="BY898">
            <v>0</v>
          </cell>
          <cell r="BZ898">
            <v>0</v>
          </cell>
          <cell r="CA898">
            <v>0</v>
          </cell>
          <cell r="CB898">
            <v>0</v>
          </cell>
          <cell r="CC898">
            <v>0</v>
          </cell>
          <cell r="CD898">
            <v>0</v>
          </cell>
          <cell r="CE898">
            <v>0</v>
          </cell>
          <cell r="CF898">
            <v>0</v>
          </cell>
          <cell r="CG898">
            <v>0</v>
          </cell>
          <cell r="CH898">
            <v>0</v>
          </cell>
          <cell r="CI898">
            <v>0</v>
          </cell>
          <cell r="CJ898">
            <v>0</v>
          </cell>
          <cell r="CK898">
            <v>0</v>
          </cell>
          <cell r="CL898">
            <v>0</v>
          </cell>
          <cell r="CM898">
            <v>0</v>
          </cell>
          <cell r="CN898">
            <v>0</v>
          </cell>
          <cell r="CO898">
            <v>0</v>
          </cell>
          <cell r="CP898">
            <v>0</v>
          </cell>
          <cell r="CQ898">
            <v>0</v>
          </cell>
          <cell r="CR898">
            <v>0</v>
          </cell>
          <cell r="CS898">
            <v>0</v>
          </cell>
          <cell r="CT898">
            <v>0</v>
          </cell>
          <cell r="CU898">
            <v>0</v>
          </cell>
          <cell r="CV898">
            <v>0</v>
          </cell>
          <cell r="CW898">
            <v>0</v>
          </cell>
          <cell r="CX898">
            <v>0</v>
          </cell>
          <cell r="CY898">
            <v>0</v>
          </cell>
          <cell r="CZ898">
            <v>0</v>
          </cell>
          <cell r="DA898">
            <v>0</v>
          </cell>
          <cell r="DB898">
            <v>0</v>
          </cell>
          <cell r="DC898">
            <v>0</v>
          </cell>
          <cell r="DD898">
            <v>0</v>
          </cell>
          <cell r="DE898">
            <v>0</v>
          </cell>
          <cell r="DF898">
            <v>0</v>
          </cell>
          <cell r="DG898">
            <v>0</v>
          </cell>
          <cell r="DH898">
            <v>0</v>
          </cell>
          <cell r="DI898">
            <v>0</v>
          </cell>
          <cell r="DJ898">
            <v>0</v>
          </cell>
          <cell r="DK898">
            <v>0</v>
          </cell>
          <cell r="DL898">
            <v>0</v>
          </cell>
          <cell r="DM898">
            <v>0</v>
          </cell>
          <cell r="DN898">
            <v>0</v>
          </cell>
          <cell r="DO898">
            <v>0</v>
          </cell>
          <cell r="DP898">
            <v>0</v>
          </cell>
          <cell r="DQ898">
            <v>0</v>
          </cell>
          <cell r="DR898">
            <v>0</v>
          </cell>
          <cell r="DS898">
            <v>0</v>
          </cell>
          <cell r="DT898">
            <v>0</v>
          </cell>
          <cell r="DU898">
            <v>0</v>
          </cell>
          <cell r="DV898">
            <v>0</v>
          </cell>
          <cell r="DW898">
            <v>0</v>
          </cell>
          <cell r="DX898">
            <v>0</v>
          </cell>
          <cell r="DY898">
            <v>0</v>
          </cell>
          <cell r="DZ898">
            <v>0</v>
          </cell>
          <cell r="EA898">
            <v>0</v>
          </cell>
          <cell r="EB898">
            <v>0</v>
          </cell>
          <cell r="EC898">
            <v>0</v>
          </cell>
          <cell r="ED898">
            <v>0</v>
          </cell>
        </row>
        <row r="899"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0</v>
          </cell>
          <cell r="BH899">
            <v>0</v>
          </cell>
          <cell r="BI899">
            <v>0</v>
          </cell>
          <cell r="BJ899">
            <v>0</v>
          </cell>
          <cell r="BK899">
            <v>0</v>
          </cell>
          <cell r="BL899">
            <v>0</v>
          </cell>
          <cell r="BM899">
            <v>0</v>
          </cell>
          <cell r="BN899">
            <v>0</v>
          </cell>
          <cell r="BO899">
            <v>0</v>
          </cell>
          <cell r="BP899">
            <v>0</v>
          </cell>
          <cell r="BQ899">
            <v>0</v>
          </cell>
          <cell r="BR899">
            <v>0</v>
          </cell>
          <cell r="BS899">
            <v>0</v>
          </cell>
          <cell r="BT899">
            <v>0</v>
          </cell>
          <cell r="BU899">
            <v>0</v>
          </cell>
          <cell r="BV899">
            <v>0</v>
          </cell>
          <cell r="BW899">
            <v>0</v>
          </cell>
          <cell r="BX899">
            <v>0</v>
          </cell>
          <cell r="BY899">
            <v>0</v>
          </cell>
          <cell r="BZ899">
            <v>0</v>
          </cell>
          <cell r="CA899">
            <v>0</v>
          </cell>
          <cell r="CB899">
            <v>0</v>
          </cell>
          <cell r="CC899">
            <v>0</v>
          </cell>
          <cell r="CD899">
            <v>0</v>
          </cell>
          <cell r="CE899">
            <v>0</v>
          </cell>
          <cell r="CF899">
            <v>0</v>
          </cell>
          <cell r="CG899">
            <v>0</v>
          </cell>
          <cell r="CH899">
            <v>0</v>
          </cell>
          <cell r="CI899">
            <v>0</v>
          </cell>
          <cell r="CJ899">
            <v>0</v>
          </cell>
          <cell r="CK899">
            <v>0</v>
          </cell>
          <cell r="CL899">
            <v>0</v>
          </cell>
          <cell r="CM899">
            <v>0</v>
          </cell>
          <cell r="CN899">
            <v>0</v>
          </cell>
          <cell r="CO899">
            <v>0</v>
          </cell>
          <cell r="CP899">
            <v>0</v>
          </cell>
          <cell r="CQ899">
            <v>0</v>
          </cell>
          <cell r="CR899">
            <v>0</v>
          </cell>
          <cell r="CS899">
            <v>0</v>
          </cell>
          <cell r="CT899">
            <v>0</v>
          </cell>
          <cell r="CU899">
            <v>0</v>
          </cell>
          <cell r="CV899">
            <v>0</v>
          </cell>
          <cell r="CW899">
            <v>0</v>
          </cell>
          <cell r="CX899">
            <v>0</v>
          </cell>
          <cell r="CY899">
            <v>0</v>
          </cell>
          <cell r="CZ899">
            <v>0</v>
          </cell>
          <cell r="DA899">
            <v>0</v>
          </cell>
          <cell r="DB899">
            <v>0</v>
          </cell>
          <cell r="DC899">
            <v>0</v>
          </cell>
          <cell r="DD899">
            <v>0</v>
          </cell>
          <cell r="DE899">
            <v>0</v>
          </cell>
          <cell r="DF899">
            <v>0</v>
          </cell>
          <cell r="DG899">
            <v>0</v>
          </cell>
          <cell r="DH899">
            <v>0</v>
          </cell>
          <cell r="DI899">
            <v>0</v>
          </cell>
          <cell r="DJ899">
            <v>0</v>
          </cell>
          <cell r="DK899">
            <v>0</v>
          </cell>
          <cell r="DL899">
            <v>0</v>
          </cell>
          <cell r="DM899">
            <v>0</v>
          </cell>
          <cell r="DN899">
            <v>0</v>
          </cell>
          <cell r="DO899">
            <v>0</v>
          </cell>
          <cell r="DP899">
            <v>0</v>
          </cell>
          <cell r="DQ899">
            <v>0</v>
          </cell>
          <cell r="DR899">
            <v>0</v>
          </cell>
          <cell r="DS899">
            <v>0</v>
          </cell>
          <cell r="DT899">
            <v>0</v>
          </cell>
          <cell r="DU899">
            <v>0</v>
          </cell>
          <cell r="DV899">
            <v>0</v>
          </cell>
          <cell r="DW899">
            <v>0</v>
          </cell>
          <cell r="DX899">
            <v>0</v>
          </cell>
          <cell r="DY899">
            <v>0</v>
          </cell>
          <cell r="DZ899">
            <v>0</v>
          </cell>
          <cell r="EA899">
            <v>0</v>
          </cell>
          <cell r="EB899">
            <v>0</v>
          </cell>
          <cell r="EC899">
            <v>0</v>
          </cell>
          <cell r="ED899">
            <v>0</v>
          </cell>
        </row>
        <row r="900"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  <cell r="BE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0</v>
          </cell>
          <cell r="BJ900">
            <v>0</v>
          </cell>
          <cell r="BK900">
            <v>0</v>
          </cell>
          <cell r="BL900">
            <v>0</v>
          </cell>
          <cell r="BM900">
            <v>0</v>
          </cell>
          <cell r="BN900">
            <v>0</v>
          </cell>
          <cell r="BO900">
            <v>0</v>
          </cell>
          <cell r="BP900">
            <v>0</v>
          </cell>
          <cell r="BQ900">
            <v>0</v>
          </cell>
          <cell r="BR900">
            <v>0</v>
          </cell>
          <cell r="BS900">
            <v>0</v>
          </cell>
          <cell r="BT900">
            <v>0</v>
          </cell>
          <cell r="BU900">
            <v>0</v>
          </cell>
          <cell r="BV900">
            <v>0</v>
          </cell>
          <cell r="BW900">
            <v>0</v>
          </cell>
          <cell r="BX900">
            <v>0</v>
          </cell>
          <cell r="BY900">
            <v>0</v>
          </cell>
          <cell r="BZ900">
            <v>0</v>
          </cell>
          <cell r="CA900">
            <v>0</v>
          </cell>
          <cell r="CB900">
            <v>0</v>
          </cell>
          <cell r="CC900">
            <v>0</v>
          </cell>
          <cell r="CD900">
            <v>0</v>
          </cell>
          <cell r="CE900">
            <v>0</v>
          </cell>
          <cell r="CF900">
            <v>0</v>
          </cell>
          <cell r="CG900">
            <v>0</v>
          </cell>
          <cell r="CH900">
            <v>0</v>
          </cell>
          <cell r="CI900">
            <v>0</v>
          </cell>
          <cell r="CJ900">
            <v>0</v>
          </cell>
          <cell r="CK900">
            <v>0</v>
          </cell>
          <cell r="CL900">
            <v>0</v>
          </cell>
          <cell r="CM900">
            <v>0</v>
          </cell>
          <cell r="CN900">
            <v>0</v>
          </cell>
          <cell r="CO900">
            <v>0</v>
          </cell>
          <cell r="CP900">
            <v>0</v>
          </cell>
          <cell r="CQ900">
            <v>0</v>
          </cell>
          <cell r="CR900">
            <v>0</v>
          </cell>
          <cell r="CS900">
            <v>0</v>
          </cell>
          <cell r="CT900">
            <v>0</v>
          </cell>
          <cell r="CU900">
            <v>0</v>
          </cell>
          <cell r="CV900">
            <v>0</v>
          </cell>
          <cell r="CW900">
            <v>0</v>
          </cell>
          <cell r="CX900">
            <v>0</v>
          </cell>
          <cell r="CY900">
            <v>0</v>
          </cell>
          <cell r="CZ900">
            <v>0</v>
          </cell>
          <cell r="DA900">
            <v>0</v>
          </cell>
          <cell r="DB900">
            <v>0</v>
          </cell>
          <cell r="DC900">
            <v>0</v>
          </cell>
          <cell r="DD900">
            <v>0</v>
          </cell>
          <cell r="DE900">
            <v>0</v>
          </cell>
          <cell r="DF900">
            <v>0</v>
          </cell>
          <cell r="DG900">
            <v>0</v>
          </cell>
          <cell r="DH900">
            <v>0</v>
          </cell>
          <cell r="DI900">
            <v>0</v>
          </cell>
          <cell r="DJ900">
            <v>0</v>
          </cell>
          <cell r="DK900">
            <v>0</v>
          </cell>
          <cell r="DL900">
            <v>0</v>
          </cell>
          <cell r="DM900">
            <v>0</v>
          </cell>
          <cell r="DN900">
            <v>0</v>
          </cell>
          <cell r="DO900">
            <v>0</v>
          </cell>
          <cell r="DP900">
            <v>0</v>
          </cell>
          <cell r="DQ900">
            <v>0</v>
          </cell>
          <cell r="DR900">
            <v>0</v>
          </cell>
          <cell r="DS900">
            <v>0</v>
          </cell>
          <cell r="DT900">
            <v>0</v>
          </cell>
          <cell r="DU900">
            <v>0</v>
          </cell>
          <cell r="DV900">
            <v>0</v>
          </cell>
          <cell r="DW900">
            <v>0</v>
          </cell>
          <cell r="DX900">
            <v>0</v>
          </cell>
          <cell r="DY900">
            <v>0</v>
          </cell>
          <cell r="DZ900">
            <v>0</v>
          </cell>
          <cell r="EA900">
            <v>0</v>
          </cell>
          <cell r="EB900">
            <v>0</v>
          </cell>
          <cell r="EC900">
            <v>0</v>
          </cell>
          <cell r="ED900">
            <v>0</v>
          </cell>
        </row>
        <row r="901"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-5.6968742532859107E-5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O901">
            <v>0</v>
          </cell>
          <cell r="AP901">
            <v>0</v>
          </cell>
          <cell r="AQ901">
            <v>0</v>
          </cell>
          <cell r="AR901">
            <v>0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0</v>
          </cell>
          <cell r="BD901">
            <v>0</v>
          </cell>
          <cell r="BE901">
            <v>0</v>
          </cell>
          <cell r="BF901">
            <v>0</v>
          </cell>
          <cell r="BG901">
            <v>0</v>
          </cell>
          <cell r="BH901">
            <v>0</v>
          </cell>
          <cell r="BI901">
            <v>0</v>
          </cell>
          <cell r="BJ901">
            <v>0</v>
          </cell>
          <cell r="BK901">
            <v>0</v>
          </cell>
          <cell r="BL901">
            <v>0</v>
          </cell>
          <cell r="BM901">
            <v>0</v>
          </cell>
          <cell r="BN901">
            <v>0</v>
          </cell>
          <cell r="BO901">
            <v>0</v>
          </cell>
          <cell r="BP901">
            <v>0</v>
          </cell>
          <cell r="BQ901">
            <v>0</v>
          </cell>
          <cell r="BR901">
            <v>0</v>
          </cell>
          <cell r="BS901">
            <v>0</v>
          </cell>
          <cell r="BT901">
            <v>0</v>
          </cell>
          <cell r="BU901">
            <v>0</v>
          </cell>
          <cell r="BV901">
            <v>0</v>
          </cell>
          <cell r="BW901">
            <v>0</v>
          </cell>
          <cell r="BX901">
            <v>0</v>
          </cell>
          <cell r="BY901">
            <v>0</v>
          </cell>
          <cell r="BZ901">
            <v>0</v>
          </cell>
          <cell r="CA901">
            <v>0</v>
          </cell>
          <cell r="CB901">
            <v>0</v>
          </cell>
          <cell r="CC901">
            <v>0</v>
          </cell>
          <cell r="CD901">
            <v>0</v>
          </cell>
          <cell r="CE901">
            <v>0</v>
          </cell>
          <cell r="CF901">
            <v>0</v>
          </cell>
          <cell r="CG901">
            <v>0</v>
          </cell>
          <cell r="CH901">
            <v>0</v>
          </cell>
          <cell r="CI901">
            <v>0</v>
          </cell>
          <cell r="CJ901">
            <v>0</v>
          </cell>
          <cell r="CK901">
            <v>0</v>
          </cell>
          <cell r="CL901">
            <v>0</v>
          </cell>
          <cell r="CM901">
            <v>0</v>
          </cell>
          <cell r="CN901">
            <v>0</v>
          </cell>
          <cell r="CO901">
            <v>0</v>
          </cell>
          <cell r="CP901">
            <v>0</v>
          </cell>
          <cell r="CQ901">
            <v>0</v>
          </cell>
          <cell r="CR901">
            <v>0</v>
          </cell>
          <cell r="CS901">
            <v>0</v>
          </cell>
          <cell r="CT901">
            <v>0</v>
          </cell>
          <cell r="CU901">
            <v>0</v>
          </cell>
          <cell r="CV901">
            <v>0</v>
          </cell>
          <cell r="CW901">
            <v>0</v>
          </cell>
          <cell r="CX901">
            <v>0</v>
          </cell>
          <cell r="CY901">
            <v>0</v>
          </cell>
          <cell r="CZ901">
            <v>0</v>
          </cell>
          <cell r="DA901">
            <v>0</v>
          </cell>
          <cell r="DB901">
            <v>0</v>
          </cell>
          <cell r="DC901">
            <v>0</v>
          </cell>
          <cell r="DD901">
            <v>0</v>
          </cell>
          <cell r="DE901">
            <v>0</v>
          </cell>
          <cell r="DF901">
            <v>0</v>
          </cell>
          <cell r="DG901">
            <v>0</v>
          </cell>
          <cell r="DH901">
            <v>0</v>
          </cell>
          <cell r="DI901">
            <v>0</v>
          </cell>
          <cell r="DJ901">
            <v>0</v>
          </cell>
          <cell r="DK901">
            <v>0</v>
          </cell>
          <cell r="DL901">
            <v>0</v>
          </cell>
          <cell r="DM901">
            <v>0</v>
          </cell>
          <cell r="DN901">
            <v>0</v>
          </cell>
          <cell r="DO901">
            <v>0</v>
          </cell>
          <cell r="DP901">
            <v>0</v>
          </cell>
          <cell r="DQ901">
            <v>0</v>
          </cell>
          <cell r="DR901">
            <v>0</v>
          </cell>
          <cell r="DS901">
            <v>0</v>
          </cell>
          <cell r="DT901">
            <v>0</v>
          </cell>
          <cell r="DU901">
            <v>0</v>
          </cell>
          <cell r="DV901">
            <v>0</v>
          </cell>
          <cell r="DW901">
            <v>0</v>
          </cell>
          <cell r="DX901">
            <v>0</v>
          </cell>
          <cell r="DY901">
            <v>0</v>
          </cell>
          <cell r="DZ901">
            <v>0</v>
          </cell>
          <cell r="EA901">
            <v>0</v>
          </cell>
          <cell r="EB901">
            <v>0</v>
          </cell>
          <cell r="EC901">
            <v>0</v>
          </cell>
          <cell r="ED901">
            <v>0</v>
          </cell>
        </row>
        <row r="902"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-1.0118569754619111E-4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  <cell r="BK902">
            <v>0</v>
          </cell>
          <cell r="BL902">
            <v>0</v>
          </cell>
          <cell r="BM902">
            <v>0</v>
          </cell>
          <cell r="BN902">
            <v>0</v>
          </cell>
          <cell r="BO902">
            <v>0</v>
          </cell>
          <cell r="BP902">
            <v>0</v>
          </cell>
          <cell r="BQ902">
            <v>0</v>
          </cell>
          <cell r="BR902">
            <v>0</v>
          </cell>
          <cell r="BS902">
            <v>0</v>
          </cell>
          <cell r="BT902">
            <v>0</v>
          </cell>
          <cell r="BU902">
            <v>0</v>
          </cell>
          <cell r="BV902">
            <v>0</v>
          </cell>
          <cell r="BW902">
            <v>0</v>
          </cell>
          <cell r="BX902">
            <v>0</v>
          </cell>
          <cell r="BY902">
            <v>0</v>
          </cell>
          <cell r="BZ902">
            <v>0</v>
          </cell>
          <cell r="CA902">
            <v>0</v>
          </cell>
          <cell r="CB902">
            <v>0</v>
          </cell>
          <cell r="CC902">
            <v>0</v>
          </cell>
          <cell r="CD902">
            <v>0</v>
          </cell>
          <cell r="CE902">
            <v>0</v>
          </cell>
          <cell r="CF902">
            <v>0</v>
          </cell>
          <cell r="CG902">
            <v>0</v>
          </cell>
          <cell r="CH902">
            <v>0</v>
          </cell>
          <cell r="CI902">
            <v>0</v>
          </cell>
          <cell r="CJ902">
            <v>0</v>
          </cell>
          <cell r="CK902">
            <v>0</v>
          </cell>
          <cell r="CL902">
            <v>0</v>
          </cell>
          <cell r="CM902">
            <v>0</v>
          </cell>
          <cell r="CN902">
            <v>0</v>
          </cell>
          <cell r="CO902">
            <v>0</v>
          </cell>
          <cell r="CP902">
            <v>0</v>
          </cell>
          <cell r="CQ902">
            <v>0</v>
          </cell>
          <cell r="CR902">
            <v>0</v>
          </cell>
          <cell r="CS902">
            <v>0</v>
          </cell>
          <cell r="CT902">
            <v>0</v>
          </cell>
          <cell r="CU902">
            <v>0</v>
          </cell>
          <cell r="CV902">
            <v>0</v>
          </cell>
          <cell r="CW902">
            <v>0</v>
          </cell>
          <cell r="CX902">
            <v>0</v>
          </cell>
          <cell r="CY902">
            <v>0</v>
          </cell>
          <cell r="CZ902">
            <v>0</v>
          </cell>
          <cell r="DA902">
            <v>0</v>
          </cell>
          <cell r="DB902">
            <v>0</v>
          </cell>
          <cell r="DC902">
            <v>0</v>
          </cell>
          <cell r="DD902">
            <v>0</v>
          </cell>
          <cell r="DE902">
            <v>0</v>
          </cell>
          <cell r="DF902">
            <v>0</v>
          </cell>
          <cell r="DG902">
            <v>0</v>
          </cell>
          <cell r="DH902">
            <v>0</v>
          </cell>
          <cell r="DI902">
            <v>0</v>
          </cell>
          <cell r="DJ902">
            <v>0</v>
          </cell>
          <cell r="DK902">
            <v>0</v>
          </cell>
          <cell r="DL902">
            <v>0</v>
          </cell>
          <cell r="DM902">
            <v>0</v>
          </cell>
          <cell r="DN902">
            <v>0</v>
          </cell>
          <cell r="DO902">
            <v>0</v>
          </cell>
          <cell r="DP902">
            <v>0</v>
          </cell>
          <cell r="DQ902">
            <v>0</v>
          </cell>
          <cell r="DR902">
            <v>0</v>
          </cell>
          <cell r="DS902">
            <v>0</v>
          </cell>
          <cell r="DT902">
            <v>0</v>
          </cell>
          <cell r="DU902">
            <v>0</v>
          </cell>
          <cell r="DV902">
            <v>0</v>
          </cell>
          <cell r="DW902">
            <v>0</v>
          </cell>
          <cell r="DX902">
            <v>0</v>
          </cell>
          <cell r="DY902">
            <v>0</v>
          </cell>
          <cell r="DZ902">
            <v>0</v>
          </cell>
          <cell r="EA902">
            <v>0</v>
          </cell>
          <cell r="EB902">
            <v>0</v>
          </cell>
          <cell r="EC902">
            <v>0</v>
          </cell>
          <cell r="ED902">
            <v>0</v>
          </cell>
        </row>
        <row r="903"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0</v>
          </cell>
          <cell r="BK903">
            <v>0</v>
          </cell>
          <cell r="BL903">
            <v>0</v>
          </cell>
          <cell r="BM903">
            <v>0</v>
          </cell>
          <cell r="BN903">
            <v>0</v>
          </cell>
          <cell r="BO903">
            <v>0</v>
          </cell>
          <cell r="BP903">
            <v>0</v>
          </cell>
          <cell r="BQ903">
            <v>0</v>
          </cell>
          <cell r="BR903">
            <v>0</v>
          </cell>
          <cell r="BS903">
            <v>0</v>
          </cell>
          <cell r="BT903">
            <v>0</v>
          </cell>
          <cell r="BU903">
            <v>0</v>
          </cell>
          <cell r="BV903">
            <v>0</v>
          </cell>
          <cell r="BW903">
            <v>0</v>
          </cell>
          <cell r="BX903">
            <v>0</v>
          </cell>
          <cell r="BY903">
            <v>0</v>
          </cell>
          <cell r="BZ903">
            <v>0</v>
          </cell>
          <cell r="CA903">
            <v>0</v>
          </cell>
          <cell r="CB903">
            <v>0</v>
          </cell>
          <cell r="CC903">
            <v>0</v>
          </cell>
          <cell r="CD903">
            <v>0</v>
          </cell>
          <cell r="CE903">
            <v>0</v>
          </cell>
          <cell r="CF903">
            <v>0</v>
          </cell>
          <cell r="CG903">
            <v>0</v>
          </cell>
          <cell r="CH903">
            <v>0</v>
          </cell>
          <cell r="CI903">
            <v>0</v>
          </cell>
          <cell r="CJ903">
            <v>0</v>
          </cell>
          <cell r="CK903">
            <v>0</v>
          </cell>
          <cell r="CL903">
            <v>0</v>
          </cell>
          <cell r="CM903">
            <v>0</v>
          </cell>
          <cell r="CN903">
            <v>0</v>
          </cell>
          <cell r="CO903">
            <v>0</v>
          </cell>
          <cell r="CP903">
            <v>0</v>
          </cell>
          <cell r="CQ903">
            <v>0</v>
          </cell>
          <cell r="CR903">
            <v>0</v>
          </cell>
          <cell r="CS903">
            <v>0</v>
          </cell>
          <cell r="CT903">
            <v>0</v>
          </cell>
          <cell r="CU903">
            <v>0</v>
          </cell>
          <cell r="CV903">
            <v>0</v>
          </cell>
          <cell r="CW903">
            <v>0</v>
          </cell>
          <cell r="CX903">
            <v>0</v>
          </cell>
          <cell r="CY903">
            <v>0</v>
          </cell>
          <cell r="CZ903">
            <v>0</v>
          </cell>
          <cell r="DA903">
            <v>0</v>
          </cell>
          <cell r="DB903">
            <v>0</v>
          </cell>
          <cell r="DC903">
            <v>0</v>
          </cell>
          <cell r="DD903">
            <v>0</v>
          </cell>
          <cell r="DE903">
            <v>0</v>
          </cell>
          <cell r="DF903">
            <v>0</v>
          </cell>
          <cell r="DG903">
            <v>0</v>
          </cell>
          <cell r="DH903">
            <v>0</v>
          </cell>
          <cell r="DI903">
            <v>0</v>
          </cell>
          <cell r="DJ903">
            <v>0</v>
          </cell>
          <cell r="DK903">
            <v>0</v>
          </cell>
          <cell r="DL903">
            <v>0</v>
          </cell>
          <cell r="DM903">
            <v>0</v>
          </cell>
          <cell r="DN903">
            <v>0</v>
          </cell>
          <cell r="DO903">
            <v>0</v>
          </cell>
          <cell r="DP903">
            <v>0</v>
          </cell>
          <cell r="DQ903">
            <v>0</v>
          </cell>
          <cell r="DR903">
            <v>0</v>
          </cell>
          <cell r="DS903">
            <v>0</v>
          </cell>
          <cell r="DT903">
            <v>0</v>
          </cell>
          <cell r="DU903">
            <v>0</v>
          </cell>
          <cell r="DV903">
            <v>0</v>
          </cell>
          <cell r="DW903">
            <v>0</v>
          </cell>
          <cell r="DX903">
            <v>0</v>
          </cell>
          <cell r="DY903">
            <v>0</v>
          </cell>
          <cell r="DZ903">
            <v>0</v>
          </cell>
          <cell r="EA903">
            <v>0</v>
          </cell>
          <cell r="EB903">
            <v>0</v>
          </cell>
          <cell r="EC903">
            <v>0</v>
          </cell>
          <cell r="ED903">
            <v>0</v>
          </cell>
        </row>
        <row r="904"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  <cell r="BE904">
            <v>0</v>
          </cell>
          <cell r="BF904">
            <v>0</v>
          </cell>
          <cell r="BG904">
            <v>0</v>
          </cell>
          <cell r="BH904">
            <v>0</v>
          </cell>
          <cell r="BI904">
            <v>0</v>
          </cell>
          <cell r="BJ904">
            <v>0</v>
          </cell>
          <cell r="BK904">
            <v>0</v>
          </cell>
          <cell r="BL904">
            <v>0</v>
          </cell>
          <cell r="BM904">
            <v>0</v>
          </cell>
          <cell r="BN904">
            <v>0</v>
          </cell>
          <cell r="BO904">
            <v>0</v>
          </cell>
          <cell r="BP904">
            <v>0</v>
          </cell>
          <cell r="BQ904">
            <v>0</v>
          </cell>
          <cell r="BR904">
            <v>0</v>
          </cell>
          <cell r="BS904">
            <v>0</v>
          </cell>
          <cell r="BT904">
            <v>0</v>
          </cell>
          <cell r="BU904">
            <v>0</v>
          </cell>
          <cell r="BV904">
            <v>0</v>
          </cell>
          <cell r="BW904">
            <v>0</v>
          </cell>
          <cell r="BX904">
            <v>0</v>
          </cell>
          <cell r="BY904">
            <v>0</v>
          </cell>
          <cell r="BZ904">
            <v>0</v>
          </cell>
          <cell r="CA904">
            <v>0</v>
          </cell>
          <cell r="CB904">
            <v>0</v>
          </cell>
          <cell r="CC904">
            <v>0</v>
          </cell>
          <cell r="CD904">
            <v>0</v>
          </cell>
          <cell r="CE904">
            <v>0</v>
          </cell>
          <cell r="CF904">
            <v>0</v>
          </cell>
          <cell r="CG904">
            <v>0</v>
          </cell>
          <cell r="CH904">
            <v>0</v>
          </cell>
          <cell r="CI904">
            <v>0</v>
          </cell>
          <cell r="CJ904">
            <v>0</v>
          </cell>
          <cell r="CK904">
            <v>0</v>
          </cell>
          <cell r="CL904">
            <v>0</v>
          </cell>
          <cell r="CM904">
            <v>0</v>
          </cell>
          <cell r="CN904">
            <v>0</v>
          </cell>
          <cell r="CO904">
            <v>0</v>
          </cell>
          <cell r="CP904">
            <v>0</v>
          </cell>
          <cell r="CQ904">
            <v>0</v>
          </cell>
          <cell r="CR904">
            <v>0</v>
          </cell>
          <cell r="CS904">
            <v>0</v>
          </cell>
          <cell r="CT904">
            <v>0</v>
          </cell>
          <cell r="CU904">
            <v>0</v>
          </cell>
          <cell r="CV904">
            <v>0</v>
          </cell>
          <cell r="CW904">
            <v>0</v>
          </cell>
          <cell r="CX904">
            <v>0</v>
          </cell>
          <cell r="CY904">
            <v>0</v>
          </cell>
          <cell r="CZ904">
            <v>0</v>
          </cell>
          <cell r="DA904">
            <v>0</v>
          </cell>
          <cell r="DB904">
            <v>0</v>
          </cell>
          <cell r="DC904">
            <v>0</v>
          </cell>
          <cell r="DD904">
            <v>0</v>
          </cell>
          <cell r="DE904">
            <v>0</v>
          </cell>
          <cell r="DF904">
            <v>0</v>
          </cell>
          <cell r="DG904">
            <v>0</v>
          </cell>
          <cell r="DH904">
            <v>0</v>
          </cell>
          <cell r="DI904">
            <v>0</v>
          </cell>
          <cell r="DJ904">
            <v>0</v>
          </cell>
          <cell r="DK904">
            <v>0</v>
          </cell>
          <cell r="DL904">
            <v>0</v>
          </cell>
          <cell r="DM904">
            <v>0</v>
          </cell>
          <cell r="DN904">
            <v>0</v>
          </cell>
          <cell r="DO904">
            <v>0</v>
          </cell>
          <cell r="DP904">
            <v>0</v>
          </cell>
          <cell r="DQ904">
            <v>0</v>
          </cell>
          <cell r="DR904">
            <v>0</v>
          </cell>
          <cell r="DS904">
            <v>0</v>
          </cell>
          <cell r="DT904">
            <v>0</v>
          </cell>
          <cell r="DU904">
            <v>0</v>
          </cell>
          <cell r="DV904">
            <v>0</v>
          </cell>
          <cell r="DW904">
            <v>0</v>
          </cell>
          <cell r="DX904">
            <v>0</v>
          </cell>
          <cell r="DY904">
            <v>0</v>
          </cell>
          <cell r="DZ904">
            <v>0</v>
          </cell>
          <cell r="EA904">
            <v>0</v>
          </cell>
          <cell r="EB904">
            <v>0</v>
          </cell>
          <cell r="EC904">
            <v>0</v>
          </cell>
          <cell r="ED904">
            <v>0</v>
          </cell>
        </row>
        <row r="905"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0</v>
          </cell>
          <cell r="BD905">
            <v>0</v>
          </cell>
          <cell r="BE905">
            <v>0</v>
          </cell>
          <cell r="BF905">
            <v>0</v>
          </cell>
          <cell r="BG905">
            <v>0</v>
          </cell>
          <cell r="BH905">
            <v>0</v>
          </cell>
          <cell r="BI905">
            <v>0</v>
          </cell>
          <cell r="BJ905">
            <v>0</v>
          </cell>
          <cell r="BK905">
            <v>0</v>
          </cell>
          <cell r="BL905">
            <v>0</v>
          </cell>
          <cell r="BM905">
            <v>0</v>
          </cell>
          <cell r="BN905">
            <v>0</v>
          </cell>
          <cell r="BO905">
            <v>0</v>
          </cell>
          <cell r="BP905">
            <v>0</v>
          </cell>
          <cell r="BQ905">
            <v>0</v>
          </cell>
          <cell r="BR905">
            <v>0</v>
          </cell>
          <cell r="BS905">
            <v>0</v>
          </cell>
          <cell r="BT905">
            <v>0</v>
          </cell>
          <cell r="BU905">
            <v>0</v>
          </cell>
          <cell r="BV905">
            <v>0</v>
          </cell>
          <cell r="BW905">
            <v>0</v>
          </cell>
          <cell r="BX905">
            <v>0</v>
          </cell>
          <cell r="BY905">
            <v>0</v>
          </cell>
          <cell r="BZ905">
            <v>0</v>
          </cell>
          <cell r="CA905">
            <v>0</v>
          </cell>
          <cell r="CB905">
            <v>0</v>
          </cell>
          <cell r="CC905">
            <v>0</v>
          </cell>
          <cell r="CD905">
            <v>0</v>
          </cell>
          <cell r="CE905">
            <v>0</v>
          </cell>
          <cell r="CF905">
            <v>0</v>
          </cell>
          <cell r="CG905">
            <v>0</v>
          </cell>
          <cell r="CH905">
            <v>0</v>
          </cell>
          <cell r="CI905">
            <v>0</v>
          </cell>
          <cell r="CJ905">
            <v>0</v>
          </cell>
          <cell r="CK905">
            <v>0</v>
          </cell>
          <cell r="CL905">
            <v>0</v>
          </cell>
          <cell r="CM905">
            <v>0</v>
          </cell>
          <cell r="CN905">
            <v>0</v>
          </cell>
          <cell r="CO905">
            <v>0</v>
          </cell>
          <cell r="CP905">
            <v>0</v>
          </cell>
          <cell r="CQ905">
            <v>0</v>
          </cell>
          <cell r="CR905">
            <v>0</v>
          </cell>
          <cell r="CS905">
            <v>0</v>
          </cell>
          <cell r="CT905">
            <v>0</v>
          </cell>
          <cell r="CU905">
            <v>0</v>
          </cell>
          <cell r="CV905">
            <v>0</v>
          </cell>
          <cell r="CW905">
            <v>0</v>
          </cell>
          <cell r="CX905">
            <v>0</v>
          </cell>
          <cell r="CY905">
            <v>0</v>
          </cell>
          <cell r="CZ905">
            <v>0</v>
          </cell>
          <cell r="DA905">
            <v>0</v>
          </cell>
          <cell r="DB905">
            <v>0</v>
          </cell>
          <cell r="DC905">
            <v>0</v>
          </cell>
          <cell r="DD905">
            <v>0</v>
          </cell>
          <cell r="DE905">
            <v>0</v>
          </cell>
          <cell r="DF905">
            <v>0</v>
          </cell>
          <cell r="DG905">
            <v>0</v>
          </cell>
          <cell r="DH905">
            <v>0</v>
          </cell>
          <cell r="DI905">
            <v>0</v>
          </cell>
          <cell r="DJ905">
            <v>0</v>
          </cell>
          <cell r="DK905">
            <v>0</v>
          </cell>
          <cell r="DL905">
            <v>0</v>
          </cell>
          <cell r="DM905">
            <v>0</v>
          </cell>
          <cell r="DN905">
            <v>0</v>
          </cell>
          <cell r="DO905">
            <v>0</v>
          </cell>
          <cell r="DP905">
            <v>0</v>
          </cell>
          <cell r="DQ905">
            <v>0</v>
          </cell>
          <cell r="DR905">
            <v>0</v>
          </cell>
          <cell r="DS905">
            <v>0</v>
          </cell>
          <cell r="DT905">
            <v>0</v>
          </cell>
          <cell r="DU905">
            <v>0</v>
          </cell>
          <cell r="DV905">
            <v>0</v>
          </cell>
          <cell r="DW905">
            <v>0</v>
          </cell>
          <cell r="DX905">
            <v>0</v>
          </cell>
          <cell r="DY905">
            <v>0</v>
          </cell>
          <cell r="DZ905">
            <v>0</v>
          </cell>
          <cell r="EA905">
            <v>0</v>
          </cell>
          <cell r="EB905">
            <v>0</v>
          </cell>
          <cell r="EC905">
            <v>0</v>
          </cell>
          <cell r="ED905">
            <v>0</v>
          </cell>
        </row>
        <row r="906"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F906">
            <v>0</v>
          </cell>
          <cell r="BG906">
            <v>0</v>
          </cell>
          <cell r="BH906">
            <v>0</v>
          </cell>
          <cell r="BI906">
            <v>0</v>
          </cell>
          <cell r="BJ906">
            <v>0</v>
          </cell>
          <cell r="BK906">
            <v>0</v>
          </cell>
          <cell r="BL906">
            <v>0</v>
          </cell>
          <cell r="BM906">
            <v>0</v>
          </cell>
          <cell r="BN906">
            <v>0</v>
          </cell>
          <cell r="BO906">
            <v>0</v>
          </cell>
          <cell r="BP906">
            <v>0</v>
          </cell>
          <cell r="BQ906">
            <v>0</v>
          </cell>
          <cell r="BR906">
            <v>0</v>
          </cell>
          <cell r="BS906">
            <v>0</v>
          </cell>
          <cell r="BT906">
            <v>0</v>
          </cell>
          <cell r="BU906">
            <v>0</v>
          </cell>
          <cell r="BV906">
            <v>0</v>
          </cell>
          <cell r="BW906">
            <v>0</v>
          </cell>
          <cell r="BX906">
            <v>0</v>
          </cell>
          <cell r="BY906">
            <v>0</v>
          </cell>
          <cell r="BZ906">
            <v>0</v>
          </cell>
          <cell r="CA906">
            <v>0</v>
          </cell>
          <cell r="CB906">
            <v>0</v>
          </cell>
          <cell r="CC906">
            <v>0</v>
          </cell>
          <cell r="CD906">
            <v>0</v>
          </cell>
          <cell r="CE906">
            <v>0</v>
          </cell>
          <cell r="CF906">
            <v>0</v>
          </cell>
          <cell r="CG906">
            <v>0</v>
          </cell>
          <cell r="CH906">
            <v>0</v>
          </cell>
          <cell r="CI906">
            <v>0</v>
          </cell>
          <cell r="CJ906">
            <v>0</v>
          </cell>
          <cell r="CK906">
            <v>0</v>
          </cell>
          <cell r="CL906">
            <v>0</v>
          </cell>
          <cell r="CM906">
            <v>0</v>
          </cell>
          <cell r="CN906">
            <v>0</v>
          </cell>
          <cell r="CO906">
            <v>0</v>
          </cell>
          <cell r="CP906">
            <v>0</v>
          </cell>
          <cell r="CQ906">
            <v>0</v>
          </cell>
          <cell r="CR906">
            <v>0</v>
          </cell>
          <cell r="CS906">
            <v>0</v>
          </cell>
          <cell r="CT906">
            <v>0</v>
          </cell>
          <cell r="CU906">
            <v>0</v>
          </cell>
          <cell r="CV906">
            <v>0</v>
          </cell>
          <cell r="CW906">
            <v>0</v>
          </cell>
          <cell r="CX906">
            <v>0</v>
          </cell>
          <cell r="CY906">
            <v>0</v>
          </cell>
          <cell r="CZ906">
            <v>0</v>
          </cell>
          <cell r="DA906">
            <v>0</v>
          </cell>
          <cell r="DB906">
            <v>0</v>
          </cell>
          <cell r="DC906">
            <v>0</v>
          </cell>
          <cell r="DD906">
            <v>0</v>
          </cell>
          <cell r="DE906">
            <v>0</v>
          </cell>
          <cell r="DF906">
            <v>0</v>
          </cell>
          <cell r="DG906">
            <v>0</v>
          </cell>
          <cell r="DH906">
            <v>0</v>
          </cell>
          <cell r="DI906">
            <v>0</v>
          </cell>
          <cell r="DJ906">
            <v>0</v>
          </cell>
          <cell r="DK906">
            <v>0</v>
          </cell>
          <cell r="DL906">
            <v>0</v>
          </cell>
          <cell r="DM906">
            <v>0</v>
          </cell>
          <cell r="DN906">
            <v>0</v>
          </cell>
          <cell r="DO906">
            <v>0</v>
          </cell>
          <cell r="DP906">
            <v>0</v>
          </cell>
          <cell r="DQ906">
            <v>0</v>
          </cell>
          <cell r="DR906">
            <v>0</v>
          </cell>
          <cell r="DS906">
            <v>0</v>
          </cell>
          <cell r="DT906">
            <v>0</v>
          </cell>
          <cell r="DU906">
            <v>0</v>
          </cell>
          <cell r="DV906">
            <v>0</v>
          </cell>
          <cell r="DW906">
            <v>0</v>
          </cell>
          <cell r="DX906">
            <v>0</v>
          </cell>
          <cell r="DY906">
            <v>0</v>
          </cell>
          <cell r="DZ906">
            <v>0</v>
          </cell>
          <cell r="EA906">
            <v>0</v>
          </cell>
          <cell r="EB906">
            <v>0</v>
          </cell>
          <cell r="EC906">
            <v>0</v>
          </cell>
          <cell r="ED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0</v>
          </cell>
          <cell r="BD907">
            <v>0</v>
          </cell>
          <cell r="BE907">
            <v>0</v>
          </cell>
          <cell r="BF907">
            <v>0</v>
          </cell>
          <cell r="BG907">
            <v>0</v>
          </cell>
          <cell r="BH907">
            <v>0</v>
          </cell>
          <cell r="BI907">
            <v>0</v>
          </cell>
          <cell r="BJ907">
            <v>0</v>
          </cell>
          <cell r="BK907">
            <v>0</v>
          </cell>
          <cell r="BL907">
            <v>0</v>
          </cell>
          <cell r="BM907">
            <v>0</v>
          </cell>
          <cell r="BN907">
            <v>0</v>
          </cell>
          <cell r="BO907">
            <v>0</v>
          </cell>
          <cell r="BP907">
            <v>0</v>
          </cell>
          <cell r="BQ907">
            <v>0</v>
          </cell>
          <cell r="BR907">
            <v>0</v>
          </cell>
          <cell r="BS907">
            <v>0</v>
          </cell>
          <cell r="BT907">
            <v>0</v>
          </cell>
          <cell r="BU907">
            <v>0</v>
          </cell>
          <cell r="BV907">
            <v>0</v>
          </cell>
          <cell r="BW907">
            <v>0</v>
          </cell>
          <cell r="BX907">
            <v>0</v>
          </cell>
          <cell r="BY907">
            <v>0</v>
          </cell>
          <cell r="BZ907">
            <v>0</v>
          </cell>
          <cell r="CA907">
            <v>0</v>
          </cell>
          <cell r="CB907">
            <v>0</v>
          </cell>
          <cell r="CC907">
            <v>0</v>
          </cell>
          <cell r="CD907">
            <v>0</v>
          </cell>
          <cell r="CE907">
            <v>0</v>
          </cell>
          <cell r="CF907">
            <v>0</v>
          </cell>
          <cell r="CG907">
            <v>0</v>
          </cell>
          <cell r="CH907">
            <v>0</v>
          </cell>
          <cell r="CI907">
            <v>0</v>
          </cell>
          <cell r="CJ907">
            <v>0</v>
          </cell>
          <cell r="CK907">
            <v>0</v>
          </cell>
          <cell r="CL907">
            <v>0</v>
          </cell>
          <cell r="CM907">
            <v>0</v>
          </cell>
          <cell r="CN907">
            <v>0</v>
          </cell>
          <cell r="CO907">
            <v>0</v>
          </cell>
          <cell r="CP907">
            <v>0</v>
          </cell>
          <cell r="CQ907">
            <v>0</v>
          </cell>
          <cell r="CR907">
            <v>0</v>
          </cell>
          <cell r="CS907">
            <v>0</v>
          </cell>
          <cell r="CT907">
            <v>0</v>
          </cell>
          <cell r="CU907">
            <v>0</v>
          </cell>
          <cell r="CV907">
            <v>0</v>
          </cell>
          <cell r="CW907">
            <v>0</v>
          </cell>
          <cell r="CX907">
            <v>0</v>
          </cell>
          <cell r="CY907">
            <v>0</v>
          </cell>
          <cell r="CZ907">
            <v>0</v>
          </cell>
          <cell r="DA907">
            <v>0</v>
          </cell>
          <cell r="DB907">
            <v>0</v>
          </cell>
          <cell r="DC907">
            <v>0</v>
          </cell>
          <cell r="DD907">
            <v>0</v>
          </cell>
          <cell r="DE907">
            <v>0</v>
          </cell>
          <cell r="DF907">
            <v>0</v>
          </cell>
          <cell r="DG907">
            <v>0</v>
          </cell>
          <cell r="DH907">
            <v>0</v>
          </cell>
          <cell r="DI907">
            <v>0</v>
          </cell>
          <cell r="DJ907">
            <v>0</v>
          </cell>
          <cell r="DK907">
            <v>0</v>
          </cell>
          <cell r="DL907">
            <v>0</v>
          </cell>
          <cell r="DM907">
            <v>0</v>
          </cell>
          <cell r="DN907">
            <v>0</v>
          </cell>
          <cell r="DO907">
            <v>0</v>
          </cell>
          <cell r="DP907">
            <v>0</v>
          </cell>
          <cell r="DQ907">
            <v>0</v>
          </cell>
          <cell r="DR907">
            <v>0</v>
          </cell>
          <cell r="DS907">
            <v>0</v>
          </cell>
          <cell r="DT907">
            <v>0</v>
          </cell>
          <cell r="DU907">
            <v>0</v>
          </cell>
          <cell r="DV907">
            <v>0</v>
          </cell>
          <cell r="DW907">
            <v>0</v>
          </cell>
          <cell r="DX907">
            <v>0</v>
          </cell>
          <cell r="DY907">
            <v>0</v>
          </cell>
          <cell r="DZ907">
            <v>0</v>
          </cell>
          <cell r="EA907">
            <v>0</v>
          </cell>
          <cell r="EB907">
            <v>0</v>
          </cell>
          <cell r="EC907">
            <v>0</v>
          </cell>
          <cell r="ED907">
            <v>0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0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0</v>
          </cell>
          <cell r="BD908">
            <v>0</v>
          </cell>
          <cell r="BE908">
            <v>0</v>
          </cell>
          <cell r="BF908">
            <v>0</v>
          </cell>
          <cell r="BG908">
            <v>0</v>
          </cell>
          <cell r="BH908">
            <v>0</v>
          </cell>
          <cell r="BI908">
            <v>0</v>
          </cell>
          <cell r="BJ908">
            <v>0</v>
          </cell>
          <cell r="BK908">
            <v>0</v>
          </cell>
          <cell r="BL908">
            <v>0</v>
          </cell>
          <cell r="BM908">
            <v>0</v>
          </cell>
          <cell r="BN908">
            <v>0</v>
          </cell>
          <cell r="BO908">
            <v>0</v>
          </cell>
          <cell r="BP908">
            <v>0</v>
          </cell>
          <cell r="BQ908">
            <v>0</v>
          </cell>
          <cell r="BR908">
            <v>0</v>
          </cell>
          <cell r="BS908">
            <v>0</v>
          </cell>
          <cell r="BT908">
            <v>0</v>
          </cell>
          <cell r="BU908">
            <v>0</v>
          </cell>
          <cell r="BV908">
            <v>0</v>
          </cell>
          <cell r="BW908">
            <v>0</v>
          </cell>
          <cell r="BX908">
            <v>0</v>
          </cell>
          <cell r="BY908">
            <v>0</v>
          </cell>
          <cell r="BZ908">
            <v>0</v>
          </cell>
          <cell r="CA908">
            <v>0</v>
          </cell>
          <cell r="CB908">
            <v>0</v>
          </cell>
          <cell r="CC908">
            <v>0</v>
          </cell>
          <cell r="CD908">
            <v>0</v>
          </cell>
          <cell r="CE908">
            <v>0</v>
          </cell>
          <cell r="CF908">
            <v>0</v>
          </cell>
          <cell r="CG908">
            <v>0</v>
          </cell>
          <cell r="CH908">
            <v>0</v>
          </cell>
          <cell r="CI908">
            <v>0</v>
          </cell>
          <cell r="CJ908">
            <v>0</v>
          </cell>
          <cell r="CK908">
            <v>0</v>
          </cell>
          <cell r="CL908">
            <v>0</v>
          </cell>
          <cell r="CM908">
            <v>0</v>
          </cell>
          <cell r="CN908">
            <v>0</v>
          </cell>
          <cell r="CO908">
            <v>0</v>
          </cell>
          <cell r="CP908">
            <v>0</v>
          </cell>
          <cell r="CQ908">
            <v>0</v>
          </cell>
          <cell r="CR908">
            <v>0</v>
          </cell>
          <cell r="CS908">
            <v>0</v>
          </cell>
          <cell r="CT908">
            <v>0</v>
          </cell>
          <cell r="CU908">
            <v>0</v>
          </cell>
          <cell r="CV908">
            <v>0</v>
          </cell>
          <cell r="CW908">
            <v>0</v>
          </cell>
          <cell r="CX908">
            <v>0</v>
          </cell>
          <cell r="CY908">
            <v>0</v>
          </cell>
          <cell r="CZ908">
            <v>0</v>
          </cell>
          <cell r="DA908">
            <v>0</v>
          </cell>
          <cell r="DB908">
            <v>0</v>
          </cell>
          <cell r="DC908">
            <v>0</v>
          </cell>
          <cell r="DD908">
            <v>0</v>
          </cell>
          <cell r="DE908">
            <v>0</v>
          </cell>
          <cell r="DF908">
            <v>0</v>
          </cell>
          <cell r="DG908">
            <v>0</v>
          </cell>
          <cell r="DH908">
            <v>0</v>
          </cell>
          <cell r="DI908">
            <v>0</v>
          </cell>
          <cell r="DJ908">
            <v>0</v>
          </cell>
          <cell r="DK908">
            <v>0</v>
          </cell>
          <cell r="DL908">
            <v>0</v>
          </cell>
          <cell r="DM908">
            <v>0</v>
          </cell>
          <cell r="DN908">
            <v>0</v>
          </cell>
          <cell r="DO908">
            <v>0</v>
          </cell>
          <cell r="DP908">
            <v>0</v>
          </cell>
          <cell r="DQ908">
            <v>0</v>
          </cell>
          <cell r="DR908">
            <v>0</v>
          </cell>
          <cell r="DS908">
            <v>0</v>
          </cell>
          <cell r="DT908">
            <v>0</v>
          </cell>
          <cell r="DU908">
            <v>0</v>
          </cell>
          <cell r="DV908">
            <v>0</v>
          </cell>
          <cell r="DW908">
            <v>0</v>
          </cell>
          <cell r="DX908">
            <v>0</v>
          </cell>
          <cell r="DY908">
            <v>0</v>
          </cell>
          <cell r="DZ908">
            <v>0</v>
          </cell>
          <cell r="EA908">
            <v>0</v>
          </cell>
          <cell r="EB908">
            <v>0</v>
          </cell>
          <cell r="EC908">
            <v>0</v>
          </cell>
          <cell r="ED908">
            <v>0</v>
          </cell>
        </row>
        <row r="910"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-2.8726688932390054E-5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  <cell r="BK910">
            <v>0</v>
          </cell>
          <cell r="BL910">
            <v>0</v>
          </cell>
          <cell r="BM910">
            <v>0</v>
          </cell>
          <cell r="BN910">
            <v>0</v>
          </cell>
          <cell r="BO910">
            <v>0</v>
          </cell>
          <cell r="BP910">
            <v>0</v>
          </cell>
          <cell r="BQ910">
            <v>0</v>
          </cell>
          <cell r="BR910">
            <v>0</v>
          </cell>
          <cell r="BS910">
            <v>0</v>
          </cell>
          <cell r="BT910">
            <v>0</v>
          </cell>
          <cell r="BU910">
            <v>0</v>
          </cell>
          <cell r="BV910">
            <v>0</v>
          </cell>
          <cell r="BW910">
            <v>0</v>
          </cell>
          <cell r="BX910">
            <v>0</v>
          </cell>
          <cell r="BY910">
            <v>0</v>
          </cell>
          <cell r="BZ910">
            <v>0</v>
          </cell>
          <cell r="CA910">
            <v>0</v>
          </cell>
          <cell r="CB910">
            <v>0</v>
          </cell>
          <cell r="CC910">
            <v>0</v>
          </cell>
          <cell r="CD910">
            <v>0</v>
          </cell>
          <cell r="CE910">
            <v>0</v>
          </cell>
          <cell r="CF910">
            <v>0</v>
          </cell>
          <cell r="CG910">
            <v>0</v>
          </cell>
          <cell r="CH910">
            <v>0</v>
          </cell>
          <cell r="CI910">
            <v>0</v>
          </cell>
          <cell r="CJ910">
            <v>0</v>
          </cell>
          <cell r="CK910">
            <v>0</v>
          </cell>
          <cell r="CL910">
            <v>0</v>
          </cell>
          <cell r="CM910">
            <v>0</v>
          </cell>
          <cell r="CN910">
            <v>0</v>
          </cell>
          <cell r="CO910">
            <v>0</v>
          </cell>
          <cell r="CP910">
            <v>0</v>
          </cell>
          <cell r="CQ910">
            <v>0</v>
          </cell>
          <cell r="CR910">
            <v>0</v>
          </cell>
          <cell r="CS910">
            <v>0</v>
          </cell>
          <cell r="CT910">
            <v>0</v>
          </cell>
          <cell r="CU910">
            <v>0</v>
          </cell>
          <cell r="CV910">
            <v>0</v>
          </cell>
          <cell r="CW910">
            <v>0</v>
          </cell>
          <cell r="CX910">
            <v>0</v>
          </cell>
          <cell r="CY910">
            <v>0</v>
          </cell>
          <cell r="CZ910">
            <v>0</v>
          </cell>
          <cell r="DA910">
            <v>0</v>
          </cell>
          <cell r="DB910">
            <v>0</v>
          </cell>
          <cell r="DC910">
            <v>0</v>
          </cell>
          <cell r="DD910">
            <v>0</v>
          </cell>
          <cell r="DE910">
            <v>0</v>
          </cell>
          <cell r="DF910">
            <v>0</v>
          </cell>
          <cell r="DG910">
            <v>0</v>
          </cell>
          <cell r="DH910">
            <v>0</v>
          </cell>
          <cell r="DI910">
            <v>0</v>
          </cell>
          <cell r="DJ910">
            <v>0</v>
          </cell>
          <cell r="DK910">
            <v>0</v>
          </cell>
          <cell r="DL910">
            <v>0</v>
          </cell>
          <cell r="DM910">
            <v>0</v>
          </cell>
          <cell r="DN910">
            <v>0</v>
          </cell>
          <cell r="DO910">
            <v>0</v>
          </cell>
          <cell r="DP910">
            <v>0</v>
          </cell>
          <cell r="DQ910">
            <v>0</v>
          </cell>
          <cell r="DR910">
            <v>0</v>
          </cell>
          <cell r="DS910">
            <v>0</v>
          </cell>
          <cell r="DT910">
            <v>0</v>
          </cell>
          <cell r="DU910">
            <v>0</v>
          </cell>
          <cell r="DV910">
            <v>0</v>
          </cell>
          <cell r="DW910">
            <v>0</v>
          </cell>
          <cell r="DX910">
            <v>0</v>
          </cell>
          <cell r="DY910">
            <v>0</v>
          </cell>
          <cell r="DZ910">
            <v>0</v>
          </cell>
          <cell r="EA910">
            <v>0</v>
          </cell>
          <cell r="EB910">
            <v>0</v>
          </cell>
          <cell r="EC910">
            <v>0</v>
          </cell>
          <cell r="ED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0</v>
          </cell>
          <cell r="BH911">
            <v>0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0</v>
          </cell>
          <cell r="BQ911">
            <v>0</v>
          </cell>
          <cell r="BR911">
            <v>0</v>
          </cell>
          <cell r="BS911">
            <v>0</v>
          </cell>
          <cell r="BT911">
            <v>0</v>
          </cell>
          <cell r="BU911">
            <v>0</v>
          </cell>
          <cell r="BV911">
            <v>0</v>
          </cell>
          <cell r="BW911">
            <v>0</v>
          </cell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0</v>
          </cell>
          <cell r="CD911">
            <v>0</v>
          </cell>
          <cell r="CE911">
            <v>0</v>
          </cell>
          <cell r="CF911">
            <v>0</v>
          </cell>
          <cell r="CG911">
            <v>0</v>
          </cell>
          <cell r="CH911">
            <v>0</v>
          </cell>
          <cell r="CI911">
            <v>0</v>
          </cell>
          <cell r="CJ911">
            <v>0</v>
          </cell>
          <cell r="CK911">
            <v>0</v>
          </cell>
          <cell r="CL911">
            <v>0</v>
          </cell>
          <cell r="CM911">
            <v>0</v>
          </cell>
          <cell r="CN911">
            <v>0</v>
          </cell>
          <cell r="CO911">
            <v>0</v>
          </cell>
          <cell r="CP911">
            <v>0</v>
          </cell>
          <cell r="CQ911">
            <v>0</v>
          </cell>
          <cell r="CR911">
            <v>0</v>
          </cell>
          <cell r="CS911">
            <v>0</v>
          </cell>
          <cell r="CT911">
            <v>0</v>
          </cell>
          <cell r="CU911">
            <v>0</v>
          </cell>
          <cell r="CV911">
            <v>0</v>
          </cell>
          <cell r="CW911">
            <v>0</v>
          </cell>
          <cell r="CX911">
            <v>0</v>
          </cell>
          <cell r="CY911">
            <v>0</v>
          </cell>
          <cell r="CZ911">
            <v>0</v>
          </cell>
          <cell r="DA911">
            <v>0</v>
          </cell>
          <cell r="DB911">
            <v>0</v>
          </cell>
          <cell r="DC911">
            <v>0</v>
          </cell>
          <cell r="DD911">
            <v>0</v>
          </cell>
          <cell r="DE911">
            <v>0</v>
          </cell>
          <cell r="DF911">
            <v>0</v>
          </cell>
          <cell r="DG911">
            <v>0</v>
          </cell>
          <cell r="DH911">
            <v>0</v>
          </cell>
          <cell r="DI911">
            <v>0</v>
          </cell>
          <cell r="DJ911">
            <v>0</v>
          </cell>
          <cell r="DK911">
            <v>0</v>
          </cell>
          <cell r="DL911">
            <v>0</v>
          </cell>
          <cell r="DM911">
            <v>0</v>
          </cell>
          <cell r="DN911">
            <v>0</v>
          </cell>
          <cell r="DO911">
            <v>0</v>
          </cell>
          <cell r="DP911">
            <v>0</v>
          </cell>
          <cell r="DQ911">
            <v>0</v>
          </cell>
          <cell r="DR911">
            <v>0</v>
          </cell>
          <cell r="DS911">
            <v>0</v>
          </cell>
          <cell r="DT911">
            <v>0</v>
          </cell>
          <cell r="DU911">
            <v>0</v>
          </cell>
          <cell r="DV911">
            <v>0</v>
          </cell>
          <cell r="DW911">
            <v>0</v>
          </cell>
          <cell r="DX911">
            <v>0</v>
          </cell>
          <cell r="DY911">
            <v>0</v>
          </cell>
          <cell r="DZ911">
            <v>0</v>
          </cell>
          <cell r="EA911">
            <v>0</v>
          </cell>
          <cell r="EB911">
            <v>0</v>
          </cell>
          <cell r="EC911">
            <v>0</v>
          </cell>
          <cell r="ED911">
            <v>0</v>
          </cell>
        </row>
        <row r="912"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O912">
            <v>0</v>
          </cell>
          <cell r="AP912">
            <v>0</v>
          </cell>
          <cell r="AQ912">
            <v>0</v>
          </cell>
          <cell r="AR912">
            <v>0</v>
          </cell>
          <cell r="AS912">
            <v>0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0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0</v>
          </cell>
          <cell r="BH912">
            <v>0</v>
          </cell>
          <cell r="BI912">
            <v>0</v>
          </cell>
          <cell r="BJ912">
            <v>0</v>
          </cell>
          <cell r="BK912">
            <v>0</v>
          </cell>
          <cell r="BL912">
            <v>0</v>
          </cell>
          <cell r="BM912">
            <v>0</v>
          </cell>
          <cell r="BN912">
            <v>0</v>
          </cell>
          <cell r="BO912">
            <v>0</v>
          </cell>
          <cell r="BP912">
            <v>0</v>
          </cell>
          <cell r="BQ912">
            <v>0</v>
          </cell>
          <cell r="BR912">
            <v>0</v>
          </cell>
          <cell r="BS912">
            <v>0</v>
          </cell>
          <cell r="BT912">
            <v>0</v>
          </cell>
          <cell r="BU912">
            <v>0</v>
          </cell>
          <cell r="BV912">
            <v>0</v>
          </cell>
          <cell r="BW912">
            <v>0</v>
          </cell>
          <cell r="BX912">
            <v>0</v>
          </cell>
          <cell r="BY912">
            <v>0</v>
          </cell>
          <cell r="BZ912">
            <v>0</v>
          </cell>
          <cell r="CA912">
            <v>0</v>
          </cell>
          <cell r="CB912">
            <v>0</v>
          </cell>
          <cell r="CC912">
            <v>0</v>
          </cell>
          <cell r="CD912">
            <v>0</v>
          </cell>
          <cell r="CE912">
            <v>0</v>
          </cell>
          <cell r="CF912">
            <v>0</v>
          </cell>
          <cell r="CG912">
            <v>0</v>
          </cell>
          <cell r="CH912">
            <v>0</v>
          </cell>
          <cell r="CI912">
            <v>0</v>
          </cell>
          <cell r="CJ912">
            <v>0</v>
          </cell>
          <cell r="CK912">
            <v>0</v>
          </cell>
          <cell r="CL912">
            <v>0</v>
          </cell>
          <cell r="CM912">
            <v>0</v>
          </cell>
          <cell r="CN912">
            <v>0</v>
          </cell>
          <cell r="CO912">
            <v>0</v>
          </cell>
          <cell r="CP912">
            <v>0</v>
          </cell>
          <cell r="CQ912">
            <v>0</v>
          </cell>
          <cell r="CR912">
            <v>0</v>
          </cell>
          <cell r="CS912">
            <v>0</v>
          </cell>
          <cell r="CT912">
            <v>0</v>
          </cell>
          <cell r="CU912">
            <v>0</v>
          </cell>
          <cell r="CV912">
            <v>0</v>
          </cell>
          <cell r="CW912">
            <v>0</v>
          </cell>
          <cell r="CX912">
            <v>0</v>
          </cell>
          <cell r="CY912">
            <v>0</v>
          </cell>
          <cell r="CZ912">
            <v>0</v>
          </cell>
          <cell r="DA912">
            <v>0</v>
          </cell>
          <cell r="DB912">
            <v>0</v>
          </cell>
          <cell r="DC912">
            <v>0</v>
          </cell>
          <cell r="DD912">
            <v>0</v>
          </cell>
          <cell r="DE912">
            <v>0</v>
          </cell>
          <cell r="DF912">
            <v>0</v>
          </cell>
          <cell r="DG912">
            <v>0</v>
          </cell>
          <cell r="DH912">
            <v>0</v>
          </cell>
          <cell r="DI912">
            <v>0</v>
          </cell>
          <cell r="DJ912">
            <v>0</v>
          </cell>
          <cell r="DK912">
            <v>0</v>
          </cell>
          <cell r="DL912">
            <v>0</v>
          </cell>
          <cell r="DM912">
            <v>0</v>
          </cell>
          <cell r="DN912">
            <v>0</v>
          </cell>
          <cell r="DO912">
            <v>0</v>
          </cell>
          <cell r="DP912">
            <v>0</v>
          </cell>
          <cell r="DQ912">
            <v>0</v>
          </cell>
          <cell r="DR912">
            <v>0</v>
          </cell>
          <cell r="DS912">
            <v>0</v>
          </cell>
          <cell r="DT912">
            <v>0</v>
          </cell>
          <cell r="DU912">
            <v>0</v>
          </cell>
          <cell r="DV912">
            <v>0</v>
          </cell>
          <cell r="DW912">
            <v>0</v>
          </cell>
          <cell r="DX912">
            <v>0</v>
          </cell>
          <cell r="DY912">
            <v>0</v>
          </cell>
          <cell r="DZ912">
            <v>0</v>
          </cell>
          <cell r="EA912">
            <v>0</v>
          </cell>
          <cell r="EB912">
            <v>0</v>
          </cell>
          <cell r="EC912">
            <v>0</v>
          </cell>
          <cell r="ED912">
            <v>0</v>
          </cell>
        </row>
        <row r="914">
          <cell r="A914" t="str">
            <v>Integration Charge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  <cell r="BE916">
            <v>0</v>
          </cell>
          <cell r="BF916">
            <v>0</v>
          </cell>
          <cell r="BG916">
            <v>0</v>
          </cell>
          <cell r="BH916">
            <v>0</v>
          </cell>
          <cell r="BI916">
            <v>0</v>
          </cell>
          <cell r="BJ916">
            <v>0</v>
          </cell>
          <cell r="BK916">
            <v>0</v>
          </cell>
          <cell r="BL916">
            <v>0</v>
          </cell>
          <cell r="BM916">
            <v>0</v>
          </cell>
          <cell r="BN916">
            <v>0</v>
          </cell>
          <cell r="BO916">
            <v>0</v>
          </cell>
          <cell r="BP916">
            <v>0</v>
          </cell>
          <cell r="BQ916">
            <v>0</v>
          </cell>
          <cell r="BR916">
            <v>0</v>
          </cell>
          <cell r="BS916">
            <v>0</v>
          </cell>
          <cell r="BT916">
            <v>0</v>
          </cell>
          <cell r="BU916">
            <v>0</v>
          </cell>
          <cell r="BV916">
            <v>0</v>
          </cell>
          <cell r="BW916">
            <v>0</v>
          </cell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0</v>
          </cell>
          <cell r="CF916">
            <v>0</v>
          </cell>
          <cell r="CG916">
            <v>0</v>
          </cell>
          <cell r="CH916">
            <v>0</v>
          </cell>
          <cell r="CI916">
            <v>0</v>
          </cell>
          <cell r="CJ916">
            <v>0</v>
          </cell>
          <cell r="CK916">
            <v>0</v>
          </cell>
          <cell r="CL916">
            <v>0</v>
          </cell>
          <cell r="CM916">
            <v>0</v>
          </cell>
          <cell r="CN916">
            <v>0</v>
          </cell>
          <cell r="CO916">
            <v>0</v>
          </cell>
          <cell r="CP916">
            <v>0</v>
          </cell>
          <cell r="CQ916">
            <v>0</v>
          </cell>
          <cell r="CR916">
            <v>0</v>
          </cell>
          <cell r="CS916">
            <v>0</v>
          </cell>
          <cell r="CT916">
            <v>0</v>
          </cell>
          <cell r="CU916">
            <v>0</v>
          </cell>
          <cell r="CV916">
            <v>0</v>
          </cell>
          <cell r="CW916">
            <v>0</v>
          </cell>
          <cell r="CX916">
            <v>0</v>
          </cell>
          <cell r="CY916">
            <v>0</v>
          </cell>
          <cell r="CZ916">
            <v>0</v>
          </cell>
          <cell r="DA916">
            <v>0</v>
          </cell>
          <cell r="DB916">
            <v>0</v>
          </cell>
          <cell r="DC916">
            <v>0</v>
          </cell>
          <cell r="DD916">
            <v>0</v>
          </cell>
          <cell r="DE916">
            <v>0</v>
          </cell>
          <cell r="DF916">
            <v>0</v>
          </cell>
          <cell r="DG916">
            <v>0</v>
          </cell>
          <cell r="DH916">
            <v>0</v>
          </cell>
          <cell r="DI916">
            <v>0</v>
          </cell>
          <cell r="DJ916">
            <v>0</v>
          </cell>
          <cell r="DK916">
            <v>0</v>
          </cell>
          <cell r="DL916">
            <v>0</v>
          </cell>
          <cell r="DM916">
            <v>0</v>
          </cell>
          <cell r="DN916">
            <v>0</v>
          </cell>
          <cell r="DO916">
            <v>0</v>
          </cell>
          <cell r="DP916">
            <v>0</v>
          </cell>
          <cell r="DQ916">
            <v>0</v>
          </cell>
          <cell r="DR916">
            <v>0</v>
          </cell>
          <cell r="DS916">
            <v>0</v>
          </cell>
          <cell r="DT916">
            <v>0</v>
          </cell>
          <cell r="DU916">
            <v>0</v>
          </cell>
          <cell r="DV916">
            <v>0</v>
          </cell>
          <cell r="DW916">
            <v>0</v>
          </cell>
          <cell r="DX916">
            <v>0</v>
          </cell>
          <cell r="DY916">
            <v>0</v>
          </cell>
          <cell r="DZ916">
            <v>0</v>
          </cell>
          <cell r="EA916">
            <v>0</v>
          </cell>
          <cell r="EB916">
            <v>0</v>
          </cell>
          <cell r="EC916">
            <v>0</v>
          </cell>
          <cell r="ED916">
            <v>0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0</v>
          </cell>
          <cell r="BD917">
            <v>0</v>
          </cell>
          <cell r="BE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0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0</v>
          </cell>
          <cell r="BO917">
            <v>0</v>
          </cell>
          <cell r="BP917">
            <v>0</v>
          </cell>
          <cell r="BQ917">
            <v>0</v>
          </cell>
          <cell r="BR917">
            <v>0</v>
          </cell>
          <cell r="BS917">
            <v>0</v>
          </cell>
          <cell r="BT917">
            <v>0</v>
          </cell>
          <cell r="BU917">
            <v>0</v>
          </cell>
          <cell r="BV917">
            <v>0</v>
          </cell>
          <cell r="BW917">
            <v>0</v>
          </cell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0</v>
          </cell>
          <cell r="CD917">
            <v>0</v>
          </cell>
          <cell r="CE917">
            <v>0</v>
          </cell>
          <cell r="CF917">
            <v>0</v>
          </cell>
          <cell r="CG917">
            <v>0</v>
          </cell>
          <cell r="CH917">
            <v>0</v>
          </cell>
          <cell r="CI917">
            <v>0</v>
          </cell>
          <cell r="CJ917">
            <v>0</v>
          </cell>
          <cell r="CK917">
            <v>0</v>
          </cell>
          <cell r="CL917">
            <v>0</v>
          </cell>
          <cell r="CM917">
            <v>0</v>
          </cell>
          <cell r="CN917">
            <v>0</v>
          </cell>
          <cell r="CO917">
            <v>0</v>
          </cell>
          <cell r="CP917">
            <v>0</v>
          </cell>
          <cell r="CQ917">
            <v>0</v>
          </cell>
          <cell r="CR917">
            <v>0</v>
          </cell>
          <cell r="CS917">
            <v>0</v>
          </cell>
          <cell r="CT917">
            <v>0</v>
          </cell>
          <cell r="CU917">
            <v>0</v>
          </cell>
          <cell r="CV917">
            <v>0</v>
          </cell>
          <cell r="CW917">
            <v>0</v>
          </cell>
          <cell r="CX917">
            <v>0</v>
          </cell>
          <cell r="CY917">
            <v>0</v>
          </cell>
          <cell r="CZ917">
            <v>0</v>
          </cell>
          <cell r="DA917">
            <v>0</v>
          </cell>
          <cell r="DB917">
            <v>0</v>
          </cell>
          <cell r="DC917">
            <v>0</v>
          </cell>
          <cell r="DD917">
            <v>0</v>
          </cell>
          <cell r="DE917">
            <v>0</v>
          </cell>
          <cell r="DF917">
            <v>0</v>
          </cell>
          <cell r="DG917">
            <v>0</v>
          </cell>
          <cell r="DH917">
            <v>0</v>
          </cell>
          <cell r="DI917">
            <v>0</v>
          </cell>
          <cell r="DJ917">
            <v>0</v>
          </cell>
          <cell r="DK917">
            <v>0</v>
          </cell>
          <cell r="DL917">
            <v>0</v>
          </cell>
          <cell r="DM917">
            <v>0</v>
          </cell>
          <cell r="DN917">
            <v>0</v>
          </cell>
          <cell r="DO917">
            <v>0</v>
          </cell>
          <cell r="DP917">
            <v>0</v>
          </cell>
          <cell r="DQ917">
            <v>0</v>
          </cell>
          <cell r="DR917">
            <v>0</v>
          </cell>
          <cell r="DS917">
            <v>0</v>
          </cell>
          <cell r="DT917">
            <v>0</v>
          </cell>
          <cell r="DU917">
            <v>0</v>
          </cell>
          <cell r="DV917">
            <v>0</v>
          </cell>
          <cell r="DW917">
            <v>0</v>
          </cell>
          <cell r="DX917">
            <v>0</v>
          </cell>
          <cell r="DY917">
            <v>0</v>
          </cell>
          <cell r="DZ917">
            <v>0</v>
          </cell>
          <cell r="EA917">
            <v>0</v>
          </cell>
          <cell r="EB917">
            <v>0</v>
          </cell>
          <cell r="EC917">
            <v>0</v>
          </cell>
          <cell r="ED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0</v>
          </cell>
          <cell r="BD918">
            <v>0</v>
          </cell>
          <cell r="BE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0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  <cell r="BO918">
            <v>0</v>
          </cell>
          <cell r="BP918">
            <v>0</v>
          </cell>
          <cell r="BQ918">
            <v>0</v>
          </cell>
          <cell r="BR918">
            <v>0</v>
          </cell>
          <cell r="BS918">
            <v>0</v>
          </cell>
          <cell r="BT918">
            <v>0</v>
          </cell>
          <cell r="BU918">
            <v>0</v>
          </cell>
          <cell r="BV918">
            <v>0</v>
          </cell>
          <cell r="BW918">
            <v>0</v>
          </cell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0</v>
          </cell>
          <cell r="CD918">
            <v>0</v>
          </cell>
          <cell r="CE918">
            <v>0</v>
          </cell>
          <cell r="CF918">
            <v>0</v>
          </cell>
          <cell r="CG918">
            <v>0</v>
          </cell>
          <cell r="CH918">
            <v>0</v>
          </cell>
          <cell r="CI918">
            <v>0</v>
          </cell>
          <cell r="CJ918">
            <v>0</v>
          </cell>
          <cell r="CK918">
            <v>0</v>
          </cell>
          <cell r="CL918">
            <v>0</v>
          </cell>
          <cell r="CM918">
            <v>0</v>
          </cell>
          <cell r="CN918">
            <v>0</v>
          </cell>
          <cell r="CO918">
            <v>0</v>
          </cell>
          <cell r="CP918">
            <v>0</v>
          </cell>
          <cell r="CQ918">
            <v>0</v>
          </cell>
          <cell r="CR918">
            <v>0</v>
          </cell>
          <cell r="CS918">
            <v>0</v>
          </cell>
          <cell r="CT918">
            <v>0</v>
          </cell>
          <cell r="CU918">
            <v>0</v>
          </cell>
          <cell r="CV918">
            <v>0</v>
          </cell>
          <cell r="CW918">
            <v>0</v>
          </cell>
          <cell r="CX918">
            <v>0</v>
          </cell>
          <cell r="CY918">
            <v>0</v>
          </cell>
          <cell r="CZ918">
            <v>0</v>
          </cell>
          <cell r="DA918">
            <v>0</v>
          </cell>
          <cell r="DB918">
            <v>0</v>
          </cell>
          <cell r="DC918">
            <v>0</v>
          </cell>
          <cell r="DD918">
            <v>0</v>
          </cell>
          <cell r="DE918">
            <v>0</v>
          </cell>
          <cell r="DF918">
            <v>0</v>
          </cell>
          <cell r="DG918">
            <v>0</v>
          </cell>
          <cell r="DH918">
            <v>0</v>
          </cell>
          <cell r="DI918">
            <v>0</v>
          </cell>
          <cell r="DJ918">
            <v>0</v>
          </cell>
          <cell r="DK918">
            <v>0</v>
          </cell>
          <cell r="DL918">
            <v>0</v>
          </cell>
          <cell r="DM918">
            <v>0</v>
          </cell>
          <cell r="DN918">
            <v>0</v>
          </cell>
          <cell r="DO918">
            <v>0</v>
          </cell>
          <cell r="DP918">
            <v>0</v>
          </cell>
          <cell r="DQ918">
            <v>0</v>
          </cell>
          <cell r="DR918">
            <v>0</v>
          </cell>
          <cell r="DS918">
            <v>0</v>
          </cell>
          <cell r="DT918">
            <v>0</v>
          </cell>
          <cell r="DU918">
            <v>0</v>
          </cell>
          <cell r="DV918">
            <v>0</v>
          </cell>
          <cell r="DW918">
            <v>0</v>
          </cell>
          <cell r="DX918">
            <v>0</v>
          </cell>
          <cell r="DY918">
            <v>0</v>
          </cell>
          <cell r="DZ918">
            <v>0</v>
          </cell>
          <cell r="EA918">
            <v>0</v>
          </cell>
          <cell r="EB918">
            <v>0</v>
          </cell>
          <cell r="EC918">
            <v>0</v>
          </cell>
          <cell r="ED918">
            <v>0</v>
          </cell>
        </row>
        <row r="921">
          <cell r="F921">
            <v>13764</v>
          </cell>
          <cell r="G921">
            <v>12432</v>
          </cell>
          <cell r="H921">
            <v>13764</v>
          </cell>
          <cell r="I921">
            <v>13320</v>
          </cell>
          <cell r="J921">
            <v>13764</v>
          </cell>
          <cell r="K921">
            <v>13320</v>
          </cell>
          <cell r="L921">
            <v>13764</v>
          </cell>
          <cell r="M921">
            <v>13764</v>
          </cell>
          <cell r="N921">
            <v>13320</v>
          </cell>
          <cell r="O921">
            <v>13764</v>
          </cell>
          <cell r="P921">
            <v>13320</v>
          </cell>
          <cell r="Q921">
            <v>13764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P921">
            <v>0</v>
          </cell>
          <cell r="AQ921">
            <v>0</v>
          </cell>
          <cell r="AR921">
            <v>0</v>
          </cell>
          <cell r="AS921">
            <v>0</v>
          </cell>
          <cell r="AT921">
            <v>0</v>
          </cell>
          <cell r="AU921">
            <v>0</v>
          </cell>
          <cell r="AV921">
            <v>0</v>
          </cell>
          <cell r="AW921">
            <v>0</v>
          </cell>
          <cell r="AX921">
            <v>0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0</v>
          </cell>
          <cell r="BD921">
            <v>0</v>
          </cell>
          <cell r="BE921">
            <v>0</v>
          </cell>
          <cell r="BF921">
            <v>0</v>
          </cell>
          <cell r="BG921">
            <v>0</v>
          </cell>
          <cell r="BH921">
            <v>0</v>
          </cell>
          <cell r="BI921">
            <v>0</v>
          </cell>
          <cell r="BJ921">
            <v>0</v>
          </cell>
          <cell r="BK921">
            <v>0</v>
          </cell>
          <cell r="BL921">
            <v>0</v>
          </cell>
          <cell r="BM921">
            <v>0</v>
          </cell>
          <cell r="BN921">
            <v>0</v>
          </cell>
          <cell r="BO921">
            <v>0</v>
          </cell>
          <cell r="BP921">
            <v>0</v>
          </cell>
          <cell r="BQ921">
            <v>0</v>
          </cell>
          <cell r="BR921">
            <v>0</v>
          </cell>
          <cell r="BS921">
            <v>0</v>
          </cell>
          <cell r="BT921">
            <v>0</v>
          </cell>
          <cell r="BU921">
            <v>0</v>
          </cell>
          <cell r="BV921">
            <v>0</v>
          </cell>
          <cell r="BW921">
            <v>0</v>
          </cell>
          <cell r="BX921">
            <v>0</v>
          </cell>
          <cell r="BY921">
            <v>0</v>
          </cell>
          <cell r="BZ921">
            <v>0</v>
          </cell>
          <cell r="CA921">
            <v>0</v>
          </cell>
          <cell r="CB921">
            <v>0</v>
          </cell>
          <cell r="CC921">
            <v>0</v>
          </cell>
          <cell r="CD921">
            <v>0</v>
          </cell>
          <cell r="CE921">
            <v>0</v>
          </cell>
          <cell r="CF921">
            <v>0</v>
          </cell>
          <cell r="CG921">
            <v>0</v>
          </cell>
          <cell r="CH921">
            <v>0</v>
          </cell>
          <cell r="CI921">
            <v>0</v>
          </cell>
          <cell r="CJ921">
            <v>0</v>
          </cell>
          <cell r="CK921">
            <v>0</v>
          </cell>
          <cell r="CL921">
            <v>0</v>
          </cell>
          <cell r="CM921">
            <v>0</v>
          </cell>
          <cell r="CN921">
            <v>0</v>
          </cell>
          <cell r="CO921">
            <v>0</v>
          </cell>
          <cell r="CP921">
            <v>0</v>
          </cell>
          <cell r="CQ921">
            <v>0</v>
          </cell>
          <cell r="CR921">
            <v>0</v>
          </cell>
          <cell r="CS921">
            <v>0</v>
          </cell>
          <cell r="CT921">
            <v>0</v>
          </cell>
          <cell r="CU921">
            <v>0</v>
          </cell>
          <cell r="CV921">
            <v>0</v>
          </cell>
          <cell r="CW921">
            <v>0</v>
          </cell>
          <cell r="CX921">
            <v>0</v>
          </cell>
          <cell r="CY921">
            <v>0</v>
          </cell>
          <cell r="CZ921">
            <v>0</v>
          </cell>
          <cell r="DA921">
            <v>0</v>
          </cell>
          <cell r="DB921">
            <v>0</v>
          </cell>
          <cell r="DC921">
            <v>0</v>
          </cell>
          <cell r="DD921">
            <v>0</v>
          </cell>
          <cell r="DE921">
            <v>0</v>
          </cell>
          <cell r="DF921">
            <v>0</v>
          </cell>
          <cell r="DG921">
            <v>0</v>
          </cell>
          <cell r="DH921">
            <v>0</v>
          </cell>
          <cell r="DI921">
            <v>0</v>
          </cell>
          <cell r="DJ921">
            <v>0</v>
          </cell>
          <cell r="DK921">
            <v>0</v>
          </cell>
          <cell r="DL921">
            <v>0</v>
          </cell>
          <cell r="DM921">
            <v>0</v>
          </cell>
          <cell r="DN921">
            <v>0</v>
          </cell>
          <cell r="DO921">
            <v>0</v>
          </cell>
          <cell r="DP921">
            <v>0</v>
          </cell>
          <cell r="DQ921">
            <v>0</v>
          </cell>
          <cell r="DR921">
            <v>0</v>
          </cell>
          <cell r="DS921">
            <v>0</v>
          </cell>
          <cell r="DT921">
            <v>0</v>
          </cell>
          <cell r="DU921">
            <v>0</v>
          </cell>
          <cell r="DV921">
            <v>0</v>
          </cell>
          <cell r="DW921">
            <v>0</v>
          </cell>
          <cell r="DX921">
            <v>0</v>
          </cell>
          <cell r="DY921">
            <v>0</v>
          </cell>
          <cell r="DZ921">
            <v>0</v>
          </cell>
          <cell r="EA921">
            <v>0</v>
          </cell>
          <cell r="EB921">
            <v>0</v>
          </cell>
          <cell r="EC921">
            <v>0</v>
          </cell>
          <cell r="ED921">
            <v>0</v>
          </cell>
        </row>
        <row r="922"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0</v>
          </cell>
          <cell r="BD922">
            <v>0</v>
          </cell>
          <cell r="BE922">
            <v>0</v>
          </cell>
          <cell r="BF922">
            <v>0</v>
          </cell>
          <cell r="BG922">
            <v>0</v>
          </cell>
          <cell r="BH922">
            <v>0</v>
          </cell>
          <cell r="BI922">
            <v>0</v>
          </cell>
          <cell r="BJ922">
            <v>0</v>
          </cell>
          <cell r="BK922">
            <v>0</v>
          </cell>
          <cell r="BL922">
            <v>0</v>
          </cell>
          <cell r="BM922">
            <v>0</v>
          </cell>
          <cell r="BN922">
            <v>0</v>
          </cell>
          <cell r="BO922">
            <v>0</v>
          </cell>
          <cell r="BP922">
            <v>0</v>
          </cell>
          <cell r="BQ922">
            <v>0</v>
          </cell>
          <cell r="BR922">
            <v>0</v>
          </cell>
          <cell r="BS922">
            <v>0</v>
          </cell>
          <cell r="BT922">
            <v>0</v>
          </cell>
          <cell r="BU922">
            <v>0</v>
          </cell>
          <cell r="BV922">
            <v>0</v>
          </cell>
          <cell r="BW922">
            <v>0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0</v>
          </cell>
          <cell r="CH922">
            <v>0</v>
          </cell>
          <cell r="CI922">
            <v>0</v>
          </cell>
          <cell r="CJ922">
            <v>0</v>
          </cell>
          <cell r="CK922">
            <v>0</v>
          </cell>
          <cell r="CL922">
            <v>0</v>
          </cell>
          <cell r="CM922">
            <v>0</v>
          </cell>
          <cell r="CN922">
            <v>0</v>
          </cell>
          <cell r="CO922">
            <v>0</v>
          </cell>
          <cell r="CP922">
            <v>0</v>
          </cell>
          <cell r="CQ922">
            <v>0</v>
          </cell>
          <cell r="CR922">
            <v>0</v>
          </cell>
          <cell r="CS922">
            <v>0</v>
          </cell>
          <cell r="CT922">
            <v>0</v>
          </cell>
          <cell r="CU922">
            <v>0</v>
          </cell>
          <cell r="CV922">
            <v>0</v>
          </cell>
          <cell r="CW922">
            <v>0</v>
          </cell>
          <cell r="CX922">
            <v>0</v>
          </cell>
          <cell r="CY922">
            <v>0</v>
          </cell>
          <cell r="CZ922">
            <v>0</v>
          </cell>
          <cell r="DA922">
            <v>0</v>
          </cell>
          <cell r="DB922">
            <v>0</v>
          </cell>
          <cell r="DC922">
            <v>0</v>
          </cell>
          <cell r="DD922">
            <v>0</v>
          </cell>
          <cell r="DE922">
            <v>0</v>
          </cell>
          <cell r="DF922">
            <v>0</v>
          </cell>
          <cell r="DG922">
            <v>0</v>
          </cell>
          <cell r="DH922">
            <v>0</v>
          </cell>
          <cell r="DI922">
            <v>0</v>
          </cell>
          <cell r="DJ922">
            <v>0</v>
          </cell>
          <cell r="DK922">
            <v>0</v>
          </cell>
          <cell r="DL922">
            <v>0</v>
          </cell>
          <cell r="DM922">
            <v>0</v>
          </cell>
          <cell r="DN922">
            <v>0</v>
          </cell>
          <cell r="DO922">
            <v>0</v>
          </cell>
          <cell r="DP922">
            <v>0</v>
          </cell>
          <cell r="DQ922">
            <v>0</v>
          </cell>
          <cell r="DR922">
            <v>0</v>
          </cell>
          <cell r="DS922">
            <v>0</v>
          </cell>
          <cell r="DT922">
            <v>0</v>
          </cell>
          <cell r="DU922">
            <v>0</v>
          </cell>
          <cell r="DV922">
            <v>0</v>
          </cell>
          <cell r="DW922">
            <v>0</v>
          </cell>
          <cell r="DX922">
            <v>0</v>
          </cell>
          <cell r="DY922">
            <v>0</v>
          </cell>
          <cell r="DZ922">
            <v>0</v>
          </cell>
          <cell r="EA922">
            <v>0</v>
          </cell>
          <cell r="EB922">
            <v>0</v>
          </cell>
          <cell r="EC922">
            <v>0</v>
          </cell>
          <cell r="ED922">
            <v>0</v>
          </cell>
        </row>
        <row r="923"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0</v>
          </cell>
          <cell r="BD923">
            <v>0</v>
          </cell>
          <cell r="BE923">
            <v>0</v>
          </cell>
          <cell r="BF923">
            <v>0</v>
          </cell>
          <cell r="BG923">
            <v>0</v>
          </cell>
          <cell r="BH923">
            <v>0</v>
          </cell>
          <cell r="BI923">
            <v>0</v>
          </cell>
          <cell r="BJ923">
            <v>0</v>
          </cell>
          <cell r="BK923">
            <v>0</v>
          </cell>
          <cell r="BL923">
            <v>0</v>
          </cell>
          <cell r="BM923">
            <v>0</v>
          </cell>
          <cell r="BN923">
            <v>0</v>
          </cell>
          <cell r="BO923">
            <v>0</v>
          </cell>
          <cell r="BP923">
            <v>0</v>
          </cell>
          <cell r="BQ923">
            <v>0</v>
          </cell>
          <cell r="BR923">
            <v>0</v>
          </cell>
          <cell r="BS923">
            <v>0</v>
          </cell>
          <cell r="BT923">
            <v>0</v>
          </cell>
          <cell r="BU923">
            <v>0</v>
          </cell>
          <cell r="BV923">
            <v>0</v>
          </cell>
          <cell r="BW923">
            <v>0</v>
          </cell>
          <cell r="BX923">
            <v>0</v>
          </cell>
          <cell r="BY923">
            <v>0</v>
          </cell>
          <cell r="BZ923">
            <v>0</v>
          </cell>
          <cell r="CA923">
            <v>0</v>
          </cell>
          <cell r="CB923">
            <v>0</v>
          </cell>
          <cell r="CC923">
            <v>0</v>
          </cell>
          <cell r="CD923">
            <v>0</v>
          </cell>
          <cell r="CE923">
            <v>0</v>
          </cell>
          <cell r="CF923">
            <v>0</v>
          </cell>
          <cell r="CG923">
            <v>0</v>
          </cell>
          <cell r="CH923">
            <v>0</v>
          </cell>
          <cell r="CI923">
            <v>0</v>
          </cell>
          <cell r="CJ923">
            <v>0</v>
          </cell>
          <cell r="CK923">
            <v>0</v>
          </cell>
          <cell r="CL923">
            <v>0</v>
          </cell>
          <cell r="CM923">
            <v>0</v>
          </cell>
          <cell r="CN923">
            <v>0</v>
          </cell>
          <cell r="CO923">
            <v>0</v>
          </cell>
          <cell r="CP923">
            <v>0</v>
          </cell>
          <cell r="CQ923">
            <v>0</v>
          </cell>
          <cell r="CR923">
            <v>0</v>
          </cell>
          <cell r="CS923">
            <v>0</v>
          </cell>
          <cell r="CT923">
            <v>0</v>
          </cell>
          <cell r="CU923">
            <v>0</v>
          </cell>
          <cell r="CV923">
            <v>0</v>
          </cell>
          <cell r="CW923">
            <v>0</v>
          </cell>
          <cell r="CX923">
            <v>0</v>
          </cell>
          <cell r="CY923">
            <v>0</v>
          </cell>
          <cell r="CZ923">
            <v>0</v>
          </cell>
          <cell r="DA923">
            <v>0</v>
          </cell>
          <cell r="DB923">
            <v>0</v>
          </cell>
          <cell r="DC923">
            <v>0</v>
          </cell>
          <cell r="DD923">
            <v>0</v>
          </cell>
          <cell r="DE923">
            <v>0</v>
          </cell>
          <cell r="DF923">
            <v>0</v>
          </cell>
          <cell r="DG923">
            <v>0</v>
          </cell>
          <cell r="DH923">
            <v>0</v>
          </cell>
          <cell r="DI923">
            <v>0</v>
          </cell>
          <cell r="DJ923">
            <v>0</v>
          </cell>
          <cell r="DK923">
            <v>0</v>
          </cell>
          <cell r="DL923">
            <v>0</v>
          </cell>
          <cell r="DM923">
            <v>0</v>
          </cell>
          <cell r="DN923">
            <v>0</v>
          </cell>
          <cell r="DO923">
            <v>0</v>
          </cell>
          <cell r="DP923">
            <v>0</v>
          </cell>
          <cell r="DQ923">
            <v>0</v>
          </cell>
          <cell r="DR923">
            <v>0</v>
          </cell>
          <cell r="DS923">
            <v>0</v>
          </cell>
          <cell r="DT923">
            <v>0</v>
          </cell>
          <cell r="DU923">
            <v>0</v>
          </cell>
          <cell r="DV923">
            <v>0</v>
          </cell>
          <cell r="DW923">
            <v>0</v>
          </cell>
          <cell r="DX923">
            <v>0</v>
          </cell>
          <cell r="DY923">
            <v>0</v>
          </cell>
          <cell r="DZ923">
            <v>0</v>
          </cell>
          <cell r="EA923">
            <v>0</v>
          </cell>
          <cell r="EB923">
            <v>0</v>
          </cell>
          <cell r="EC923">
            <v>0</v>
          </cell>
          <cell r="ED923">
            <v>0</v>
          </cell>
        </row>
        <row r="924">
          <cell r="F924">
            <v>13764</v>
          </cell>
          <cell r="G924">
            <v>12432</v>
          </cell>
          <cell r="H924">
            <v>13764</v>
          </cell>
          <cell r="I924">
            <v>13320</v>
          </cell>
          <cell r="J924">
            <v>13764</v>
          </cell>
          <cell r="K924">
            <v>13320</v>
          </cell>
          <cell r="L924">
            <v>13764</v>
          </cell>
          <cell r="M924">
            <v>13764</v>
          </cell>
          <cell r="N924">
            <v>13320</v>
          </cell>
          <cell r="O924">
            <v>13764</v>
          </cell>
          <cell r="P924">
            <v>13320</v>
          </cell>
          <cell r="Q924">
            <v>13764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0</v>
          </cell>
          <cell r="BD924">
            <v>0</v>
          </cell>
          <cell r="BE924">
            <v>0</v>
          </cell>
          <cell r="BF924">
            <v>0</v>
          </cell>
          <cell r="BG924">
            <v>0</v>
          </cell>
          <cell r="BH924">
            <v>0</v>
          </cell>
          <cell r="BI924">
            <v>0</v>
          </cell>
          <cell r="BJ924">
            <v>0</v>
          </cell>
          <cell r="BK924">
            <v>0</v>
          </cell>
          <cell r="BL924">
            <v>0</v>
          </cell>
          <cell r="BM924">
            <v>0</v>
          </cell>
          <cell r="BN924">
            <v>0</v>
          </cell>
          <cell r="BO924">
            <v>0</v>
          </cell>
          <cell r="BP924">
            <v>0</v>
          </cell>
          <cell r="BQ924">
            <v>0</v>
          </cell>
          <cell r="BR924">
            <v>0</v>
          </cell>
          <cell r="BS924">
            <v>0</v>
          </cell>
          <cell r="BT924">
            <v>0</v>
          </cell>
          <cell r="BU924">
            <v>0</v>
          </cell>
          <cell r="BV924">
            <v>0</v>
          </cell>
          <cell r="BW924">
            <v>0</v>
          </cell>
          <cell r="BX924">
            <v>0</v>
          </cell>
          <cell r="BY924">
            <v>0</v>
          </cell>
          <cell r="BZ924">
            <v>0</v>
          </cell>
          <cell r="CA924">
            <v>0</v>
          </cell>
          <cell r="CB924">
            <v>0</v>
          </cell>
          <cell r="CC924">
            <v>0</v>
          </cell>
          <cell r="CD924">
            <v>0</v>
          </cell>
          <cell r="CE924">
            <v>0</v>
          </cell>
          <cell r="CF924">
            <v>0</v>
          </cell>
          <cell r="CG924">
            <v>0</v>
          </cell>
          <cell r="CH924">
            <v>0</v>
          </cell>
          <cell r="CI924">
            <v>0</v>
          </cell>
          <cell r="CJ924">
            <v>0</v>
          </cell>
          <cell r="CK924">
            <v>0</v>
          </cell>
          <cell r="CL924">
            <v>0</v>
          </cell>
          <cell r="CM924">
            <v>0</v>
          </cell>
          <cell r="CN924">
            <v>0</v>
          </cell>
          <cell r="CO924">
            <v>0</v>
          </cell>
          <cell r="CP924">
            <v>0</v>
          </cell>
          <cell r="CQ924">
            <v>0</v>
          </cell>
          <cell r="CR924">
            <v>0</v>
          </cell>
          <cell r="CS924">
            <v>0</v>
          </cell>
          <cell r="CT924">
            <v>0</v>
          </cell>
          <cell r="CU924">
            <v>0</v>
          </cell>
          <cell r="CV924">
            <v>0</v>
          </cell>
          <cell r="CW924">
            <v>0</v>
          </cell>
          <cell r="CX924">
            <v>0</v>
          </cell>
          <cell r="CY924">
            <v>0</v>
          </cell>
          <cell r="CZ924">
            <v>0</v>
          </cell>
          <cell r="DA924">
            <v>0</v>
          </cell>
          <cell r="DB924">
            <v>0</v>
          </cell>
          <cell r="DC924">
            <v>0</v>
          </cell>
          <cell r="DD924">
            <v>0</v>
          </cell>
          <cell r="DE924">
            <v>0</v>
          </cell>
          <cell r="DF924">
            <v>0</v>
          </cell>
          <cell r="DG924">
            <v>0</v>
          </cell>
          <cell r="DH924">
            <v>0</v>
          </cell>
          <cell r="DI924">
            <v>0</v>
          </cell>
          <cell r="DJ924">
            <v>0</v>
          </cell>
          <cell r="DK924">
            <v>0</v>
          </cell>
          <cell r="DL924">
            <v>0</v>
          </cell>
          <cell r="DM924">
            <v>0</v>
          </cell>
          <cell r="DN924">
            <v>0</v>
          </cell>
          <cell r="DO924">
            <v>0</v>
          </cell>
          <cell r="DP924">
            <v>0</v>
          </cell>
          <cell r="DQ924">
            <v>0</v>
          </cell>
          <cell r="DR924">
            <v>0</v>
          </cell>
          <cell r="DS924">
            <v>0</v>
          </cell>
          <cell r="DT924">
            <v>0</v>
          </cell>
          <cell r="DU924">
            <v>0</v>
          </cell>
          <cell r="DV924">
            <v>0</v>
          </cell>
          <cell r="DW924">
            <v>0</v>
          </cell>
          <cell r="DX924">
            <v>0</v>
          </cell>
          <cell r="DY924">
            <v>0</v>
          </cell>
          <cell r="DZ924">
            <v>0</v>
          </cell>
          <cell r="EA924">
            <v>0</v>
          </cell>
          <cell r="EB924">
            <v>0</v>
          </cell>
          <cell r="EC924">
            <v>0</v>
          </cell>
          <cell r="ED924">
            <v>0</v>
          </cell>
        </row>
        <row r="925"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0</v>
          </cell>
          <cell r="BD925">
            <v>0</v>
          </cell>
          <cell r="BE925">
            <v>0</v>
          </cell>
          <cell r="BF925">
            <v>0</v>
          </cell>
          <cell r="BG925">
            <v>0</v>
          </cell>
          <cell r="BH925">
            <v>0</v>
          </cell>
          <cell r="BI925">
            <v>0</v>
          </cell>
          <cell r="BJ925">
            <v>0</v>
          </cell>
          <cell r="BK925">
            <v>0</v>
          </cell>
          <cell r="BL925">
            <v>0</v>
          </cell>
          <cell r="BM925">
            <v>0</v>
          </cell>
          <cell r="BN925">
            <v>0</v>
          </cell>
          <cell r="BO925">
            <v>0</v>
          </cell>
          <cell r="BP925">
            <v>0</v>
          </cell>
          <cell r="BQ925">
            <v>0</v>
          </cell>
          <cell r="BR925">
            <v>0</v>
          </cell>
          <cell r="BS925">
            <v>0</v>
          </cell>
          <cell r="BT925">
            <v>0</v>
          </cell>
          <cell r="BU925">
            <v>0</v>
          </cell>
          <cell r="BV925">
            <v>0</v>
          </cell>
          <cell r="BW925">
            <v>0</v>
          </cell>
          <cell r="BX925">
            <v>0</v>
          </cell>
          <cell r="BY925">
            <v>0</v>
          </cell>
          <cell r="BZ925">
            <v>0</v>
          </cell>
          <cell r="CA925">
            <v>0</v>
          </cell>
          <cell r="CB925">
            <v>0</v>
          </cell>
          <cell r="CC925">
            <v>0</v>
          </cell>
          <cell r="CD925">
            <v>0</v>
          </cell>
          <cell r="CE925">
            <v>0</v>
          </cell>
          <cell r="CF925">
            <v>0</v>
          </cell>
          <cell r="CG925">
            <v>0</v>
          </cell>
          <cell r="CH925">
            <v>0</v>
          </cell>
          <cell r="CI925">
            <v>0</v>
          </cell>
          <cell r="CJ925">
            <v>0</v>
          </cell>
          <cell r="CK925">
            <v>0</v>
          </cell>
          <cell r="CL925">
            <v>0</v>
          </cell>
          <cell r="CM925">
            <v>0</v>
          </cell>
          <cell r="CN925">
            <v>0</v>
          </cell>
          <cell r="CO925">
            <v>0</v>
          </cell>
          <cell r="CP925">
            <v>0</v>
          </cell>
          <cell r="CQ925">
            <v>0</v>
          </cell>
          <cell r="CR925">
            <v>0</v>
          </cell>
          <cell r="CS925">
            <v>0</v>
          </cell>
          <cell r="CT925">
            <v>0</v>
          </cell>
          <cell r="CU925">
            <v>0</v>
          </cell>
          <cell r="CV925">
            <v>0</v>
          </cell>
          <cell r="CW925">
            <v>0</v>
          </cell>
          <cell r="CX925">
            <v>0</v>
          </cell>
          <cell r="CY925">
            <v>0</v>
          </cell>
          <cell r="CZ925">
            <v>0</v>
          </cell>
          <cell r="DA925">
            <v>0</v>
          </cell>
          <cell r="DB925">
            <v>0</v>
          </cell>
          <cell r="DC925">
            <v>0</v>
          </cell>
          <cell r="DD925">
            <v>0</v>
          </cell>
          <cell r="DE925">
            <v>0</v>
          </cell>
          <cell r="DF925">
            <v>0</v>
          </cell>
          <cell r="DG925">
            <v>0</v>
          </cell>
          <cell r="DH925">
            <v>0</v>
          </cell>
          <cell r="DI925">
            <v>0</v>
          </cell>
          <cell r="DJ925">
            <v>0</v>
          </cell>
          <cell r="DK925">
            <v>0</v>
          </cell>
          <cell r="DL925">
            <v>0</v>
          </cell>
          <cell r="DM925">
            <v>0</v>
          </cell>
          <cell r="DN925">
            <v>0</v>
          </cell>
          <cell r="DO925">
            <v>0</v>
          </cell>
          <cell r="DP925">
            <v>0</v>
          </cell>
          <cell r="DQ925">
            <v>0</v>
          </cell>
          <cell r="DR925">
            <v>0</v>
          </cell>
          <cell r="DS925">
            <v>0</v>
          </cell>
          <cell r="DT925">
            <v>0</v>
          </cell>
          <cell r="DU925">
            <v>0</v>
          </cell>
          <cell r="DV925">
            <v>0</v>
          </cell>
          <cell r="DW925">
            <v>0</v>
          </cell>
          <cell r="DX925">
            <v>0</v>
          </cell>
          <cell r="DY925">
            <v>0</v>
          </cell>
          <cell r="DZ925">
            <v>0</v>
          </cell>
          <cell r="EA925">
            <v>0</v>
          </cell>
          <cell r="EB925">
            <v>0</v>
          </cell>
          <cell r="EC925">
            <v>0</v>
          </cell>
          <cell r="ED925">
            <v>0</v>
          </cell>
        </row>
        <row r="926"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0</v>
          </cell>
          <cell r="BD926">
            <v>0</v>
          </cell>
          <cell r="BE926">
            <v>0</v>
          </cell>
          <cell r="BF926">
            <v>0</v>
          </cell>
          <cell r="BG926">
            <v>0</v>
          </cell>
          <cell r="BH926">
            <v>0</v>
          </cell>
          <cell r="BI926">
            <v>0</v>
          </cell>
          <cell r="BJ926">
            <v>0</v>
          </cell>
          <cell r="BK926">
            <v>0</v>
          </cell>
          <cell r="BL926">
            <v>0</v>
          </cell>
          <cell r="BM926">
            <v>0</v>
          </cell>
          <cell r="BN926">
            <v>0</v>
          </cell>
          <cell r="BO926">
            <v>0</v>
          </cell>
          <cell r="BP926">
            <v>0</v>
          </cell>
          <cell r="BQ926">
            <v>0</v>
          </cell>
          <cell r="BR926">
            <v>0</v>
          </cell>
          <cell r="BS926">
            <v>0</v>
          </cell>
          <cell r="BT926">
            <v>0</v>
          </cell>
          <cell r="BU926">
            <v>0</v>
          </cell>
          <cell r="BV926">
            <v>0</v>
          </cell>
          <cell r="BW926">
            <v>0</v>
          </cell>
          <cell r="BX926">
            <v>0</v>
          </cell>
          <cell r="BY926">
            <v>0</v>
          </cell>
          <cell r="BZ926">
            <v>0</v>
          </cell>
          <cell r="CA926">
            <v>0</v>
          </cell>
          <cell r="CB926">
            <v>0</v>
          </cell>
          <cell r="CC926">
            <v>0</v>
          </cell>
          <cell r="CD926">
            <v>0</v>
          </cell>
          <cell r="CE926">
            <v>0</v>
          </cell>
          <cell r="CF926">
            <v>0</v>
          </cell>
          <cell r="CG926">
            <v>0</v>
          </cell>
          <cell r="CH926">
            <v>0</v>
          </cell>
          <cell r="CI926">
            <v>0</v>
          </cell>
          <cell r="CJ926">
            <v>0</v>
          </cell>
          <cell r="CK926">
            <v>0</v>
          </cell>
          <cell r="CL926">
            <v>0</v>
          </cell>
          <cell r="CM926">
            <v>0</v>
          </cell>
          <cell r="CN926">
            <v>0</v>
          </cell>
          <cell r="CO926">
            <v>0</v>
          </cell>
          <cell r="CP926">
            <v>0</v>
          </cell>
          <cell r="CQ926">
            <v>0</v>
          </cell>
          <cell r="CR926">
            <v>0</v>
          </cell>
          <cell r="CS926">
            <v>0</v>
          </cell>
          <cell r="CT926">
            <v>0</v>
          </cell>
          <cell r="CU926">
            <v>0</v>
          </cell>
          <cell r="CV926">
            <v>0</v>
          </cell>
          <cell r="CW926">
            <v>0</v>
          </cell>
          <cell r="CX926">
            <v>0</v>
          </cell>
          <cell r="CY926">
            <v>0</v>
          </cell>
          <cell r="CZ926">
            <v>0</v>
          </cell>
          <cell r="DA926">
            <v>0</v>
          </cell>
          <cell r="DB926">
            <v>0</v>
          </cell>
          <cell r="DC926">
            <v>0</v>
          </cell>
          <cell r="DD926">
            <v>0</v>
          </cell>
          <cell r="DE926">
            <v>0</v>
          </cell>
          <cell r="DF926">
            <v>0</v>
          </cell>
          <cell r="DG926">
            <v>0</v>
          </cell>
          <cell r="DH926">
            <v>0</v>
          </cell>
          <cell r="DI926">
            <v>0</v>
          </cell>
          <cell r="DJ926">
            <v>0</v>
          </cell>
          <cell r="DK926">
            <v>0</v>
          </cell>
          <cell r="DL926">
            <v>0</v>
          </cell>
          <cell r="DM926">
            <v>0</v>
          </cell>
          <cell r="DN926">
            <v>0</v>
          </cell>
          <cell r="DO926">
            <v>0</v>
          </cell>
          <cell r="DP926">
            <v>0</v>
          </cell>
          <cell r="DQ926">
            <v>0</v>
          </cell>
          <cell r="DR926">
            <v>0</v>
          </cell>
          <cell r="DS926">
            <v>0</v>
          </cell>
          <cell r="DT926">
            <v>0</v>
          </cell>
          <cell r="DU926">
            <v>0</v>
          </cell>
          <cell r="DV926">
            <v>0</v>
          </cell>
          <cell r="DW926">
            <v>0</v>
          </cell>
          <cell r="DX926">
            <v>0</v>
          </cell>
          <cell r="DY926">
            <v>0</v>
          </cell>
          <cell r="DZ926">
            <v>0</v>
          </cell>
          <cell r="EA926">
            <v>0</v>
          </cell>
          <cell r="EB926">
            <v>0</v>
          </cell>
          <cell r="EC926">
            <v>0</v>
          </cell>
          <cell r="ED926">
            <v>0</v>
          </cell>
        </row>
        <row r="929"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0</v>
          </cell>
          <cell r="BD929">
            <v>0</v>
          </cell>
          <cell r="BE929">
            <v>0</v>
          </cell>
          <cell r="BF929">
            <v>0</v>
          </cell>
          <cell r="BG929">
            <v>0</v>
          </cell>
          <cell r="BH929">
            <v>0</v>
          </cell>
          <cell r="BI929">
            <v>0</v>
          </cell>
          <cell r="BJ929">
            <v>0</v>
          </cell>
          <cell r="BK929">
            <v>0</v>
          </cell>
          <cell r="BL929">
            <v>0</v>
          </cell>
          <cell r="BM929">
            <v>0</v>
          </cell>
          <cell r="BN929">
            <v>0</v>
          </cell>
          <cell r="BO929">
            <v>0</v>
          </cell>
          <cell r="BP929">
            <v>0</v>
          </cell>
          <cell r="BQ929">
            <v>0</v>
          </cell>
          <cell r="BR929">
            <v>0</v>
          </cell>
          <cell r="BS929">
            <v>0</v>
          </cell>
          <cell r="BT929">
            <v>0</v>
          </cell>
          <cell r="BU929">
            <v>0</v>
          </cell>
          <cell r="BV929">
            <v>0</v>
          </cell>
          <cell r="BW929">
            <v>0</v>
          </cell>
          <cell r="BX929">
            <v>0</v>
          </cell>
          <cell r="BY929">
            <v>0</v>
          </cell>
          <cell r="BZ929">
            <v>0</v>
          </cell>
          <cell r="CA929">
            <v>0</v>
          </cell>
          <cell r="CB929">
            <v>0</v>
          </cell>
          <cell r="CC929">
            <v>0</v>
          </cell>
          <cell r="CD929">
            <v>0</v>
          </cell>
          <cell r="CE929">
            <v>0</v>
          </cell>
          <cell r="CF929">
            <v>0</v>
          </cell>
          <cell r="CG929">
            <v>0</v>
          </cell>
          <cell r="CH929">
            <v>0</v>
          </cell>
          <cell r="CI929">
            <v>0</v>
          </cell>
          <cell r="CJ929">
            <v>0</v>
          </cell>
          <cell r="CK929">
            <v>0</v>
          </cell>
          <cell r="CL929">
            <v>0</v>
          </cell>
          <cell r="CM929">
            <v>0</v>
          </cell>
          <cell r="CN929">
            <v>0</v>
          </cell>
          <cell r="CO929">
            <v>0</v>
          </cell>
          <cell r="CP929">
            <v>0</v>
          </cell>
          <cell r="CQ929">
            <v>0</v>
          </cell>
          <cell r="CR929">
            <v>0</v>
          </cell>
          <cell r="CS929">
            <v>0</v>
          </cell>
          <cell r="CT929">
            <v>0</v>
          </cell>
          <cell r="CU929">
            <v>0</v>
          </cell>
          <cell r="CV929">
            <v>0</v>
          </cell>
          <cell r="CW929">
            <v>0</v>
          </cell>
          <cell r="CX929">
            <v>0</v>
          </cell>
          <cell r="CY929">
            <v>0</v>
          </cell>
          <cell r="CZ929">
            <v>0</v>
          </cell>
          <cell r="DA929">
            <v>0</v>
          </cell>
          <cell r="DB929">
            <v>0</v>
          </cell>
          <cell r="DC929">
            <v>0</v>
          </cell>
          <cell r="DD929">
            <v>0</v>
          </cell>
          <cell r="DE929">
            <v>0</v>
          </cell>
          <cell r="DF929">
            <v>0</v>
          </cell>
          <cell r="DG929">
            <v>0</v>
          </cell>
          <cell r="DH929">
            <v>0</v>
          </cell>
          <cell r="DI929">
            <v>0</v>
          </cell>
          <cell r="DJ929">
            <v>0</v>
          </cell>
          <cell r="DK929">
            <v>0</v>
          </cell>
          <cell r="DL929">
            <v>0</v>
          </cell>
          <cell r="DM929">
            <v>0</v>
          </cell>
          <cell r="DN929">
            <v>0</v>
          </cell>
          <cell r="DO929">
            <v>0</v>
          </cell>
          <cell r="DP929">
            <v>0</v>
          </cell>
          <cell r="DQ929">
            <v>0</v>
          </cell>
          <cell r="DR929">
            <v>0</v>
          </cell>
          <cell r="DS929">
            <v>0</v>
          </cell>
          <cell r="DT929">
            <v>0</v>
          </cell>
          <cell r="DU929">
            <v>0</v>
          </cell>
          <cell r="DV929">
            <v>0</v>
          </cell>
          <cell r="DW929">
            <v>0</v>
          </cell>
          <cell r="DX929">
            <v>0</v>
          </cell>
          <cell r="DY929">
            <v>0</v>
          </cell>
          <cell r="DZ929">
            <v>0</v>
          </cell>
          <cell r="EA929">
            <v>0</v>
          </cell>
          <cell r="EB929">
            <v>0</v>
          </cell>
          <cell r="EC929">
            <v>0</v>
          </cell>
          <cell r="ED929">
            <v>0</v>
          </cell>
        </row>
        <row r="930"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0</v>
          </cell>
          <cell r="BD930">
            <v>0</v>
          </cell>
          <cell r="BE930">
            <v>0</v>
          </cell>
          <cell r="BF930">
            <v>0</v>
          </cell>
          <cell r="BG930">
            <v>0</v>
          </cell>
          <cell r="BH930">
            <v>0</v>
          </cell>
          <cell r="BI930">
            <v>0</v>
          </cell>
          <cell r="BJ930">
            <v>0</v>
          </cell>
          <cell r="BK930">
            <v>0</v>
          </cell>
          <cell r="BL930">
            <v>0</v>
          </cell>
          <cell r="BM930">
            <v>0</v>
          </cell>
          <cell r="BN930">
            <v>0</v>
          </cell>
          <cell r="BO930">
            <v>0</v>
          </cell>
          <cell r="BP930">
            <v>0</v>
          </cell>
          <cell r="BQ930">
            <v>0</v>
          </cell>
          <cell r="BR930">
            <v>0</v>
          </cell>
          <cell r="BS930">
            <v>0</v>
          </cell>
          <cell r="BT930">
            <v>0</v>
          </cell>
          <cell r="BU930">
            <v>0</v>
          </cell>
          <cell r="BV930">
            <v>0</v>
          </cell>
          <cell r="BW930">
            <v>0</v>
          </cell>
          <cell r="BX930">
            <v>0</v>
          </cell>
          <cell r="BY930">
            <v>0</v>
          </cell>
          <cell r="BZ930">
            <v>0</v>
          </cell>
          <cell r="CA930">
            <v>0</v>
          </cell>
          <cell r="CB930">
            <v>0</v>
          </cell>
          <cell r="CC930">
            <v>0</v>
          </cell>
          <cell r="CD930">
            <v>0</v>
          </cell>
          <cell r="CE930">
            <v>0</v>
          </cell>
          <cell r="CF930">
            <v>0</v>
          </cell>
          <cell r="CG930">
            <v>0</v>
          </cell>
          <cell r="CH930">
            <v>0</v>
          </cell>
          <cell r="CI930">
            <v>0</v>
          </cell>
          <cell r="CJ930">
            <v>0</v>
          </cell>
          <cell r="CK930">
            <v>0</v>
          </cell>
          <cell r="CL930">
            <v>0</v>
          </cell>
          <cell r="CM930">
            <v>0</v>
          </cell>
          <cell r="CN930">
            <v>0</v>
          </cell>
          <cell r="CO930">
            <v>0</v>
          </cell>
          <cell r="CP930">
            <v>0</v>
          </cell>
          <cell r="CQ930">
            <v>0</v>
          </cell>
          <cell r="CR930">
            <v>0</v>
          </cell>
          <cell r="CS930">
            <v>0</v>
          </cell>
          <cell r="CT930">
            <v>0</v>
          </cell>
          <cell r="CU930">
            <v>0</v>
          </cell>
          <cell r="CV930">
            <v>0</v>
          </cell>
          <cell r="CW930">
            <v>0</v>
          </cell>
          <cell r="CX930">
            <v>0</v>
          </cell>
          <cell r="CY930">
            <v>0</v>
          </cell>
          <cell r="CZ930">
            <v>0</v>
          </cell>
          <cell r="DA930">
            <v>0</v>
          </cell>
          <cell r="DB930">
            <v>0</v>
          </cell>
          <cell r="DC930">
            <v>0</v>
          </cell>
          <cell r="DD930">
            <v>0</v>
          </cell>
          <cell r="DE930">
            <v>0</v>
          </cell>
          <cell r="DF930">
            <v>0</v>
          </cell>
          <cell r="DG930">
            <v>0</v>
          </cell>
          <cell r="DH930">
            <v>0</v>
          </cell>
          <cell r="DI930">
            <v>0</v>
          </cell>
          <cell r="DJ930">
            <v>0</v>
          </cell>
          <cell r="DK930">
            <v>0</v>
          </cell>
          <cell r="DL930">
            <v>0</v>
          </cell>
          <cell r="DM930">
            <v>0</v>
          </cell>
          <cell r="DN930">
            <v>0</v>
          </cell>
          <cell r="DO930">
            <v>0</v>
          </cell>
          <cell r="DP930">
            <v>0</v>
          </cell>
          <cell r="DQ930">
            <v>0</v>
          </cell>
          <cell r="DR930">
            <v>0</v>
          </cell>
          <cell r="DS930">
            <v>0</v>
          </cell>
          <cell r="DT930">
            <v>0</v>
          </cell>
          <cell r="DU930">
            <v>0</v>
          </cell>
          <cell r="DV930">
            <v>0</v>
          </cell>
          <cell r="DW930">
            <v>0</v>
          </cell>
          <cell r="DX930">
            <v>0</v>
          </cell>
          <cell r="DY930">
            <v>0</v>
          </cell>
          <cell r="DZ930">
            <v>0</v>
          </cell>
          <cell r="EA930">
            <v>0</v>
          </cell>
          <cell r="EB930">
            <v>0</v>
          </cell>
          <cell r="EC930">
            <v>0</v>
          </cell>
          <cell r="ED930">
            <v>0</v>
          </cell>
        </row>
        <row r="932"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0</v>
          </cell>
          <cell r="BD932">
            <v>0</v>
          </cell>
          <cell r="BE932">
            <v>0</v>
          </cell>
          <cell r="BF932">
            <v>0</v>
          </cell>
          <cell r="BG932">
            <v>0</v>
          </cell>
          <cell r="BH932">
            <v>0</v>
          </cell>
          <cell r="BI932">
            <v>0</v>
          </cell>
          <cell r="BJ932">
            <v>0</v>
          </cell>
          <cell r="BK932">
            <v>0</v>
          </cell>
          <cell r="BL932">
            <v>0</v>
          </cell>
          <cell r="BM932">
            <v>0</v>
          </cell>
          <cell r="BN932">
            <v>0</v>
          </cell>
          <cell r="BO932">
            <v>0</v>
          </cell>
          <cell r="BP932">
            <v>0</v>
          </cell>
          <cell r="BQ932">
            <v>0</v>
          </cell>
          <cell r="BR932">
            <v>0</v>
          </cell>
          <cell r="BS932">
            <v>0</v>
          </cell>
          <cell r="BT932">
            <v>0</v>
          </cell>
          <cell r="BU932">
            <v>0</v>
          </cell>
          <cell r="BV932">
            <v>0</v>
          </cell>
          <cell r="BW932">
            <v>0</v>
          </cell>
          <cell r="BX932">
            <v>0</v>
          </cell>
          <cell r="BY932">
            <v>0</v>
          </cell>
          <cell r="BZ932">
            <v>0</v>
          </cell>
          <cell r="CA932">
            <v>0</v>
          </cell>
          <cell r="CB932">
            <v>0</v>
          </cell>
          <cell r="CC932">
            <v>0</v>
          </cell>
          <cell r="CD932">
            <v>0</v>
          </cell>
          <cell r="CE932">
            <v>0</v>
          </cell>
          <cell r="CF932">
            <v>0</v>
          </cell>
          <cell r="CG932">
            <v>0</v>
          </cell>
          <cell r="CH932">
            <v>0</v>
          </cell>
          <cell r="CI932">
            <v>0</v>
          </cell>
          <cell r="CJ932">
            <v>0</v>
          </cell>
          <cell r="CK932">
            <v>0</v>
          </cell>
          <cell r="CL932">
            <v>0</v>
          </cell>
          <cell r="CM932">
            <v>0</v>
          </cell>
          <cell r="CN932">
            <v>0</v>
          </cell>
          <cell r="CO932">
            <v>0</v>
          </cell>
          <cell r="CP932">
            <v>0</v>
          </cell>
          <cell r="CQ932">
            <v>0</v>
          </cell>
          <cell r="CR932">
            <v>0</v>
          </cell>
          <cell r="CS932">
            <v>0</v>
          </cell>
          <cell r="CT932">
            <v>0</v>
          </cell>
          <cell r="CU932">
            <v>0</v>
          </cell>
          <cell r="CV932">
            <v>0</v>
          </cell>
          <cell r="CW932">
            <v>0</v>
          </cell>
          <cell r="CX932">
            <v>0</v>
          </cell>
          <cell r="CY932">
            <v>0</v>
          </cell>
          <cell r="CZ932">
            <v>0</v>
          </cell>
          <cell r="DA932">
            <v>0</v>
          </cell>
          <cell r="DB932">
            <v>0</v>
          </cell>
          <cell r="DC932">
            <v>0</v>
          </cell>
          <cell r="DD932">
            <v>0</v>
          </cell>
          <cell r="DE932">
            <v>0</v>
          </cell>
          <cell r="DF932">
            <v>0</v>
          </cell>
          <cell r="DG932">
            <v>0</v>
          </cell>
          <cell r="DH932">
            <v>0</v>
          </cell>
          <cell r="DI932">
            <v>0</v>
          </cell>
          <cell r="DJ932">
            <v>0</v>
          </cell>
          <cell r="DK932">
            <v>0</v>
          </cell>
          <cell r="DL932">
            <v>0</v>
          </cell>
          <cell r="DM932">
            <v>0</v>
          </cell>
          <cell r="DN932">
            <v>0</v>
          </cell>
          <cell r="DO932">
            <v>0</v>
          </cell>
          <cell r="DP932">
            <v>0</v>
          </cell>
          <cell r="DQ932">
            <v>0</v>
          </cell>
          <cell r="DR932">
            <v>0</v>
          </cell>
          <cell r="DS932">
            <v>0</v>
          </cell>
          <cell r="DT932">
            <v>0</v>
          </cell>
          <cell r="DU932">
            <v>0</v>
          </cell>
          <cell r="DV932">
            <v>0</v>
          </cell>
          <cell r="DW932">
            <v>0</v>
          </cell>
          <cell r="DX932">
            <v>0</v>
          </cell>
          <cell r="DY932">
            <v>0</v>
          </cell>
          <cell r="DZ932">
            <v>0</v>
          </cell>
          <cell r="EA932">
            <v>0</v>
          </cell>
          <cell r="EB932">
            <v>0</v>
          </cell>
          <cell r="EC932">
            <v>0</v>
          </cell>
          <cell r="ED932">
            <v>0</v>
          </cell>
        </row>
        <row r="933"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0</v>
          </cell>
          <cell r="BD933">
            <v>0</v>
          </cell>
          <cell r="BE933">
            <v>0</v>
          </cell>
          <cell r="BF933">
            <v>0</v>
          </cell>
          <cell r="BG933">
            <v>0</v>
          </cell>
          <cell r="BH933">
            <v>0</v>
          </cell>
          <cell r="BI933">
            <v>0</v>
          </cell>
          <cell r="BJ933">
            <v>0</v>
          </cell>
          <cell r="BK933">
            <v>0</v>
          </cell>
          <cell r="BL933">
            <v>0</v>
          </cell>
          <cell r="BM933">
            <v>0</v>
          </cell>
          <cell r="BN933">
            <v>0</v>
          </cell>
          <cell r="BO933">
            <v>0</v>
          </cell>
          <cell r="BP933">
            <v>0</v>
          </cell>
          <cell r="BQ933">
            <v>0</v>
          </cell>
          <cell r="BR933">
            <v>0</v>
          </cell>
          <cell r="BS933">
            <v>0</v>
          </cell>
          <cell r="BT933">
            <v>0</v>
          </cell>
          <cell r="BU933">
            <v>0</v>
          </cell>
          <cell r="BV933">
            <v>0</v>
          </cell>
          <cell r="BW933">
            <v>0</v>
          </cell>
          <cell r="BX933">
            <v>0</v>
          </cell>
          <cell r="BY933">
            <v>0</v>
          </cell>
          <cell r="BZ933">
            <v>0</v>
          </cell>
          <cell r="CA933">
            <v>0</v>
          </cell>
          <cell r="CB933">
            <v>0</v>
          </cell>
          <cell r="CC933">
            <v>0</v>
          </cell>
          <cell r="CD933">
            <v>0</v>
          </cell>
          <cell r="CE933">
            <v>0</v>
          </cell>
          <cell r="CF933">
            <v>0</v>
          </cell>
          <cell r="CG933">
            <v>0</v>
          </cell>
          <cell r="CH933">
            <v>0</v>
          </cell>
          <cell r="CI933">
            <v>0</v>
          </cell>
          <cell r="CJ933">
            <v>0</v>
          </cell>
          <cell r="CK933">
            <v>0</v>
          </cell>
          <cell r="CL933">
            <v>0</v>
          </cell>
          <cell r="CM933">
            <v>0</v>
          </cell>
          <cell r="CN933">
            <v>0</v>
          </cell>
          <cell r="CO933">
            <v>0</v>
          </cell>
          <cell r="CP933">
            <v>0</v>
          </cell>
          <cell r="CQ933">
            <v>0</v>
          </cell>
          <cell r="CR933">
            <v>0</v>
          </cell>
          <cell r="CS933">
            <v>0</v>
          </cell>
          <cell r="CT933">
            <v>0</v>
          </cell>
          <cell r="CU933">
            <v>0</v>
          </cell>
          <cell r="CV933">
            <v>0</v>
          </cell>
          <cell r="CW933">
            <v>0</v>
          </cell>
          <cell r="CX933">
            <v>0</v>
          </cell>
          <cell r="CY933">
            <v>0</v>
          </cell>
          <cell r="CZ933">
            <v>0</v>
          </cell>
          <cell r="DA933">
            <v>0</v>
          </cell>
          <cell r="DB933">
            <v>0</v>
          </cell>
          <cell r="DC933">
            <v>0</v>
          </cell>
          <cell r="DD933">
            <v>0</v>
          </cell>
          <cell r="DE933">
            <v>0</v>
          </cell>
          <cell r="DF933">
            <v>0</v>
          </cell>
          <cell r="DG933">
            <v>0</v>
          </cell>
          <cell r="DH933">
            <v>0</v>
          </cell>
          <cell r="DI933">
            <v>0</v>
          </cell>
          <cell r="DJ933">
            <v>0</v>
          </cell>
          <cell r="DK933">
            <v>0</v>
          </cell>
          <cell r="DL933">
            <v>0</v>
          </cell>
          <cell r="DM933">
            <v>0</v>
          </cell>
          <cell r="DN933">
            <v>0</v>
          </cell>
          <cell r="DO933">
            <v>0</v>
          </cell>
          <cell r="DP933">
            <v>0</v>
          </cell>
          <cell r="DQ933">
            <v>0</v>
          </cell>
          <cell r="DR933">
            <v>0</v>
          </cell>
          <cell r="DS933">
            <v>0</v>
          </cell>
          <cell r="DT933">
            <v>0</v>
          </cell>
          <cell r="DU933">
            <v>0</v>
          </cell>
          <cell r="DV933">
            <v>0</v>
          </cell>
          <cell r="DW933">
            <v>0</v>
          </cell>
          <cell r="DX933">
            <v>0</v>
          </cell>
          <cell r="DY933">
            <v>0</v>
          </cell>
          <cell r="DZ933">
            <v>0</v>
          </cell>
          <cell r="EA933">
            <v>0</v>
          </cell>
          <cell r="EB933">
            <v>0</v>
          </cell>
          <cell r="EC933">
            <v>0</v>
          </cell>
          <cell r="ED933">
            <v>0</v>
          </cell>
        </row>
        <row r="934"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P934">
            <v>0</v>
          </cell>
          <cell r="AQ934">
            <v>0</v>
          </cell>
          <cell r="AR934">
            <v>0</v>
          </cell>
          <cell r="AS934">
            <v>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0</v>
          </cell>
          <cell r="BD934">
            <v>0</v>
          </cell>
          <cell r="BE934">
            <v>0</v>
          </cell>
          <cell r="BF934">
            <v>0</v>
          </cell>
          <cell r="BG934">
            <v>0</v>
          </cell>
          <cell r="BH934">
            <v>0</v>
          </cell>
          <cell r="BI934">
            <v>0</v>
          </cell>
          <cell r="BJ934">
            <v>0</v>
          </cell>
          <cell r="BK934">
            <v>0</v>
          </cell>
          <cell r="BL934">
            <v>0</v>
          </cell>
          <cell r="BM934">
            <v>0</v>
          </cell>
          <cell r="BN934">
            <v>0</v>
          </cell>
          <cell r="BO934">
            <v>0</v>
          </cell>
          <cell r="BP934">
            <v>0</v>
          </cell>
          <cell r="BQ934">
            <v>0</v>
          </cell>
          <cell r="BR934">
            <v>0</v>
          </cell>
          <cell r="BS934">
            <v>0</v>
          </cell>
          <cell r="BT934">
            <v>0</v>
          </cell>
          <cell r="BU934">
            <v>0</v>
          </cell>
          <cell r="BV934">
            <v>0</v>
          </cell>
          <cell r="BW934">
            <v>0</v>
          </cell>
          <cell r="BX934">
            <v>0</v>
          </cell>
          <cell r="BY934">
            <v>0</v>
          </cell>
          <cell r="BZ934">
            <v>0</v>
          </cell>
          <cell r="CA934">
            <v>0</v>
          </cell>
          <cell r="CB934">
            <v>0</v>
          </cell>
          <cell r="CC934">
            <v>0</v>
          </cell>
          <cell r="CD934">
            <v>0</v>
          </cell>
          <cell r="CE934">
            <v>0</v>
          </cell>
          <cell r="CF934">
            <v>0</v>
          </cell>
          <cell r="CG934">
            <v>0</v>
          </cell>
          <cell r="CH934">
            <v>0</v>
          </cell>
          <cell r="CI934">
            <v>0</v>
          </cell>
          <cell r="CJ934">
            <v>0</v>
          </cell>
          <cell r="CK934">
            <v>0</v>
          </cell>
          <cell r="CL934">
            <v>0</v>
          </cell>
          <cell r="CM934">
            <v>0</v>
          </cell>
          <cell r="CN934">
            <v>0</v>
          </cell>
          <cell r="CO934">
            <v>0</v>
          </cell>
          <cell r="CP934">
            <v>0</v>
          </cell>
          <cell r="CQ934">
            <v>0</v>
          </cell>
          <cell r="CR934">
            <v>0</v>
          </cell>
          <cell r="CS934">
            <v>0</v>
          </cell>
          <cell r="CT934">
            <v>0</v>
          </cell>
          <cell r="CU934">
            <v>0</v>
          </cell>
          <cell r="CV934">
            <v>0</v>
          </cell>
          <cell r="CW934">
            <v>0</v>
          </cell>
          <cell r="CX934">
            <v>0</v>
          </cell>
          <cell r="CY934">
            <v>0</v>
          </cell>
          <cell r="CZ934">
            <v>0</v>
          </cell>
          <cell r="DA934">
            <v>0</v>
          </cell>
          <cell r="DB934">
            <v>0</v>
          </cell>
          <cell r="DC934">
            <v>0</v>
          </cell>
          <cell r="DD934">
            <v>0</v>
          </cell>
          <cell r="DE934">
            <v>0</v>
          </cell>
          <cell r="DF934">
            <v>0</v>
          </cell>
          <cell r="DG934">
            <v>0</v>
          </cell>
          <cell r="DH934">
            <v>0</v>
          </cell>
          <cell r="DI934">
            <v>0</v>
          </cell>
          <cell r="DJ934">
            <v>0</v>
          </cell>
          <cell r="DK934">
            <v>0</v>
          </cell>
          <cell r="DL934">
            <v>0</v>
          </cell>
          <cell r="DM934">
            <v>0</v>
          </cell>
          <cell r="DN934">
            <v>0</v>
          </cell>
          <cell r="DO934">
            <v>0</v>
          </cell>
          <cell r="DP934">
            <v>0</v>
          </cell>
          <cell r="DQ934">
            <v>0</v>
          </cell>
          <cell r="DR934">
            <v>0</v>
          </cell>
          <cell r="DS934">
            <v>0</v>
          </cell>
          <cell r="DT934">
            <v>0</v>
          </cell>
          <cell r="DU934">
            <v>0</v>
          </cell>
          <cell r="DV934">
            <v>0</v>
          </cell>
          <cell r="DW934">
            <v>0</v>
          </cell>
          <cell r="DX934">
            <v>0</v>
          </cell>
          <cell r="DY934">
            <v>0</v>
          </cell>
          <cell r="DZ934">
            <v>0</v>
          </cell>
          <cell r="EA934">
            <v>0</v>
          </cell>
          <cell r="EB934">
            <v>0</v>
          </cell>
          <cell r="EC934">
            <v>0</v>
          </cell>
          <cell r="ED934">
            <v>0</v>
          </cell>
        </row>
        <row r="937"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0</v>
          </cell>
          <cell r="BD937">
            <v>0</v>
          </cell>
          <cell r="BE937">
            <v>0</v>
          </cell>
          <cell r="BF937">
            <v>0</v>
          </cell>
          <cell r="BG937">
            <v>0</v>
          </cell>
          <cell r="BH937">
            <v>0</v>
          </cell>
          <cell r="BI937">
            <v>0</v>
          </cell>
          <cell r="BJ937">
            <v>0</v>
          </cell>
          <cell r="BK937">
            <v>0</v>
          </cell>
          <cell r="BL937">
            <v>0</v>
          </cell>
          <cell r="BM937">
            <v>0</v>
          </cell>
          <cell r="BN937">
            <v>0</v>
          </cell>
          <cell r="BO937">
            <v>0</v>
          </cell>
          <cell r="BP937">
            <v>0</v>
          </cell>
          <cell r="BQ937">
            <v>0</v>
          </cell>
          <cell r="BR937">
            <v>0</v>
          </cell>
          <cell r="BS937">
            <v>0</v>
          </cell>
          <cell r="BT937">
            <v>0</v>
          </cell>
          <cell r="BU937">
            <v>0</v>
          </cell>
          <cell r="BV937">
            <v>0</v>
          </cell>
          <cell r="BW937">
            <v>0</v>
          </cell>
          <cell r="BX937">
            <v>0</v>
          </cell>
          <cell r="BY937">
            <v>0</v>
          </cell>
          <cell r="BZ937">
            <v>0</v>
          </cell>
          <cell r="CA937">
            <v>0</v>
          </cell>
          <cell r="CB937">
            <v>0</v>
          </cell>
          <cell r="CC937">
            <v>0</v>
          </cell>
          <cell r="CD937">
            <v>0</v>
          </cell>
          <cell r="CE937">
            <v>0</v>
          </cell>
          <cell r="CF937">
            <v>0</v>
          </cell>
          <cell r="CG937">
            <v>0</v>
          </cell>
          <cell r="CH937">
            <v>0</v>
          </cell>
          <cell r="CI937">
            <v>0</v>
          </cell>
          <cell r="CJ937">
            <v>0</v>
          </cell>
          <cell r="CK937">
            <v>0</v>
          </cell>
          <cell r="CL937">
            <v>0</v>
          </cell>
          <cell r="CM937">
            <v>0</v>
          </cell>
          <cell r="CN937">
            <v>0</v>
          </cell>
          <cell r="CO937">
            <v>0</v>
          </cell>
          <cell r="CP937">
            <v>0</v>
          </cell>
          <cell r="CQ937">
            <v>0</v>
          </cell>
          <cell r="CR937">
            <v>0</v>
          </cell>
          <cell r="CS937">
            <v>0</v>
          </cell>
          <cell r="CT937">
            <v>0</v>
          </cell>
          <cell r="CU937">
            <v>0</v>
          </cell>
          <cell r="CV937">
            <v>0</v>
          </cell>
          <cell r="CW937">
            <v>0</v>
          </cell>
          <cell r="CX937">
            <v>0</v>
          </cell>
          <cell r="CY937">
            <v>0</v>
          </cell>
          <cell r="CZ937">
            <v>0</v>
          </cell>
          <cell r="DA937">
            <v>0</v>
          </cell>
          <cell r="DB937">
            <v>0</v>
          </cell>
          <cell r="DC937">
            <v>0</v>
          </cell>
          <cell r="DD937">
            <v>0</v>
          </cell>
          <cell r="DE937">
            <v>0</v>
          </cell>
          <cell r="DF937">
            <v>0</v>
          </cell>
          <cell r="DG937">
            <v>0</v>
          </cell>
          <cell r="DH937">
            <v>0</v>
          </cell>
          <cell r="DI937">
            <v>0</v>
          </cell>
          <cell r="DJ937">
            <v>0</v>
          </cell>
          <cell r="DK937">
            <v>0</v>
          </cell>
          <cell r="DL937">
            <v>0</v>
          </cell>
          <cell r="DM937">
            <v>0</v>
          </cell>
          <cell r="DN937">
            <v>0</v>
          </cell>
          <cell r="DO937">
            <v>0</v>
          </cell>
          <cell r="DP937">
            <v>0</v>
          </cell>
          <cell r="DQ937">
            <v>0</v>
          </cell>
          <cell r="DR937">
            <v>0</v>
          </cell>
          <cell r="DS937">
            <v>0</v>
          </cell>
          <cell r="DT937">
            <v>0</v>
          </cell>
          <cell r="DU937">
            <v>0</v>
          </cell>
          <cell r="DV937">
            <v>0</v>
          </cell>
          <cell r="DW937">
            <v>0</v>
          </cell>
          <cell r="DX937">
            <v>0</v>
          </cell>
          <cell r="DY937">
            <v>0</v>
          </cell>
          <cell r="DZ937">
            <v>0</v>
          </cell>
          <cell r="EA937">
            <v>0</v>
          </cell>
          <cell r="EB937">
            <v>0</v>
          </cell>
          <cell r="EC937">
            <v>0</v>
          </cell>
          <cell r="ED937">
            <v>0</v>
          </cell>
        </row>
        <row r="940"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0</v>
          </cell>
          <cell r="BD940">
            <v>0</v>
          </cell>
          <cell r="BE940">
            <v>0</v>
          </cell>
          <cell r="BF940">
            <v>0</v>
          </cell>
          <cell r="BG940">
            <v>0</v>
          </cell>
          <cell r="BH940">
            <v>0</v>
          </cell>
          <cell r="BI940">
            <v>0</v>
          </cell>
          <cell r="BJ940">
            <v>0</v>
          </cell>
          <cell r="BK940">
            <v>0</v>
          </cell>
          <cell r="BL940">
            <v>0</v>
          </cell>
          <cell r="BM940">
            <v>0</v>
          </cell>
          <cell r="BN940">
            <v>0</v>
          </cell>
          <cell r="BO940">
            <v>0</v>
          </cell>
          <cell r="BP940">
            <v>0</v>
          </cell>
          <cell r="BQ940">
            <v>0</v>
          </cell>
          <cell r="BR940">
            <v>0</v>
          </cell>
          <cell r="BS940">
            <v>0</v>
          </cell>
          <cell r="BT940">
            <v>0</v>
          </cell>
          <cell r="BU940">
            <v>0</v>
          </cell>
          <cell r="BV940">
            <v>0</v>
          </cell>
          <cell r="BW940">
            <v>0</v>
          </cell>
          <cell r="BX940">
            <v>0</v>
          </cell>
          <cell r="BY940">
            <v>0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  <cell r="CF940">
            <v>0</v>
          </cell>
          <cell r="CG940">
            <v>0</v>
          </cell>
          <cell r="CH940">
            <v>0</v>
          </cell>
          <cell r="CI940">
            <v>0</v>
          </cell>
          <cell r="CJ940">
            <v>0</v>
          </cell>
          <cell r="CK940">
            <v>0</v>
          </cell>
          <cell r="CL940">
            <v>0</v>
          </cell>
          <cell r="CM940">
            <v>0</v>
          </cell>
          <cell r="CN940">
            <v>0</v>
          </cell>
          <cell r="CO940">
            <v>0</v>
          </cell>
          <cell r="CP940">
            <v>0</v>
          </cell>
          <cell r="CQ940">
            <v>0</v>
          </cell>
          <cell r="CR940">
            <v>0</v>
          </cell>
          <cell r="CS940">
            <v>0</v>
          </cell>
          <cell r="CT940">
            <v>0</v>
          </cell>
          <cell r="CU940">
            <v>0</v>
          </cell>
          <cell r="CV940">
            <v>0</v>
          </cell>
          <cell r="CW940">
            <v>0</v>
          </cell>
          <cell r="CX940">
            <v>0</v>
          </cell>
          <cell r="CY940">
            <v>0</v>
          </cell>
          <cell r="CZ940">
            <v>0</v>
          </cell>
          <cell r="DA940">
            <v>0</v>
          </cell>
          <cell r="DB940">
            <v>0</v>
          </cell>
          <cell r="DC940">
            <v>0</v>
          </cell>
          <cell r="DD940">
            <v>0</v>
          </cell>
          <cell r="DE940">
            <v>0</v>
          </cell>
          <cell r="DF940">
            <v>0</v>
          </cell>
          <cell r="DG940">
            <v>0</v>
          </cell>
          <cell r="DH940">
            <v>0</v>
          </cell>
          <cell r="DI940">
            <v>0</v>
          </cell>
          <cell r="DJ940">
            <v>0</v>
          </cell>
          <cell r="DK940">
            <v>0</v>
          </cell>
          <cell r="DL940">
            <v>0</v>
          </cell>
          <cell r="DM940">
            <v>0</v>
          </cell>
          <cell r="DN940">
            <v>0</v>
          </cell>
          <cell r="DO940">
            <v>0</v>
          </cell>
          <cell r="DP940">
            <v>0</v>
          </cell>
          <cell r="DQ940">
            <v>0</v>
          </cell>
          <cell r="DR940">
            <v>0</v>
          </cell>
          <cell r="DS940">
            <v>0</v>
          </cell>
          <cell r="DT940">
            <v>0</v>
          </cell>
          <cell r="DU940">
            <v>0</v>
          </cell>
          <cell r="DV940">
            <v>0</v>
          </cell>
          <cell r="DW940">
            <v>0</v>
          </cell>
          <cell r="DX940">
            <v>0</v>
          </cell>
          <cell r="DY940">
            <v>0</v>
          </cell>
          <cell r="DZ940">
            <v>0</v>
          </cell>
          <cell r="EA940">
            <v>0</v>
          </cell>
          <cell r="EB940">
            <v>0</v>
          </cell>
          <cell r="EC940">
            <v>0</v>
          </cell>
          <cell r="ED940">
            <v>0</v>
          </cell>
        </row>
        <row r="941"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0</v>
          </cell>
          <cell r="BD941">
            <v>0</v>
          </cell>
          <cell r="BE941">
            <v>0</v>
          </cell>
          <cell r="BF941">
            <v>0</v>
          </cell>
          <cell r="BG941">
            <v>0</v>
          </cell>
          <cell r="BH941">
            <v>0</v>
          </cell>
          <cell r="BI941">
            <v>0</v>
          </cell>
          <cell r="BJ941">
            <v>0</v>
          </cell>
          <cell r="BK941">
            <v>0</v>
          </cell>
          <cell r="BL941">
            <v>0</v>
          </cell>
          <cell r="BM941">
            <v>0</v>
          </cell>
          <cell r="BN941">
            <v>0</v>
          </cell>
          <cell r="BO941">
            <v>0</v>
          </cell>
          <cell r="BP941">
            <v>0</v>
          </cell>
          <cell r="BQ941">
            <v>0</v>
          </cell>
          <cell r="BR941">
            <v>0</v>
          </cell>
          <cell r="BS941">
            <v>0</v>
          </cell>
          <cell r="BT941">
            <v>0</v>
          </cell>
          <cell r="BU941">
            <v>0</v>
          </cell>
          <cell r="BV941">
            <v>0</v>
          </cell>
          <cell r="BW941">
            <v>0</v>
          </cell>
          <cell r="BX941">
            <v>0</v>
          </cell>
          <cell r="BY941">
            <v>0</v>
          </cell>
          <cell r="BZ941">
            <v>0</v>
          </cell>
          <cell r="CA941">
            <v>0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G941">
            <v>0</v>
          </cell>
          <cell r="CH941">
            <v>0</v>
          </cell>
          <cell r="CI941">
            <v>0</v>
          </cell>
          <cell r="CJ941">
            <v>0</v>
          </cell>
          <cell r="CK941">
            <v>0</v>
          </cell>
          <cell r="CL941">
            <v>0</v>
          </cell>
          <cell r="CM941">
            <v>0</v>
          </cell>
          <cell r="CN941">
            <v>0</v>
          </cell>
          <cell r="CO941">
            <v>0</v>
          </cell>
          <cell r="CP941">
            <v>0</v>
          </cell>
          <cell r="CQ941">
            <v>0</v>
          </cell>
          <cell r="CR941">
            <v>0</v>
          </cell>
          <cell r="CS941">
            <v>0</v>
          </cell>
          <cell r="CT941">
            <v>0</v>
          </cell>
          <cell r="CU941">
            <v>0</v>
          </cell>
          <cell r="CV941">
            <v>0</v>
          </cell>
          <cell r="CW941">
            <v>0</v>
          </cell>
          <cell r="CX941">
            <v>0</v>
          </cell>
          <cell r="CY941">
            <v>0</v>
          </cell>
          <cell r="CZ941">
            <v>0</v>
          </cell>
          <cell r="DA941">
            <v>0</v>
          </cell>
          <cell r="DB941">
            <v>0</v>
          </cell>
          <cell r="DC941">
            <v>0</v>
          </cell>
          <cell r="DD941">
            <v>0</v>
          </cell>
          <cell r="DE941">
            <v>0</v>
          </cell>
          <cell r="DF941">
            <v>0</v>
          </cell>
          <cell r="DG941">
            <v>0</v>
          </cell>
          <cell r="DH941">
            <v>0</v>
          </cell>
          <cell r="DI941">
            <v>0</v>
          </cell>
          <cell r="DJ941">
            <v>0</v>
          </cell>
          <cell r="DK941">
            <v>0</v>
          </cell>
          <cell r="DL941">
            <v>0</v>
          </cell>
          <cell r="DM941">
            <v>0</v>
          </cell>
          <cell r="DN941">
            <v>0</v>
          </cell>
          <cell r="DO941">
            <v>0</v>
          </cell>
          <cell r="DP941">
            <v>0</v>
          </cell>
          <cell r="DQ941">
            <v>0</v>
          </cell>
          <cell r="DR941">
            <v>0</v>
          </cell>
          <cell r="DS941">
            <v>0</v>
          </cell>
          <cell r="DT941">
            <v>0</v>
          </cell>
          <cell r="DU941">
            <v>0</v>
          </cell>
          <cell r="DV941">
            <v>0</v>
          </cell>
          <cell r="DW941">
            <v>0</v>
          </cell>
          <cell r="DX941">
            <v>0</v>
          </cell>
          <cell r="DY941">
            <v>0</v>
          </cell>
          <cell r="DZ941">
            <v>0</v>
          </cell>
          <cell r="EA941">
            <v>0</v>
          </cell>
          <cell r="EB941">
            <v>0</v>
          </cell>
          <cell r="EC941">
            <v>0</v>
          </cell>
          <cell r="ED941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1.615011999999993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0</v>
          </cell>
          <cell r="BD944">
            <v>0</v>
          </cell>
          <cell r="BE944">
            <v>0</v>
          </cell>
          <cell r="BF944">
            <v>0</v>
          </cell>
          <cell r="BG944">
            <v>0</v>
          </cell>
          <cell r="BH944">
            <v>0</v>
          </cell>
          <cell r="BI944">
            <v>0</v>
          </cell>
          <cell r="BJ944">
            <v>0</v>
          </cell>
          <cell r="BK944">
            <v>0</v>
          </cell>
          <cell r="BL944">
            <v>0</v>
          </cell>
          <cell r="BM944">
            <v>0</v>
          </cell>
          <cell r="BN944">
            <v>0</v>
          </cell>
          <cell r="BO944">
            <v>0</v>
          </cell>
          <cell r="BP944">
            <v>0</v>
          </cell>
          <cell r="BQ944">
            <v>0</v>
          </cell>
          <cell r="BR944">
            <v>0</v>
          </cell>
          <cell r="BS944">
            <v>0</v>
          </cell>
          <cell r="BT944">
            <v>0</v>
          </cell>
          <cell r="BU944">
            <v>0</v>
          </cell>
          <cell r="BV944">
            <v>0</v>
          </cell>
          <cell r="BW944">
            <v>0</v>
          </cell>
          <cell r="BX944">
            <v>0</v>
          </cell>
          <cell r="BY944">
            <v>0</v>
          </cell>
          <cell r="BZ944">
            <v>0</v>
          </cell>
          <cell r="CA944">
            <v>0</v>
          </cell>
          <cell r="CB944">
            <v>0</v>
          </cell>
          <cell r="CC944">
            <v>0</v>
          </cell>
          <cell r="CD944">
            <v>0</v>
          </cell>
          <cell r="CE944">
            <v>0</v>
          </cell>
          <cell r="CF944">
            <v>0</v>
          </cell>
          <cell r="CG944">
            <v>0</v>
          </cell>
          <cell r="CH944">
            <v>0</v>
          </cell>
          <cell r="CI944">
            <v>0</v>
          </cell>
          <cell r="CJ944">
            <v>0</v>
          </cell>
          <cell r="CK944">
            <v>0</v>
          </cell>
          <cell r="CL944">
            <v>0</v>
          </cell>
          <cell r="CM944">
            <v>0</v>
          </cell>
          <cell r="CN944">
            <v>0</v>
          </cell>
          <cell r="CO944">
            <v>0</v>
          </cell>
          <cell r="CP944">
            <v>0</v>
          </cell>
          <cell r="CQ944">
            <v>0</v>
          </cell>
          <cell r="CR944">
            <v>0</v>
          </cell>
          <cell r="CS944">
            <v>0</v>
          </cell>
          <cell r="CT944">
            <v>0</v>
          </cell>
          <cell r="CU944">
            <v>0</v>
          </cell>
          <cell r="CV944">
            <v>0</v>
          </cell>
          <cell r="CW944">
            <v>0</v>
          </cell>
          <cell r="CX944">
            <v>0</v>
          </cell>
          <cell r="CY944">
            <v>0</v>
          </cell>
          <cell r="CZ944">
            <v>0</v>
          </cell>
          <cell r="DA944">
            <v>0</v>
          </cell>
          <cell r="DB944">
            <v>0</v>
          </cell>
          <cell r="DC944">
            <v>0</v>
          </cell>
          <cell r="DD944">
            <v>0</v>
          </cell>
          <cell r="DE944">
            <v>0</v>
          </cell>
          <cell r="DF944">
            <v>0</v>
          </cell>
          <cell r="DG944">
            <v>0</v>
          </cell>
          <cell r="DH944">
            <v>0</v>
          </cell>
          <cell r="DI944">
            <v>0</v>
          </cell>
          <cell r="DJ944">
            <v>0</v>
          </cell>
          <cell r="DK944">
            <v>0</v>
          </cell>
          <cell r="DL944">
            <v>0</v>
          </cell>
          <cell r="DM944">
            <v>0</v>
          </cell>
          <cell r="DN944">
            <v>0</v>
          </cell>
          <cell r="DO944">
            <v>0</v>
          </cell>
          <cell r="DP944">
            <v>0</v>
          </cell>
          <cell r="DQ944">
            <v>0</v>
          </cell>
          <cell r="DR944">
            <v>0</v>
          </cell>
          <cell r="DS944">
            <v>0</v>
          </cell>
          <cell r="DT944">
            <v>0</v>
          </cell>
          <cell r="DU944">
            <v>0</v>
          </cell>
          <cell r="DV944">
            <v>0</v>
          </cell>
          <cell r="DW944">
            <v>0</v>
          </cell>
          <cell r="DX944">
            <v>0</v>
          </cell>
          <cell r="DY944">
            <v>0</v>
          </cell>
          <cell r="DZ944">
            <v>0</v>
          </cell>
          <cell r="EA944">
            <v>0</v>
          </cell>
          <cell r="EB944">
            <v>0</v>
          </cell>
          <cell r="EC944">
            <v>0</v>
          </cell>
          <cell r="ED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0.1429799491310888</v>
          </cell>
          <cell r="M945">
            <v>-4.055719900999577E-2</v>
          </cell>
          <cell r="N945">
            <v>0.14737217567445526</v>
          </cell>
          <cell r="O945">
            <v>0</v>
          </cell>
          <cell r="P945">
            <v>0</v>
          </cell>
          <cell r="Q945">
            <v>-0.26307473267497272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P945">
            <v>0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0</v>
          </cell>
          <cell r="BD945">
            <v>0</v>
          </cell>
          <cell r="BE945">
            <v>0</v>
          </cell>
          <cell r="BF945">
            <v>0</v>
          </cell>
          <cell r="BG945">
            <v>0</v>
          </cell>
          <cell r="BH945">
            <v>0</v>
          </cell>
          <cell r="BI945">
            <v>0</v>
          </cell>
          <cell r="BJ945">
            <v>0</v>
          </cell>
          <cell r="BK945">
            <v>0</v>
          </cell>
          <cell r="BL945">
            <v>0</v>
          </cell>
          <cell r="BM945">
            <v>0</v>
          </cell>
          <cell r="BN945">
            <v>0</v>
          </cell>
          <cell r="BO945">
            <v>0</v>
          </cell>
          <cell r="BP945">
            <v>0</v>
          </cell>
          <cell r="BQ945">
            <v>0</v>
          </cell>
          <cell r="BR945">
            <v>0</v>
          </cell>
          <cell r="BS945">
            <v>0</v>
          </cell>
          <cell r="BT945">
            <v>0</v>
          </cell>
          <cell r="BU945">
            <v>0</v>
          </cell>
          <cell r="BV945">
            <v>0</v>
          </cell>
          <cell r="BW945">
            <v>0</v>
          </cell>
          <cell r="BX945">
            <v>0</v>
          </cell>
          <cell r="BY945">
            <v>0</v>
          </cell>
          <cell r="BZ945">
            <v>0</v>
          </cell>
          <cell r="CA945">
            <v>0</v>
          </cell>
          <cell r="CB945">
            <v>0</v>
          </cell>
          <cell r="CC945">
            <v>0</v>
          </cell>
          <cell r="CD945">
            <v>0</v>
          </cell>
          <cell r="CE945">
            <v>0</v>
          </cell>
          <cell r="CF945">
            <v>0</v>
          </cell>
          <cell r="CG945">
            <v>0</v>
          </cell>
          <cell r="CH945">
            <v>0</v>
          </cell>
          <cell r="CI945">
            <v>0</v>
          </cell>
          <cell r="CJ945">
            <v>0</v>
          </cell>
          <cell r="CK945">
            <v>0</v>
          </cell>
          <cell r="CL945">
            <v>0</v>
          </cell>
          <cell r="CM945">
            <v>0</v>
          </cell>
          <cell r="CN945">
            <v>0</v>
          </cell>
          <cell r="CO945">
            <v>0</v>
          </cell>
          <cell r="CP945">
            <v>0</v>
          </cell>
          <cell r="CQ945">
            <v>0</v>
          </cell>
          <cell r="CR945">
            <v>0</v>
          </cell>
          <cell r="CS945">
            <v>0</v>
          </cell>
          <cell r="CT945">
            <v>0</v>
          </cell>
          <cell r="CU945">
            <v>0</v>
          </cell>
          <cell r="CV945">
            <v>0</v>
          </cell>
          <cell r="CW945">
            <v>0</v>
          </cell>
          <cell r="CX945">
            <v>0</v>
          </cell>
          <cell r="CY945">
            <v>0</v>
          </cell>
          <cell r="CZ945">
            <v>0</v>
          </cell>
          <cell r="DA945">
            <v>0</v>
          </cell>
          <cell r="DB945">
            <v>0</v>
          </cell>
          <cell r="DC945">
            <v>0</v>
          </cell>
          <cell r="DD945">
            <v>0</v>
          </cell>
          <cell r="DE945">
            <v>0</v>
          </cell>
          <cell r="DF945">
            <v>0</v>
          </cell>
          <cell r="DG945">
            <v>0</v>
          </cell>
          <cell r="DH945">
            <v>0</v>
          </cell>
          <cell r="DI945">
            <v>0</v>
          </cell>
          <cell r="DJ945">
            <v>0</v>
          </cell>
          <cell r="DK945">
            <v>0</v>
          </cell>
          <cell r="DL945">
            <v>0</v>
          </cell>
          <cell r="DM945">
            <v>0</v>
          </cell>
          <cell r="DN945">
            <v>0</v>
          </cell>
          <cell r="DO945">
            <v>0</v>
          </cell>
          <cell r="DP945">
            <v>0</v>
          </cell>
          <cell r="DQ945">
            <v>0</v>
          </cell>
          <cell r="DR945">
            <v>0</v>
          </cell>
          <cell r="DS945">
            <v>0</v>
          </cell>
          <cell r="DT945">
            <v>0</v>
          </cell>
          <cell r="DU945">
            <v>0</v>
          </cell>
          <cell r="DV945">
            <v>0</v>
          </cell>
          <cell r="DW945">
            <v>0</v>
          </cell>
          <cell r="DX945">
            <v>0</v>
          </cell>
          <cell r="DY945">
            <v>0</v>
          </cell>
          <cell r="DZ945">
            <v>0</v>
          </cell>
          <cell r="EA945">
            <v>0</v>
          </cell>
          <cell r="EB945">
            <v>0</v>
          </cell>
          <cell r="EC945">
            <v>0</v>
          </cell>
          <cell r="ED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P946">
            <v>0</v>
          </cell>
          <cell r="AQ946">
            <v>0</v>
          </cell>
          <cell r="AR946">
            <v>0</v>
          </cell>
          <cell r="AS946">
            <v>0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0</v>
          </cell>
          <cell r="BD946">
            <v>0</v>
          </cell>
          <cell r="BE946">
            <v>0</v>
          </cell>
          <cell r="BF946">
            <v>0</v>
          </cell>
          <cell r="BG946">
            <v>0</v>
          </cell>
          <cell r="BH946">
            <v>0</v>
          </cell>
          <cell r="BI946">
            <v>0</v>
          </cell>
          <cell r="BJ946">
            <v>0</v>
          </cell>
          <cell r="BK946">
            <v>0</v>
          </cell>
          <cell r="BL946">
            <v>0</v>
          </cell>
          <cell r="BM946">
            <v>0</v>
          </cell>
          <cell r="BN946">
            <v>0</v>
          </cell>
          <cell r="BO946">
            <v>0</v>
          </cell>
          <cell r="BP946">
            <v>0</v>
          </cell>
          <cell r="BQ946">
            <v>0</v>
          </cell>
          <cell r="BR946">
            <v>0</v>
          </cell>
          <cell r="BS946">
            <v>0</v>
          </cell>
          <cell r="BT946">
            <v>0</v>
          </cell>
          <cell r="BU946">
            <v>0</v>
          </cell>
          <cell r="BV946">
            <v>0</v>
          </cell>
          <cell r="BW946">
            <v>0</v>
          </cell>
          <cell r="BX946">
            <v>0</v>
          </cell>
          <cell r="BY946">
            <v>0</v>
          </cell>
          <cell r="BZ946">
            <v>0</v>
          </cell>
          <cell r="CA946">
            <v>0</v>
          </cell>
          <cell r="CB946">
            <v>0</v>
          </cell>
          <cell r="CC946">
            <v>0</v>
          </cell>
          <cell r="CD946">
            <v>0</v>
          </cell>
          <cell r="CE946">
            <v>0</v>
          </cell>
          <cell r="CF946">
            <v>0</v>
          </cell>
          <cell r="CG946">
            <v>0</v>
          </cell>
          <cell r="CH946">
            <v>0</v>
          </cell>
          <cell r="CI946">
            <v>0</v>
          </cell>
          <cell r="CJ946">
            <v>0</v>
          </cell>
          <cell r="CK946">
            <v>0</v>
          </cell>
          <cell r="CL946">
            <v>0</v>
          </cell>
          <cell r="CM946">
            <v>0</v>
          </cell>
          <cell r="CN946">
            <v>0</v>
          </cell>
          <cell r="CO946">
            <v>0</v>
          </cell>
          <cell r="CP946">
            <v>0</v>
          </cell>
          <cell r="CQ946">
            <v>0</v>
          </cell>
          <cell r="CR946">
            <v>0</v>
          </cell>
          <cell r="CS946">
            <v>0</v>
          </cell>
          <cell r="CT946">
            <v>0</v>
          </cell>
          <cell r="CU946">
            <v>0</v>
          </cell>
          <cell r="CV946">
            <v>0</v>
          </cell>
          <cell r="CW946">
            <v>0</v>
          </cell>
          <cell r="CX946">
            <v>0</v>
          </cell>
          <cell r="CY946">
            <v>0</v>
          </cell>
          <cell r="CZ946">
            <v>0</v>
          </cell>
          <cell r="DA946">
            <v>0</v>
          </cell>
          <cell r="DB946">
            <v>0</v>
          </cell>
          <cell r="DC946">
            <v>0</v>
          </cell>
          <cell r="DD946">
            <v>0</v>
          </cell>
          <cell r="DE946">
            <v>0</v>
          </cell>
          <cell r="DF946">
            <v>0</v>
          </cell>
          <cell r="DG946">
            <v>0</v>
          </cell>
          <cell r="DH946">
            <v>0</v>
          </cell>
          <cell r="DI946">
            <v>0</v>
          </cell>
          <cell r="DJ946">
            <v>0</v>
          </cell>
          <cell r="DK946">
            <v>0</v>
          </cell>
          <cell r="DL946">
            <v>0</v>
          </cell>
          <cell r="DM946">
            <v>0</v>
          </cell>
          <cell r="DN946">
            <v>0</v>
          </cell>
          <cell r="DO946">
            <v>0</v>
          </cell>
          <cell r="DP946">
            <v>0</v>
          </cell>
          <cell r="DQ946">
            <v>0</v>
          </cell>
          <cell r="DR946">
            <v>0</v>
          </cell>
          <cell r="DS946">
            <v>0</v>
          </cell>
          <cell r="DT946">
            <v>0</v>
          </cell>
          <cell r="DU946">
            <v>0</v>
          </cell>
          <cell r="DV946">
            <v>0</v>
          </cell>
          <cell r="DW946">
            <v>0</v>
          </cell>
          <cell r="DX946">
            <v>0</v>
          </cell>
          <cell r="DY946">
            <v>0</v>
          </cell>
          <cell r="DZ946">
            <v>0</v>
          </cell>
          <cell r="EA946">
            <v>0</v>
          </cell>
          <cell r="EB946">
            <v>0</v>
          </cell>
          <cell r="EC946">
            <v>0</v>
          </cell>
          <cell r="ED946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P948">
            <v>0</v>
          </cell>
          <cell r="AQ948">
            <v>0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  <cell r="AV948">
            <v>0</v>
          </cell>
          <cell r="AW948">
            <v>0</v>
          </cell>
          <cell r="AX948">
            <v>0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0</v>
          </cell>
          <cell r="BD948">
            <v>0</v>
          </cell>
          <cell r="BE948">
            <v>0</v>
          </cell>
          <cell r="BF948">
            <v>0</v>
          </cell>
          <cell r="BG948">
            <v>0</v>
          </cell>
          <cell r="BH948">
            <v>0</v>
          </cell>
          <cell r="BI948">
            <v>0</v>
          </cell>
          <cell r="BJ948">
            <v>0</v>
          </cell>
          <cell r="BK948">
            <v>0</v>
          </cell>
          <cell r="BL948">
            <v>0</v>
          </cell>
          <cell r="BM948">
            <v>0</v>
          </cell>
          <cell r="BN948">
            <v>0</v>
          </cell>
          <cell r="BO948">
            <v>0</v>
          </cell>
          <cell r="BP948">
            <v>0</v>
          </cell>
          <cell r="BQ948">
            <v>0</v>
          </cell>
          <cell r="BR948">
            <v>0</v>
          </cell>
          <cell r="BS948">
            <v>0</v>
          </cell>
          <cell r="BT948">
            <v>0</v>
          </cell>
          <cell r="BU948">
            <v>0</v>
          </cell>
          <cell r="BV948">
            <v>0</v>
          </cell>
          <cell r="BW948">
            <v>0</v>
          </cell>
          <cell r="BX948">
            <v>0</v>
          </cell>
          <cell r="BY948">
            <v>0</v>
          </cell>
          <cell r="BZ948">
            <v>0</v>
          </cell>
          <cell r="CA948">
            <v>0</v>
          </cell>
          <cell r="CB948">
            <v>0</v>
          </cell>
          <cell r="CC948">
            <v>0</v>
          </cell>
          <cell r="CD948">
            <v>0</v>
          </cell>
          <cell r="CE948">
            <v>0</v>
          </cell>
          <cell r="CF948">
            <v>0</v>
          </cell>
          <cell r="CG948">
            <v>0</v>
          </cell>
          <cell r="CH948">
            <v>0</v>
          </cell>
          <cell r="CI948">
            <v>0</v>
          </cell>
          <cell r="CJ948">
            <v>0</v>
          </cell>
          <cell r="CK948">
            <v>0</v>
          </cell>
          <cell r="CL948">
            <v>0</v>
          </cell>
          <cell r="CM948">
            <v>0</v>
          </cell>
          <cell r="CN948">
            <v>0</v>
          </cell>
          <cell r="CO948">
            <v>0</v>
          </cell>
          <cell r="CP948">
            <v>0</v>
          </cell>
          <cell r="CQ948">
            <v>0</v>
          </cell>
          <cell r="CR948">
            <v>0</v>
          </cell>
          <cell r="CS948">
            <v>0</v>
          </cell>
          <cell r="CT948">
            <v>0</v>
          </cell>
          <cell r="CU948">
            <v>0</v>
          </cell>
          <cell r="CV948">
            <v>0</v>
          </cell>
          <cell r="CW948">
            <v>0</v>
          </cell>
          <cell r="CX948">
            <v>0</v>
          </cell>
          <cell r="CY948">
            <v>0</v>
          </cell>
          <cell r="CZ948">
            <v>0</v>
          </cell>
          <cell r="DA948">
            <v>0</v>
          </cell>
          <cell r="DB948">
            <v>0</v>
          </cell>
          <cell r="DC948">
            <v>0</v>
          </cell>
          <cell r="DD948">
            <v>0</v>
          </cell>
          <cell r="DE948">
            <v>0</v>
          </cell>
          <cell r="DF948">
            <v>0</v>
          </cell>
          <cell r="DG948">
            <v>0</v>
          </cell>
          <cell r="DH948">
            <v>0</v>
          </cell>
          <cell r="DI948">
            <v>0</v>
          </cell>
          <cell r="DJ948">
            <v>0</v>
          </cell>
          <cell r="DK948">
            <v>0</v>
          </cell>
          <cell r="DL948">
            <v>0</v>
          </cell>
          <cell r="DM948">
            <v>0</v>
          </cell>
          <cell r="DN948">
            <v>0</v>
          </cell>
          <cell r="DO948">
            <v>0</v>
          </cell>
          <cell r="DP948">
            <v>0</v>
          </cell>
          <cell r="DQ948">
            <v>0</v>
          </cell>
          <cell r="DR948">
            <v>0</v>
          </cell>
          <cell r="DS948">
            <v>0</v>
          </cell>
          <cell r="DT948">
            <v>0</v>
          </cell>
          <cell r="DU948">
            <v>0</v>
          </cell>
          <cell r="DV948">
            <v>0</v>
          </cell>
          <cell r="DW948">
            <v>0</v>
          </cell>
          <cell r="DX948">
            <v>0</v>
          </cell>
          <cell r="DY948">
            <v>0</v>
          </cell>
          <cell r="DZ948">
            <v>0</v>
          </cell>
          <cell r="EA948">
            <v>0</v>
          </cell>
          <cell r="EB948">
            <v>0</v>
          </cell>
          <cell r="EC948">
            <v>0</v>
          </cell>
          <cell r="ED948">
            <v>0</v>
          </cell>
        </row>
        <row r="949"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-0.19323840437804307</v>
          </cell>
          <cell r="M949">
            <v>-0.19535700626767749</v>
          </cell>
          <cell r="N949">
            <v>-0.2150220119122892</v>
          </cell>
          <cell r="O949">
            <v>0</v>
          </cell>
          <cell r="P949">
            <v>0</v>
          </cell>
          <cell r="Q949">
            <v>-0.21685993522086022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0</v>
          </cell>
          <cell r="BD949">
            <v>0</v>
          </cell>
          <cell r="BE949">
            <v>0</v>
          </cell>
          <cell r="BF949">
            <v>0</v>
          </cell>
          <cell r="BG949">
            <v>0</v>
          </cell>
          <cell r="BH949">
            <v>0</v>
          </cell>
          <cell r="BI949">
            <v>0</v>
          </cell>
          <cell r="BJ949">
            <v>0</v>
          </cell>
          <cell r="BK949">
            <v>0</v>
          </cell>
          <cell r="BL949">
            <v>0</v>
          </cell>
          <cell r="BM949">
            <v>0</v>
          </cell>
          <cell r="BN949">
            <v>0</v>
          </cell>
          <cell r="BO949">
            <v>0</v>
          </cell>
          <cell r="BP949">
            <v>0</v>
          </cell>
          <cell r="BQ949">
            <v>0</v>
          </cell>
          <cell r="BR949">
            <v>0</v>
          </cell>
          <cell r="BS949">
            <v>0</v>
          </cell>
          <cell r="BT949">
            <v>0</v>
          </cell>
          <cell r="BU949">
            <v>0</v>
          </cell>
          <cell r="BV949">
            <v>0</v>
          </cell>
          <cell r="BW949">
            <v>0</v>
          </cell>
          <cell r="BX949">
            <v>0</v>
          </cell>
          <cell r="BY949">
            <v>0</v>
          </cell>
          <cell r="BZ949">
            <v>0</v>
          </cell>
          <cell r="CA949">
            <v>0</v>
          </cell>
          <cell r="CB949">
            <v>0</v>
          </cell>
          <cell r="CC949">
            <v>0</v>
          </cell>
          <cell r="CD949">
            <v>0</v>
          </cell>
          <cell r="CE949">
            <v>0</v>
          </cell>
          <cell r="CF949">
            <v>0</v>
          </cell>
          <cell r="CG949">
            <v>0</v>
          </cell>
          <cell r="CH949">
            <v>0</v>
          </cell>
          <cell r="CI949">
            <v>0</v>
          </cell>
          <cell r="CJ949">
            <v>0</v>
          </cell>
          <cell r="CK949">
            <v>0</v>
          </cell>
          <cell r="CL949">
            <v>0</v>
          </cell>
          <cell r="CM949">
            <v>0</v>
          </cell>
          <cell r="CN949">
            <v>0</v>
          </cell>
          <cell r="CO949">
            <v>0</v>
          </cell>
          <cell r="CP949">
            <v>0</v>
          </cell>
          <cell r="CQ949">
            <v>0</v>
          </cell>
          <cell r="CR949">
            <v>0</v>
          </cell>
          <cell r="CS949">
            <v>0</v>
          </cell>
          <cell r="CT949">
            <v>0</v>
          </cell>
          <cell r="CU949">
            <v>0</v>
          </cell>
          <cell r="CV949">
            <v>0</v>
          </cell>
          <cell r="CW949">
            <v>0</v>
          </cell>
          <cell r="CX949">
            <v>0</v>
          </cell>
          <cell r="CY949">
            <v>0</v>
          </cell>
          <cell r="CZ949">
            <v>0</v>
          </cell>
          <cell r="DA949">
            <v>0</v>
          </cell>
          <cell r="DB949">
            <v>0</v>
          </cell>
          <cell r="DC949">
            <v>0</v>
          </cell>
          <cell r="DD949">
            <v>0</v>
          </cell>
          <cell r="DE949">
            <v>0</v>
          </cell>
          <cell r="DF949">
            <v>0</v>
          </cell>
          <cell r="DG949">
            <v>0</v>
          </cell>
          <cell r="DH949">
            <v>0</v>
          </cell>
          <cell r="DI949">
            <v>0</v>
          </cell>
          <cell r="DJ949">
            <v>0</v>
          </cell>
          <cell r="DK949">
            <v>0</v>
          </cell>
          <cell r="DL949">
            <v>0</v>
          </cell>
          <cell r="DM949">
            <v>0</v>
          </cell>
          <cell r="DN949">
            <v>0</v>
          </cell>
          <cell r="DO949">
            <v>0</v>
          </cell>
          <cell r="DP949">
            <v>0</v>
          </cell>
          <cell r="DQ949">
            <v>0</v>
          </cell>
          <cell r="DR949">
            <v>0</v>
          </cell>
          <cell r="DS949">
            <v>0</v>
          </cell>
          <cell r="DT949">
            <v>0</v>
          </cell>
          <cell r="DU949">
            <v>0</v>
          </cell>
          <cell r="DV949">
            <v>0</v>
          </cell>
          <cell r="DW949">
            <v>0</v>
          </cell>
          <cell r="DX949">
            <v>0</v>
          </cell>
          <cell r="DY949">
            <v>0</v>
          </cell>
          <cell r="DZ949">
            <v>0</v>
          </cell>
          <cell r="EA949">
            <v>0</v>
          </cell>
          <cell r="EB949">
            <v>0</v>
          </cell>
          <cell r="EC949">
            <v>0</v>
          </cell>
          <cell r="ED949">
            <v>0</v>
          </cell>
        </row>
        <row r="950"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O950">
            <v>0</v>
          </cell>
          <cell r="AP950">
            <v>0</v>
          </cell>
          <cell r="AQ950">
            <v>0</v>
          </cell>
          <cell r="AR950">
            <v>0</v>
          </cell>
          <cell r="AS950">
            <v>0</v>
          </cell>
          <cell r="AT950">
            <v>0</v>
          </cell>
          <cell r="AU950">
            <v>0</v>
          </cell>
          <cell r="AV950">
            <v>0</v>
          </cell>
          <cell r="AW950">
            <v>0</v>
          </cell>
          <cell r="AX950">
            <v>0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0</v>
          </cell>
          <cell r="BD950">
            <v>0</v>
          </cell>
          <cell r="BE950">
            <v>0</v>
          </cell>
          <cell r="BF950">
            <v>0</v>
          </cell>
          <cell r="BG950">
            <v>0</v>
          </cell>
          <cell r="BH950">
            <v>0</v>
          </cell>
          <cell r="BI950">
            <v>0</v>
          </cell>
          <cell r="BJ950">
            <v>0</v>
          </cell>
          <cell r="BK950">
            <v>0</v>
          </cell>
          <cell r="BL950">
            <v>0</v>
          </cell>
          <cell r="BM950">
            <v>0</v>
          </cell>
          <cell r="BN950">
            <v>0</v>
          </cell>
          <cell r="BO950">
            <v>0</v>
          </cell>
          <cell r="BP950">
            <v>0</v>
          </cell>
          <cell r="BQ950">
            <v>0</v>
          </cell>
          <cell r="BR950">
            <v>0</v>
          </cell>
          <cell r="BS950">
            <v>0</v>
          </cell>
          <cell r="BT950">
            <v>0</v>
          </cell>
          <cell r="BU950">
            <v>0</v>
          </cell>
          <cell r="BV950">
            <v>0</v>
          </cell>
          <cell r="BW950">
            <v>0</v>
          </cell>
          <cell r="BX950">
            <v>0</v>
          </cell>
          <cell r="BY950">
            <v>0</v>
          </cell>
          <cell r="BZ950">
            <v>0</v>
          </cell>
          <cell r="CA950">
            <v>0</v>
          </cell>
          <cell r="CB950">
            <v>0</v>
          </cell>
          <cell r="CC950">
            <v>0</v>
          </cell>
          <cell r="CD950">
            <v>0</v>
          </cell>
          <cell r="CE950">
            <v>0</v>
          </cell>
          <cell r="CF950">
            <v>0</v>
          </cell>
          <cell r="CG950">
            <v>0</v>
          </cell>
          <cell r="CH950">
            <v>0</v>
          </cell>
          <cell r="CI950">
            <v>0</v>
          </cell>
          <cell r="CJ950">
            <v>0</v>
          </cell>
          <cell r="CK950">
            <v>0</v>
          </cell>
          <cell r="CL950">
            <v>0</v>
          </cell>
          <cell r="CM950">
            <v>0</v>
          </cell>
          <cell r="CN950">
            <v>0</v>
          </cell>
          <cell r="CO950">
            <v>0</v>
          </cell>
          <cell r="CP950">
            <v>0</v>
          </cell>
          <cell r="CQ950">
            <v>0</v>
          </cell>
          <cell r="CR950">
            <v>0</v>
          </cell>
          <cell r="CS950">
            <v>0</v>
          </cell>
          <cell r="CT950">
            <v>0</v>
          </cell>
          <cell r="CU950">
            <v>0</v>
          </cell>
          <cell r="CV950">
            <v>0</v>
          </cell>
          <cell r="CW950">
            <v>0</v>
          </cell>
          <cell r="CX950">
            <v>0</v>
          </cell>
          <cell r="CY950">
            <v>0</v>
          </cell>
          <cell r="CZ950">
            <v>0</v>
          </cell>
          <cell r="DA950">
            <v>0</v>
          </cell>
          <cell r="DB950">
            <v>0</v>
          </cell>
          <cell r="DC950">
            <v>0</v>
          </cell>
          <cell r="DD950">
            <v>0</v>
          </cell>
          <cell r="DE950">
            <v>0</v>
          </cell>
          <cell r="DF950">
            <v>0</v>
          </cell>
          <cell r="DG950">
            <v>0</v>
          </cell>
          <cell r="DH950">
            <v>0</v>
          </cell>
          <cell r="DI950">
            <v>0</v>
          </cell>
          <cell r="DJ950">
            <v>0</v>
          </cell>
          <cell r="DK950">
            <v>0</v>
          </cell>
          <cell r="DL950">
            <v>0</v>
          </cell>
          <cell r="DM950">
            <v>0</v>
          </cell>
          <cell r="DN950">
            <v>0</v>
          </cell>
          <cell r="DO950">
            <v>0</v>
          </cell>
          <cell r="DP950">
            <v>0</v>
          </cell>
          <cell r="DQ950">
            <v>0</v>
          </cell>
          <cell r="DR950">
            <v>0</v>
          </cell>
          <cell r="DS950">
            <v>0</v>
          </cell>
          <cell r="DT950">
            <v>0</v>
          </cell>
          <cell r="DU950">
            <v>0</v>
          </cell>
          <cell r="DV950">
            <v>0</v>
          </cell>
          <cell r="DW950">
            <v>0</v>
          </cell>
          <cell r="DX950">
            <v>0</v>
          </cell>
          <cell r="DY950">
            <v>0</v>
          </cell>
          <cell r="DZ950">
            <v>0</v>
          </cell>
          <cell r="EA950">
            <v>0</v>
          </cell>
          <cell r="EB950">
            <v>0</v>
          </cell>
          <cell r="EC950">
            <v>0</v>
          </cell>
          <cell r="ED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P951">
            <v>0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0</v>
          </cell>
          <cell r="BD951">
            <v>0</v>
          </cell>
          <cell r="BE951">
            <v>0</v>
          </cell>
          <cell r="BF951">
            <v>0</v>
          </cell>
          <cell r="BG951">
            <v>0</v>
          </cell>
          <cell r="BH951">
            <v>0</v>
          </cell>
          <cell r="BI951">
            <v>0</v>
          </cell>
          <cell r="BJ951">
            <v>0</v>
          </cell>
          <cell r="BK951">
            <v>0</v>
          </cell>
          <cell r="BL951">
            <v>0</v>
          </cell>
          <cell r="BM951">
            <v>0</v>
          </cell>
          <cell r="BN951">
            <v>0</v>
          </cell>
          <cell r="BO951">
            <v>0</v>
          </cell>
          <cell r="BP951">
            <v>0</v>
          </cell>
          <cell r="BQ951">
            <v>0</v>
          </cell>
          <cell r="BR951">
            <v>0</v>
          </cell>
          <cell r="BS951">
            <v>0</v>
          </cell>
          <cell r="BT951">
            <v>0</v>
          </cell>
          <cell r="BU951">
            <v>0</v>
          </cell>
          <cell r="BV951">
            <v>0</v>
          </cell>
          <cell r="BW951">
            <v>0</v>
          </cell>
          <cell r="BX951">
            <v>0</v>
          </cell>
          <cell r="BY951">
            <v>0</v>
          </cell>
          <cell r="BZ951">
            <v>0</v>
          </cell>
          <cell r="CA951">
            <v>0</v>
          </cell>
          <cell r="CB951">
            <v>0</v>
          </cell>
          <cell r="CC951">
            <v>0</v>
          </cell>
          <cell r="CD951">
            <v>0</v>
          </cell>
          <cell r="CE951">
            <v>0</v>
          </cell>
          <cell r="CF951">
            <v>0</v>
          </cell>
          <cell r="CG951">
            <v>0</v>
          </cell>
          <cell r="CH951">
            <v>0</v>
          </cell>
          <cell r="CI951">
            <v>0</v>
          </cell>
          <cell r="CJ951">
            <v>0</v>
          </cell>
          <cell r="CK951">
            <v>0</v>
          </cell>
          <cell r="CL951">
            <v>0</v>
          </cell>
          <cell r="CM951">
            <v>0</v>
          </cell>
          <cell r="CN951">
            <v>0</v>
          </cell>
          <cell r="CO951">
            <v>0</v>
          </cell>
          <cell r="CP951">
            <v>0</v>
          </cell>
          <cell r="CQ951">
            <v>0</v>
          </cell>
          <cell r="CR951">
            <v>0</v>
          </cell>
          <cell r="CS951">
            <v>0</v>
          </cell>
          <cell r="CT951">
            <v>0</v>
          </cell>
          <cell r="CU951">
            <v>0</v>
          </cell>
          <cell r="CV951">
            <v>0</v>
          </cell>
          <cell r="CW951">
            <v>0</v>
          </cell>
          <cell r="CX951">
            <v>0</v>
          </cell>
          <cell r="CY951">
            <v>0</v>
          </cell>
          <cell r="CZ951">
            <v>0</v>
          </cell>
          <cell r="DA951">
            <v>0</v>
          </cell>
          <cell r="DB951">
            <v>0</v>
          </cell>
          <cell r="DC951">
            <v>0</v>
          </cell>
          <cell r="DD951">
            <v>0</v>
          </cell>
          <cell r="DE951">
            <v>0</v>
          </cell>
          <cell r="DF951">
            <v>0</v>
          </cell>
          <cell r="DG951">
            <v>0</v>
          </cell>
          <cell r="DH951">
            <v>0</v>
          </cell>
          <cell r="DI951">
            <v>0</v>
          </cell>
          <cell r="DJ951">
            <v>0</v>
          </cell>
          <cell r="DK951">
            <v>0</v>
          </cell>
          <cell r="DL951">
            <v>0</v>
          </cell>
          <cell r="DM951">
            <v>0</v>
          </cell>
          <cell r="DN951">
            <v>0</v>
          </cell>
          <cell r="DO951">
            <v>0</v>
          </cell>
          <cell r="DP951">
            <v>0</v>
          </cell>
          <cell r="DQ951">
            <v>0</v>
          </cell>
          <cell r="DR951">
            <v>0</v>
          </cell>
          <cell r="DS951">
            <v>0</v>
          </cell>
          <cell r="DT951">
            <v>0</v>
          </cell>
          <cell r="DU951">
            <v>0</v>
          </cell>
          <cell r="DV951">
            <v>0</v>
          </cell>
          <cell r="DW951">
            <v>0</v>
          </cell>
          <cell r="DX951">
            <v>0</v>
          </cell>
          <cell r="DY951">
            <v>0</v>
          </cell>
          <cell r="DZ951">
            <v>0</v>
          </cell>
          <cell r="EA951">
            <v>0</v>
          </cell>
          <cell r="EB951">
            <v>0</v>
          </cell>
          <cell r="EC951">
            <v>0</v>
          </cell>
          <cell r="ED951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O955">
            <v>0</v>
          </cell>
          <cell r="AP955">
            <v>0</v>
          </cell>
          <cell r="AQ955">
            <v>0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0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0</v>
          </cell>
          <cell r="BD955">
            <v>0</v>
          </cell>
          <cell r="BE955">
            <v>0</v>
          </cell>
          <cell r="BF955">
            <v>0</v>
          </cell>
          <cell r="BG955">
            <v>0</v>
          </cell>
          <cell r="BH955">
            <v>0</v>
          </cell>
          <cell r="BI955">
            <v>0</v>
          </cell>
          <cell r="BJ955">
            <v>0</v>
          </cell>
          <cell r="BK955">
            <v>0</v>
          </cell>
          <cell r="BL955">
            <v>0</v>
          </cell>
          <cell r="BM955">
            <v>0</v>
          </cell>
          <cell r="BN955">
            <v>0</v>
          </cell>
          <cell r="BO955">
            <v>0</v>
          </cell>
          <cell r="BP955">
            <v>0</v>
          </cell>
          <cell r="BQ955">
            <v>0</v>
          </cell>
          <cell r="BR955">
            <v>0</v>
          </cell>
          <cell r="BS955">
            <v>0</v>
          </cell>
          <cell r="BT955">
            <v>0</v>
          </cell>
          <cell r="BU955">
            <v>0</v>
          </cell>
          <cell r="BV955">
            <v>0</v>
          </cell>
          <cell r="BW955">
            <v>0</v>
          </cell>
          <cell r="BX955">
            <v>0</v>
          </cell>
          <cell r="BY955">
            <v>0</v>
          </cell>
          <cell r="BZ955">
            <v>0</v>
          </cell>
          <cell r="CA955">
            <v>0</v>
          </cell>
          <cell r="CB955">
            <v>0</v>
          </cell>
          <cell r="CC955">
            <v>0</v>
          </cell>
          <cell r="CD955">
            <v>0</v>
          </cell>
          <cell r="CE955">
            <v>0</v>
          </cell>
          <cell r="CF955">
            <v>0</v>
          </cell>
          <cell r="CG955">
            <v>0</v>
          </cell>
          <cell r="CH955">
            <v>0</v>
          </cell>
          <cell r="CI955">
            <v>0</v>
          </cell>
          <cell r="CJ955">
            <v>0</v>
          </cell>
          <cell r="CK955">
            <v>0</v>
          </cell>
          <cell r="CL955">
            <v>0</v>
          </cell>
          <cell r="CM955">
            <v>0</v>
          </cell>
          <cell r="CN955">
            <v>0</v>
          </cell>
          <cell r="CO955">
            <v>0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0</v>
          </cell>
          <cell r="CU955">
            <v>0</v>
          </cell>
          <cell r="CV955">
            <v>0</v>
          </cell>
          <cell r="CW955">
            <v>0</v>
          </cell>
          <cell r="CX955">
            <v>0</v>
          </cell>
          <cell r="CY955">
            <v>0</v>
          </cell>
          <cell r="CZ955">
            <v>0</v>
          </cell>
          <cell r="DA955">
            <v>0</v>
          </cell>
          <cell r="DB955">
            <v>0</v>
          </cell>
          <cell r="DC955">
            <v>0</v>
          </cell>
          <cell r="DD955">
            <v>0</v>
          </cell>
          <cell r="DE955">
            <v>0</v>
          </cell>
          <cell r="DF955">
            <v>0</v>
          </cell>
          <cell r="DG955">
            <v>0</v>
          </cell>
          <cell r="DH955">
            <v>0</v>
          </cell>
          <cell r="DI955">
            <v>0</v>
          </cell>
          <cell r="DJ955">
            <v>0</v>
          </cell>
          <cell r="DK955">
            <v>0</v>
          </cell>
          <cell r="DL955">
            <v>0</v>
          </cell>
          <cell r="DM955">
            <v>0</v>
          </cell>
          <cell r="DN955">
            <v>0</v>
          </cell>
          <cell r="DO955">
            <v>0</v>
          </cell>
          <cell r="DP955">
            <v>0</v>
          </cell>
          <cell r="DQ955">
            <v>0</v>
          </cell>
          <cell r="DR955">
            <v>0</v>
          </cell>
          <cell r="DS955">
            <v>0</v>
          </cell>
          <cell r="DT955">
            <v>0</v>
          </cell>
          <cell r="DU955">
            <v>0</v>
          </cell>
          <cell r="DV955">
            <v>0</v>
          </cell>
          <cell r="DW955">
            <v>0</v>
          </cell>
          <cell r="DX955">
            <v>0</v>
          </cell>
          <cell r="DY955">
            <v>0</v>
          </cell>
          <cell r="DZ955">
            <v>0</v>
          </cell>
          <cell r="EA955">
            <v>0</v>
          </cell>
          <cell r="EB955">
            <v>0</v>
          </cell>
          <cell r="EC955">
            <v>0</v>
          </cell>
          <cell r="ED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0</v>
          </cell>
          <cell r="AR956">
            <v>0</v>
          </cell>
          <cell r="AS956">
            <v>0</v>
          </cell>
          <cell r="AT956">
            <v>0</v>
          </cell>
          <cell r="AU956">
            <v>0</v>
          </cell>
          <cell r="AV956">
            <v>0</v>
          </cell>
          <cell r="AW956">
            <v>0</v>
          </cell>
          <cell r="AX956">
            <v>0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0</v>
          </cell>
          <cell r="BD956">
            <v>0</v>
          </cell>
          <cell r="BE956">
            <v>0</v>
          </cell>
          <cell r="BF956">
            <v>0</v>
          </cell>
          <cell r="BG956">
            <v>0</v>
          </cell>
          <cell r="BH956">
            <v>0</v>
          </cell>
          <cell r="BI956">
            <v>0</v>
          </cell>
          <cell r="BJ956">
            <v>0</v>
          </cell>
          <cell r="BK956">
            <v>0</v>
          </cell>
          <cell r="BL956">
            <v>0</v>
          </cell>
          <cell r="BM956">
            <v>0</v>
          </cell>
          <cell r="BN956">
            <v>0</v>
          </cell>
          <cell r="BO956">
            <v>0</v>
          </cell>
          <cell r="BP956">
            <v>0</v>
          </cell>
          <cell r="BQ956">
            <v>0</v>
          </cell>
          <cell r="BR956">
            <v>0</v>
          </cell>
          <cell r="BS956">
            <v>0</v>
          </cell>
          <cell r="BT956">
            <v>0</v>
          </cell>
          <cell r="BU956">
            <v>0</v>
          </cell>
          <cell r="BV956">
            <v>0</v>
          </cell>
          <cell r="BW956">
            <v>0</v>
          </cell>
          <cell r="BX956">
            <v>0</v>
          </cell>
          <cell r="BY956">
            <v>0</v>
          </cell>
          <cell r="BZ956">
            <v>0</v>
          </cell>
          <cell r="CA956">
            <v>0</v>
          </cell>
          <cell r="CB956">
            <v>0</v>
          </cell>
          <cell r="CC956">
            <v>0</v>
          </cell>
          <cell r="CD956">
            <v>0</v>
          </cell>
          <cell r="CE956">
            <v>0</v>
          </cell>
          <cell r="CF956">
            <v>0</v>
          </cell>
          <cell r="CG956">
            <v>0</v>
          </cell>
          <cell r="CH956">
            <v>0</v>
          </cell>
          <cell r="CI956">
            <v>0</v>
          </cell>
          <cell r="CJ956">
            <v>0</v>
          </cell>
          <cell r="CK956">
            <v>0</v>
          </cell>
          <cell r="CL956">
            <v>0</v>
          </cell>
          <cell r="CM956">
            <v>0</v>
          </cell>
          <cell r="CN956">
            <v>0</v>
          </cell>
          <cell r="CO956">
            <v>0</v>
          </cell>
          <cell r="CP956">
            <v>0</v>
          </cell>
          <cell r="CQ956">
            <v>0</v>
          </cell>
          <cell r="CR956">
            <v>0</v>
          </cell>
          <cell r="CS956">
            <v>0</v>
          </cell>
          <cell r="CT956">
            <v>0</v>
          </cell>
          <cell r="CU956">
            <v>0</v>
          </cell>
          <cell r="CV956">
            <v>0</v>
          </cell>
          <cell r="CW956">
            <v>0</v>
          </cell>
          <cell r="CX956">
            <v>0</v>
          </cell>
          <cell r="CY956">
            <v>0</v>
          </cell>
          <cell r="CZ956">
            <v>0</v>
          </cell>
          <cell r="DA956">
            <v>0</v>
          </cell>
          <cell r="DB956">
            <v>0</v>
          </cell>
          <cell r="DC956">
            <v>0</v>
          </cell>
          <cell r="DD956">
            <v>0</v>
          </cell>
          <cell r="DE956">
            <v>0</v>
          </cell>
          <cell r="DF956">
            <v>0</v>
          </cell>
          <cell r="DG956">
            <v>0</v>
          </cell>
          <cell r="DH956">
            <v>0</v>
          </cell>
          <cell r="DI956">
            <v>0</v>
          </cell>
          <cell r="DJ956">
            <v>0</v>
          </cell>
          <cell r="DK956">
            <v>0</v>
          </cell>
          <cell r="DL956">
            <v>0</v>
          </cell>
          <cell r="DM956">
            <v>0</v>
          </cell>
          <cell r="DN956">
            <v>0</v>
          </cell>
          <cell r="DO956">
            <v>0</v>
          </cell>
          <cell r="DP956">
            <v>0</v>
          </cell>
          <cell r="DQ956">
            <v>0</v>
          </cell>
          <cell r="DR956">
            <v>0</v>
          </cell>
          <cell r="DS956">
            <v>0</v>
          </cell>
          <cell r="DT956">
            <v>0</v>
          </cell>
          <cell r="DU956">
            <v>0</v>
          </cell>
          <cell r="DV956">
            <v>0</v>
          </cell>
          <cell r="DW956">
            <v>0</v>
          </cell>
          <cell r="DX956">
            <v>0</v>
          </cell>
          <cell r="DY956">
            <v>0</v>
          </cell>
          <cell r="DZ956">
            <v>0</v>
          </cell>
          <cell r="EA956">
            <v>0</v>
          </cell>
          <cell r="EB956">
            <v>0</v>
          </cell>
          <cell r="EC956">
            <v>0</v>
          </cell>
          <cell r="ED956">
            <v>0</v>
          </cell>
        </row>
        <row r="957"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O957">
            <v>0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T957">
            <v>0</v>
          </cell>
          <cell r="AU957">
            <v>0</v>
          </cell>
          <cell r="AV957">
            <v>0</v>
          </cell>
          <cell r="AW957">
            <v>0</v>
          </cell>
          <cell r="AX957">
            <v>0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0</v>
          </cell>
          <cell r="BD957">
            <v>0</v>
          </cell>
          <cell r="BE957">
            <v>0</v>
          </cell>
          <cell r="BF957">
            <v>0</v>
          </cell>
          <cell r="BG957">
            <v>0</v>
          </cell>
          <cell r="BH957">
            <v>0</v>
          </cell>
          <cell r="BI957">
            <v>0</v>
          </cell>
          <cell r="BJ957">
            <v>0</v>
          </cell>
          <cell r="BK957">
            <v>0</v>
          </cell>
          <cell r="BL957">
            <v>0</v>
          </cell>
          <cell r="BM957">
            <v>0</v>
          </cell>
          <cell r="BN957">
            <v>0</v>
          </cell>
          <cell r="BO957">
            <v>0</v>
          </cell>
          <cell r="BP957">
            <v>0</v>
          </cell>
          <cell r="BQ957">
            <v>0</v>
          </cell>
          <cell r="BR957">
            <v>0</v>
          </cell>
          <cell r="BS957">
            <v>0</v>
          </cell>
          <cell r="BT957">
            <v>0</v>
          </cell>
          <cell r="BU957">
            <v>0</v>
          </cell>
          <cell r="BV957">
            <v>0</v>
          </cell>
          <cell r="BW957">
            <v>0</v>
          </cell>
          <cell r="BX957">
            <v>0</v>
          </cell>
          <cell r="BY957">
            <v>0</v>
          </cell>
          <cell r="BZ957">
            <v>0</v>
          </cell>
          <cell r="CA957">
            <v>0</v>
          </cell>
          <cell r="CB957">
            <v>0</v>
          </cell>
          <cell r="CC957">
            <v>0</v>
          </cell>
          <cell r="CD957">
            <v>0</v>
          </cell>
          <cell r="CE957">
            <v>0</v>
          </cell>
          <cell r="CF957">
            <v>0</v>
          </cell>
          <cell r="CG957">
            <v>0</v>
          </cell>
          <cell r="CH957">
            <v>0</v>
          </cell>
          <cell r="CI957">
            <v>0</v>
          </cell>
          <cell r="CJ957">
            <v>0</v>
          </cell>
          <cell r="CK957">
            <v>0</v>
          </cell>
          <cell r="CL957">
            <v>0</v>
          </cell>
          <cell r="CM957">
            <v>0</v>
          </cell>
          <cell r="CN957">
            <v>0</v>
          </cell>
          <cell r="CO957">
            <v>0</v>
          </cell>
          <cell r="CP957">
            <v>0</v>
          </cell>
          <cell r="CQ957">
            <v>0</v>
          </cell>
          <cell r="CR957">
            <v>0</v>
          </cell>
          <cell r="CS957">
            <v>0</v>
          </cell>
          <cell r="CT957">
            <v>0</v>
          </cell>
          <cell r="CU957">
            <v>0</v>
          </cell>
          <cell r="CV957">
            <v>0</v>
          </cell>
          <cell r="CW957">
            <v>0</v>
          </cell>
          <cell r="CX957">
            <v>0</v>
          </cell>
          <cell r="CY957">
            <v>0</v>
          </cell>
          <cell r="CZ957">
            <v>0</v>
          </cell>
          <cell r="DA957">
            <v>0</v>
          </cell>
          <cell r="DB957">
            <v>0</v>
          </cell>
          <cell r="DC957">
            <v>0</v>
          </cell>
          <cell r="DD957">
            <v>0</v>
          </cell>
          <cell r="DE957">
            <v>0</v>
          </cell>
          <cell r="DF957">
            <v>0</v>
          </cell>
          <cell r="DG957">
            <v>0</v>
          </cell>
          <cell r="DH957">
            <v>0</v>
          </cell>
          <cell r="DI957">
            <v>0</v>
          </cell>
          <cell r="DJ957">
            <v>0</v>
          </cell>
          <cell r="DK957">
            <v>0</v>
          </cell>
          <cell r="DL957">
            <v>0</v>
          </cell>
          <cell r="DM957">
            <v>0</v>
          </cell>
          <cell r="DN957">
            <v>0</v>
          </cell>
          <cell r="DO957">
            <v>0</v>
          </cell>
          <cell r="DP957">
            <v>0</v>
          </cell>
          <cell r="DQ957">
            <v>0</v>
          </cell>
          <cell r="DR957">
            <v>0</v>
          </cell>
          <cell r="DS957">
            <v>0</v>
          </cell>
          <cell r="DT957">
            <v>0</v>
          </cell>
          <cell r="DU957">
            <v>0</v>
          </cell>
          <cell r="DV957">
            <v>0</v>
          </cell>
          <cell r="DW957">
            <v>0</v>
          </cell>
          <cell r="DX957">
            <v>0</v>
          </cell>
          <cell r="DY957">
            <v>0</v>
          </cell>
          <cell r="DZ957">
            <v>0</v>
          </cell>
          <cell r="EA957">
            <v>0</v>
          </cell>
          <cell r="EB957">
            <v>0</v>
          </cell>
          <cell r="EC957">
            <v>0</v>
          </cell>
          <cell r="ED957">
            <v>0</v>
          </cell>
        </row>
        <row r="958"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O958">
            <v>0</v>
          </cell>
          <cell r="AP958">
            <v>0</v>
          </cell>
          <cell r="AQ958">
            <v>0</v>
          </cell>
          <cell r="AR958">
            <v>0</v>
          </cell>
          <cell r="AS958">
            <v>0</v>
          </cell>
          <cell r="AT958">
            <v>0</v>
          </cell>
          <cell r="AU958">
            <v>0</v>
          </cell>
          <cell r="AV958">
            <v>0</v>
          </cell>
          <cell r="AW958">
            <v>0</v>
          </cell>
          <cell r="AX958">
            <v>0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0</v>
          </cell>
          <cell r="BD958">
            <v>0</v>
          </cell>
          <cell r="BE958">
            <v>0</v>
          </cell>
          <cell r="BF958">
            <v>0</v>
          </cell>
          <cell r="BG958">
            <v>0</v>
          </cell>
          <cell r="BH958">
            <v>0</v>
          </cell>
          <cell r="BI958">
            <v>0</v>
          </cell>
          <cell r="BJ958">
            <v>0</v>
          </cell>
          <cell r="BK958">
            <v>0</v>
          </cell>
          <cell r="BL958">
            <v>0</v>
          </cell>
          <cell r="BM958">
            <v>0</v>
          </cell>
          <cell r="BN958">
            <v>0</v>
          </cell>
          <cell r="BO958">
            <v>0</v>
          </cell>
          <cell r="BP958">
            <v>0</v>
          </cell>
          <cell r="BQ958">
            <v>0</v>
          </cell>
          <cell r="BR958">
            <v>0</v>
          </cell>
          <cell r="BS958">
            <v>0</v>
          </cell>
          <cell r="BT958">
            <v>0</v>
          </cell>
          <cell r="BU958">
            <v>0</v>
          </cell>
          <cell r="BV958">
            <v>0</v>
          </cell>
          <cell r="BW958">
            <v>0</v>
          </cell>
          <cell r="BX958">
            <v>0</v>
          </cell>
          <cell r="BY958">
            <v>0</v>
          </cell>
          <cell r="BZ958">
            <v>0</v>
          </cell>
          <cell r="CA958">
            <v>0</v>
          </cell>
          <cell r="CB958">
            <v>0</v>
          </cell>
          <cell r="CC958">
            <v>0</v>
          </cell>
          <cell r="CD958">
            <v>0</v>
          </cell>
          <cell r="CE958">
            <v>0</v>
          </cell>
          <cell r="CF958">
            <v>0</v>
          </cell>
          <cell r="CG958">
            <v>0</v>
          </cell>
          <cell r="CH958">
            <v>0</v>
          </cell>
          <cell r="CI958">
            <v>0</v>
          </cell>
          <cell r="CJ958">
            <v>0</v>
          </cell>
          <cell r="CK958">
            <v>0</v>
          </cell>
          <cell r="CL958">
            <v>0</v>
          </cell>
          <cell r="CM958">
            <v>0</v>
          </cell>
          <cell r="CN958">
            <v>0</v>
          </cell>
          <cell r="CO958">
            <v>0</v>
          </cell>
          <cell r="CP958">
            <v>0</v>
          </cell>
          <cell r="CQ958">
            <v>0</v>
          </cell>
          <cell r="CR958">
            <v>0</v>
          </cell>
          <cell r="CS958">
            <v>0</v>
          </cell>
          <cell r="CT958">
            <v>0</v>
          </cell>
          <cell r="CU958">
            <v>0</v>
          </cell>
          <cell r="CV958">
            <v>0</v>
          </cell>
          <cell r="CW958">
            <v>0</v>
          </cell>
          <cell r="CX958">
            <v>0</v>
          </cell>
          <cell r="CY958">
            <v>0</v>
          </cell>
          <cell r="CZ958">
            <v>0</v>
          </cell>
          <cell r="DA958">
            <v>0</v>
          </cell>
          <cell r="DB958">
            <v>0</v>
          </cell>
          <cell r="DC958">
            <v>0</v>
          </cell>
          <cell r="DD958">
            <v>0</v>
          </cell>
          <cell r="DE958">
            <v>0</v>
          </cell>
          <cell r="DF958">
            <v>0</v>
          </cell>
          <cell r="DG958">
            <v>0</v>
          </cell>
          <cell r="DH958">
            <v>0</v>
          </cell>
          <cell r="DI958">
            <v>0</v>
          </cell>
          <cell r="DJ958">
            <v>0</v>
          </cell>
          <cell r="DK958">
            <v>0</v>
          </cell>
          <cell r="DL958">
            <v>0</v>
          </cell>
          <cell r="DM958">
            <v>0</v>
          </cell>
          <cell r="DN958">
            <v>0</v>
          </cell>
          <cell r="DO958">
            <v>0</v>
          </cell>
          <cell r="DP958">
            <v>0</v>
          </cell>
          <cell r="DQ958">
            <v>0</v>
          </cell>
          <cell r="DR958">
            <v>0</v>
          </cell>
          <cell r="DS958">
            <v>0</v>
          </cell>
          <cell r="DT958">
            <v>0</v>
          </cell>
          <cell r="DU958">
            <v>0</v>
          </cell>
          <cell r="DV958">
            <v>0</v>
          </cell>
          <cell r="DW958">
            <v>0</v>
          </cell>
          <cell r="DX958">
            <v>0</v>
          </cell>
          <cell r="DY958">
            <v>0</v>
          </cell>
          <cell r="DZ958">
            <v>0</v>
          </cell>
          <cell r="EA958">
            <v>0</v>
          </cell>
          <cell r="EB958">
            <v>0</v>
          </cell>
          <cell r="EC958">
            <v>0</v>
          </cell>
          <cell r="ED958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O960">
            <v>0</v>
          </cell>
          <cell r="AP960">
            <v>0</v>
          </cell>
          <cell r="AQ960">
            <v>0</v>
          </cell>
          <cell r="AR960">
            <v>0</v>
          </cell>
          <cell r="AS960">
            <v>0</v>
          </cell>
          <cell r="AT960">
            <v>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0</v>
          </cell>
          <cell r="BD960">
            <v>0</v>
          </cell>
          <cell r="BE960">
            <v>0</v>
          </cell>
          <cell r="BF960">
            <v>0</v>
          </cell>
          <cell r="BG960">
            <v>0</v>
          </cell>
          <cell r="BH960">
            <v>0</v>
          </cell>
          <cell r="BI960">
            <v>0</v>
          </cell>
          <cell r="BJ960">
            <v>0</v>
          </cell>
          <cell r="BK960">
            <v>0</v>
          </cell>
          <cell r="BL960">
            <v>0</v>
          </cell>
          <cell r="BM960">
            <v>0</v>
          </cell>
          <cell r="BN960">
            <v>0</v>
          </cell>
          <cell r="BO960">
            <v>0</v>
          </cell>
          <cell r="BP960">
            <v>0</v>
          </cell>
          <cell r="BQ960">
            <v>0</v>
          </cell>
          <cell r="BR960">
            <v>0</v>
          </cell>
          <cell r="BS960">
            <v>0</v>
          </cell>
          <cell r="BT960">
            <v>0</v>
          </cell>
          <cell r="BU960">
            <v>0</v>
          </cell>
          <cell r="BV960">
            <v>0</v>
          </cell>
          <cell r="BW960">
            <v>0</v>
          </cell>
          <cell r="BX960">
            <v>0</v>
          </cell>
          <cell r="BY960">
            <v>0</v>
          </cell>
          <cell r="BZ960">
            <v>0</v>
          </cell>
          <cell r="CA960">
            <v>0</v>
          </cell>
          <cell r="CB960">
            <v>0</v>
          </cell>
          <cell r="CC960">
            <v>0</v>
          </cell>
          <cell r="CD960">
            <v>0</v>
          </cell>
          <cell r="CE960">
            <v>0</v>
          </cell>
          <cell r="CF960">
            <v>0</v>
          </cell>
          <cell r="CG960">
            <v>0</v>
          </cell>
          <cell r="CH960">
            <v>0</v>
          </cell>
          <cell r="CI960">
            <v>0</v>
          </cell>
          <cell r="CJ960">
            <v>0</v>
          </cell>
          <cell r="CK960">
            <v>0</v>
          </cell>
          <cell r="CL960">
            <v>0</v>
          </cell>
          <cell r="CM960">
            <v>0</v>
          </cell>
          <cell r="CN960">
            <v>0</v>
          </cell>
          <cell r="CO960">
            <v>0</v>
          </cell>
          <cell r="CP960">
            <v>0</v>
          </cell>
          <cell r="CQ960">
            <v>0</v>
          </cell>
          <cell r="CR960">
            <v>0</v>
          </cell>
          <cell r="CS960">
            <v>0</v>
          </cell>
          <cell r="CT960">
            <v>0</v>
          </cell>
          <cell r="CU960">
            <v>0</v>
          </cell>
          <cell r="CV960">
            <v>0</v>
          </cell>
          <cell r="CW960">
            <v>0</v>
          </cell>
          <cell r="CX960">
            <v>0</v>
          </cell>
          <cell r="CY960">
            <v>0</v>
          </cell>
          <cell r="CZ960">
            <v>0</v>
          </cell>
          <cell r="DA960">
            <v>0</v>
          </cell>
          <cell r="DB960">
            <v>0</v>
          </cell>
          <cell r="DC960">
            <v>0</v>
          </cell>
          <cell r="DD960">
            <v>0</v>
          </cell>
          <cell r="DE960">
            <v>0</v>
          </cell>
          <cell r="DF960">
            <v>0</v>
          </cell>
          <cell r="DG960">
            <v>0</v>
          </cell>
          <cell r="DH960">
            <v>0</v>
          </cell>
          <cell r="DI960">
            <v>0</v>
          </cell>
          <cell r="DJ960">
            <v>0</v>
          </cell>
          <cell r="DK960">
            <v>0</v>
          </cell>
          <cell r="DL960">
            <v>0</v>
          </cell>
          <cell r="DM960">
            <v>0</v>
          </cell>
          <cell r="DN960">
            <v>0</v>
          </cell>
          <cell r="DO960">
            <v>0</v>
          </cell>
          <cell r="DP960">
            <v>0</v>
          </cell>
          <cell r="DQ960">
            <v>0</v>
          </cell>
          <cell r="DR960">
            <v>0</v>
          </cell>
          <cell r="DS960">
            <v>0</v>
          </cell>
          <cell r="DT960">
            <v>0</v>
          </cell>
          <cell r="DU960">
            <v>0</v>
          </cell>
          <cell r="DV960">
            <v>0</v>
          </cell>
          <cell r="DW960">
            <v>0</v>
          </cell>
          <cell r="DX960">
            <v>0</v>
          </cell>
          <cell r="DY960">
            <v>0</v>
          </cell>
          <cell r="DZ960">
            <v>0</v>
          </cell>
          <cell r="EA960">
            <v>0</v>
          </cell>
          <cell r="EB960">
            <v>0</v>
          </cell>
          <cell r="EC960">
            <v>0</v>
          </cell>
          <cell r="ED960">
            <v>0</v>
          </cell>
        </row>
        <row r="962">
          <cell r="A962" t="str">
            <v>Additional Fixed Costs</v>
          </cell>
        </row>
        <row r="963"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  <cell r="BF963">
            <v>0</v>
          </cell>
          <cell r="BG963">
            <v>0</v>
          </cell>
          <cell r="BH963">
            <v>0</v>
          </cell>
          <cell r="BI963">
            <v>0</v>
          </cell>
          <cell r="BJ963">
            <v>0</v>
          </cell>
          <cell r="BK963">
            <v>0</v>
          </cell>
          <cell r="BL963">
            <v>0</v>
          </cell>
          <cell r="BM963">
            <v>0</v>
          </cell>
          <cell r="BN963">
            <v>0</v>
          </cell>
          <cell r="BO963">
            <v>0</v>
          </cell>
          <cell r="BP963">
            <v>0</v>
          </cell>
          <cell r="BQ963">
            <v>0</v>
          </cell>
          <cell r="BR963">
            <v>0</v>
          </cell>
          <cell r="BS963">
            <v>0</v>
          </cell>
          <cell r="BT963">
            <v>0</v>
          </cell>
          <cell r="BU963">
            <v>0</v>
          </cell>
          <cell r="BV963">
            <v>0</v>
          </cell>
          <cell r="BW963">
            <v>0</v>
          </cell>
          <cell r="BX963">
            <v>0</v>
          </cell>
          <cell r="BY963">
            <v>0</v>
          </cell>
          <cell r="BZ963">
            <v>0</v>
          </cell>
          <cell r="CA963">
            <v>0</v>
          </cell>
          <cell r="CB963">
            <v>0</v>
          </cell>
          <cell r="CC963">
            <v>0</v>
          </cell>
          <cell r="CD963">
            <v>0</v>
          </cell>
          <cell r="CE963">
            <v>0</v>
          </cell>
          <cell r="CF963">
            <v>0</v>
          </cell>
          <cell r="CG963">
            <v>0</v>
          </cell>
          <cell r="CH963">
            <v>0</v>
          </cell>
          <cell r="CI963">
            <v>0</v>
          </cell>
          <cell r="CJ963">
            <v>0</v>
          </cell>
          <cell r="CK963">
            <v>0</v>
          </cell>
          <cell r="CL963">
            <v>0</v>
          </cell>
          <cell r="CM963">
            <v>0</v>
          </cell>
          <cell r="CN963">
            <v>0</v>
          </cell>
          <cell r="CO963">
            <v>0</v>
          </cell>
          <cell r="CP963">
            <v>0</v>
          </cell>
          <cell r="CQ963">
            <v>0</v>
          </cell>
          <cell r="CR963">
            <v>0</v>
          </cell>
          <cell r="CS963">
            <v>0</v>
          </cell>
          <cell r="CT963">
            <v>0</v>
          </cell>
          <cell r="CU963">
            <v>0</v>
          </cell>
          <cell r="CV963">
            <v>0</v>
          </cell>
          <cell r="CW963">
            <v>0</v>
          </cell>
          <cell r="CX963">
            <v>0</v>
          </cell>
          <cell r="CY963">
            <v>0</v>
          </cell>
          <cell r="CZ963">
            <v>0</v>
          </cell>
          <cell r="DA963">
            <v>0</v>
          </cell>
          <cell r="DB963">
            <v>0</v>
          </cell>
          <cell r="DC963">
            <v>0</v>
          </cell>
          <cell r="DD963">
            <v>0</v>
          </cell>
          <cell r="DE963">
            <v>0</v>
          </cell>
          <cell r="DF963">
            <v>0</v>
          </cell>
          <cell r="DG963">
            <v>0</v>
          </cell>
          <cell r="DH963">
            <v>0</v>
          </cell>
          <cell r="DI963">
            <v>0</v>
          </cell>
          <cell r="DJ963">
            <v>0</v>
          </cell>
          <cell r="DK963">
            <v>0</v>
          </cell>
          <cell r="DL963">
            <v>0</v>
          </cell>
          <cell r="DM963">
            <v>0</v>
          </cell>
          <cell r="DN963">
            <v>0</v>
          </cell>
          <cell r="DO963">
            <v>0</v>
          </cell>
          <cell r="DP963">
            <v>0</v>
          </cell>
          <cell r="DQ963">
            <v>0</v>
          </cell>
          <cell r="DR963">
            <v>0</v>
          </cell>
          <cell r="DS963">
            <v>0</v>
          </cell>
          <cell r="DT963">
            <v>0</v>
          </cell>
          <cell r="DU963">
            <v>0</v>
          </cell>
          <cell r="DV963">
            <v>0</v>
          </cell>
          <cell r="DW963">
            <v>0</v>
          </cell>
          <cell r="DX963">
            <v>0</v>
          </cell>
          <cell r="DY963">
            <v>0</v>
          </cell>
          <cell r="DZ963">
            <v>0</v>
          </cell>
          <cell r="EA963">
            <v>0</v>
          </cell>
          <cell r="EB963">
            <v>0</v>
          </cell>
          <cell r="EC963">
            <v>0</v>
          </cell>
          <cell r="ED963">
            <v>0</v>
          </cell>
        </row>
        <row r="965"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H965">
            <v>0</v>
          </cell>
          <cell r="BI965">
            <v>0</v>
          </cell>
          <cell r="BJ965">
            <v>0</v>
          </cell>
          <cell r="BK965">
            <v>0</v>
          </cell>
          <cell r="BL965">
            <v>0</v>
          </cell>
          <cell r="BM965">
            <v>0</v>
          </cell>
          <cell r="BN965">
            <v>0</v>
          </cell>
          <cell r="BO965">
            <v>0</v>
          </cell>
          <cell r="BP965">
            <v>0</v>
          </cell>
          <cell r="BQ965">
            <v>0</v>
          </cell>
          <cell r="BR965">
            <v>0</v>
          </cell>
          <cell r="BS965">
            <v>0</v>
          </cell>
          <cell r="BT965">
            <v>0</v>
          </cell>
          <cell r="BU965">
            <v>0</v>
          </cell>
          <cell r="BV965">
            <v>0</v>
          </cell>
          <cell r="BW965">
            <v>0</v>
          </cell>
          <cell r="BX965">
            <v>0</v>
          </cell>
          <cell r="BY965">
            <v>0</v>
          </cell>
          <cell r="BZ965">
            <v>0</v>
          </cell>
          <cell r="CA965">
            <v>0</v>
          </cell>
          <cell r="CB965">
            <v>0</v>
          </cell>
          <cell r="CC965">
            <v>0</v>
          </cell>
          <cell r="CD965">
            <v>0</v>
          </cell>
          <cell r="CE965">
            <v>0</v>
          </cell>
          <cell r="CF965">
            <v>0</v>
          </cell>
          <cell r="CG965">
            <v>0</v>
          </cell>
          <cell r="CH965">
            <v>0</v>
          </cell>
          <cell r="CI965">
            <v>0</v>
          </cell>
          <cell r="CJ965">
            <v>0</v>
          </cell>
          <cell r="CK965">
            <v>0</v>
          </cell>
          <cell r="CL965">
            <v>0</v>
          </cell>
          <cell r="CM965">
            <v>0</v>
          </cell>
          <cell r="CN965">
            <v>0</v>
          </cell>
          <cell r="CO965">
            <v>0</v>
          </cell>
          <cell r="CP965">
            <v>0</v>
          </cell>
          <cell r="CQ965">
            <v>0</v>
          </cell>
          <cell r="CR965">
            <v>0</v>
          </cell>
          <cell r="CS965">
            <v>0</v>
          </cell>
          <cell r="CT965">
            <v>0</v>
          </cell>
          <cell r="CU965">
            <v>0</v>
          </cell>
          <cell r="CV965">
            <v>0</v>
          </cell>
          <cell r="CW965">
            <v>0</v>
          </cell>
          <cell r="CX965">
            <v>0</v>
          </cell>
          <cell r="CY965">
            <v>0</v>
          </cell>
          <cell r="CZ965">
            <v>0</v>
          </cell>
          <cell r="DA965">
            <v>0</v>
          </cell>
          <cell r="DB965">
            <v>0</v>
          </cell>
          <cell r="DC965">
            <v>0</v>
          </cell>
          <cell r="DD965">
            <v>0</v>
          </cell>
          <cell r="DE965">
            <v>0</v>
          </cell>
          <cell r="DF965">
            <v>0</v>
          </cell>
          <cell r="DG965">
            <v>0</v>
          </cell>
          <cell r="DH965">
            <v>0</v>
          </cell>
          <cell r="DI965">
            <v>0</v>
          </cell>
          <cell r="DJ965">
            <v>0</v>
          </cell>
          <cell r="DK965">
            <v>0</v>
          </cell>
          <cell r="DL965">
            <v>0</v>
          </cell>
          <cell r="DM965">
            <v>0</v>
          </cell>
          <cell r="DN965">
            <v>0</v>
          </cell>
          <cell r="DO965">
            <v>0</v>
          </cell>
          <cell r="DP965">
            <v>0</v>
          </cell>
          <cell r="DQ965">
            <v>0</v>
          </cell>
          <cell r="DR965">
            <v>0</v>
          </cell>
          <cell r="DS965">
            <v>0</v>
          </cell>
          <cell r="DT965">
            <v>0</v>
          </cell>
          <cell r="DU965">
            <v>0</v>
          </cell>
          <cell r="DV965">
            <v>0</v>
          </cell>
          <cell r="DW965">
            <v>0</v>
          </cell>
          <cell r="DX965">
            <v>0</v>
          </cell>
          <cell r="DY965">
            <v>0</v>
          </cell>
          <cell r="DZ965">
            <v>0</v>
          </cell>
          <cell r="EA965">
            <v>0</v>
          </cell>
          <cell r="EB965">
            <v>0</v>
          </cell>
          <cell r="EC965">
            <v>0</v>
          </cell>
          <cell r="ED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0</v>
          </cell>
          <cell r="BR966">
            <v>0</v>
          </cell>
          <cell r="BS966">
            <v>0</v>
          </cell>
          <cell r="BT966">
            <v>0</v>
          </cell>
          <cell r="BU966">
            <v>0</v>
          </cell>
          <cell r="BV966">
            <v>0</v>
          </cell>
          <cell r="BW966">
            <v>0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  <cell r="CF966">
            <v>0</v>
          </cell>
          <cell r="CG966">
            <v>0</v>
          </cell>
          <cell r="CH966">
            <v>0</v>
          </cell>
          <cell r="CI966">
            <v>0</v>
          </cell>
          <cell r="CJ966">
            <v>0</v>
          </cell>
          <cell r="CK966">
            <v>0</v>
          </cell>
          <cell r="CL966">
            <v>0</v>
          </cell>
          <cell r="CM966">
            <v>0</v>
          </cell>
          <cell r="CN966">
            <v>0</v>
          </cell>
          <cell r="CO966">
            <v>0</v>
          </cell>
          <cell r="CP966">
            <v>0</v>
          </cell>
          <cell r="CQ966">
            <v>0</v>
          </cell>
          <cell r="CR966">
            <v>0</v>
          </cell>
          <cell r="CS966">
            <v>0</v>
          </cell>
          <cell r="CT966">
            <v>0</v>
          </cell>
          <cell r="CU966">
            <v>0</v>
          </cell>
          <cell r="CV966">
            <v>0</v>
          </cell>
          <cell r="CW966">
            <v>0</v>
          </cell>
          <cell r="CX966">
            <v>0</v>
          </cell>
          <cell r="CY966">
            <v>0</v>
          </cell>
          <cell r="CZ966">
            <v>0</v>
          </cell>
          <cell r="DA966">
            <v>0</v>
          </cell>
          <cell r="DB966">
            <v>0</v>
          </cell>
          <cell r="DC966">
            <v>0</v>
          </cell>
          <cell r="DD966">
            <v>0</v>
          </cell>
          <cell r="DE966">
            <v>0</v>
          </cell>
          <cell r="DF966">
            <v>0</v>
          </cell>
          <cell r="DG966">
            <v>0</v>
          </cell>
          <cell r="DH966">
            <v>0</v>
          </cell>
          <cell r="DI966">
            <v>0</v>
          </cell>
          <cell r="DJ966">
            <v>0</v>
          </cell>
          <cell r="DK966">
            <v>0</v>
          </cell>
          <cell r="DL966">
            <v>0</v>
          </cell>
          <cell r="DM966">
            <v>0</v>
          </cell>
          <cell r="DN966">
            <v>0</v>
          </cell>
          <cell r="DO966">
            <v>0</v>
          </cell>
          <cell r="DP966">
            <v>0</v>
          </cell>
          <cell r="DQ966">
            <v>0</v>
          </cell>
          <cell r="DR966">
            <v>0</v>
          </cell>
          <cell r="DS966">
            <v>0</v>
          </cell>
          <cell r="DT966">
            <v>0</v>
          </cell>
          <cell r="DU966">
            <v>0</v>
          </cell>
          <cell r="DV966">
            <v>0</v>
          </cell>
          <cell r="DW966">
            <v>0</v>
          </cell>
          <cell r="DX966">
            <v>0</v>
          </cell>
          <cell r="DY966">
            <v>0</v>
          </cell>
          <cell r="DZ966">
            <v>0</v>
          </cell>
          <cell r="EA966">
            <v>0</v>
          </cell>
          <cell r="EB966">
            <v>0</v>
          </cell>
          <cell r="EC966">
            <v>0</v>
          </cell>
          <cell r="ED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H967">
            <v>0</v>
          </cell>
          <cell r="BI967">
            <v>0</v>
          </cell>
          <cell r="BJ967">
            <v>0</v>
          </cell>
          <cell r="BK967">
            <v>0</v>
          </cell>
          <cell r="BL967">
            <v>0</v>
          </cell>
          <cell r="BM967">
            <v>0</v>
          </cell>
          <cell r="BN967">
            <v>0</v>
          </cell>
          <cell r="BO967">
            <v>0</v>
          </cell>
          <cell r="BP967">
            <v>0</v>
          </cell>
          <cell r="BQ967">
            <v>0</v>
          </cell>
          <cell r="BR967">
            <v>0</v>
          </cell>
          <cell r="BS967">
            <v>0</v>
          </cell>
          <cell r="BT967">
            <v>0</v>
          </cell>
          <cell r="BU967">
            <v>0</v>
          </cell>
          <cell r="BV967">
            <v>0</v>
          </cell>
          <cell r="BW967">
            <v>0</v>
          </cell>
          <cell r="BX967">
            <v>0</v>
          </cell>
          <cell r="BY967">
            <v>0</v>
          </cell>
          <cell r="BZ967">
            <v>0</v>
          </cell>
          <cell r="CA967">
            <v>0</v>
          </cell>
          <cell r="CB967">
            <v>0</v>
          </cell>
          <cell r="CC967">
            <v>0</v>
          </cell>
          <cell r="CD967">
            <v>0</v>
          </cell>
          <cell r="CE967">
            <v>0</v>
          </cell>
          <cell r="CF967">
            <v>0</v>
          </cell>
          <cell r="CG967">
            <v>0</v>
          </cell>
          <cell r="CH967">
            <v>0</v>
          </cell>
          <cell r="CI967">
            <v>0</v>
          </cell>
          <cell r="CJ967">
            <v>0</v>
          </cell>
          <cell r="CK967">
            <v>0</v>
          </cell>
          <cell r="CL967">
            <v>0</v>
          </cell>
          <cell r="CM967">
            <v>0</v>
          </cell>
          <cell r="CN967">
            <v>0</v>
          </cell>
          <cell r="CO967">
            <v>0</v>
          </cell>
          <cell r="CP967">
            <v>0</v>
          </cell>
          <cell r="CQ967">
            <v>0</v>
          </cell>
          <cell r="CR967">
            <v>0</v>
          </cell>
          <cell r="CS967">
            <v>0</v>
          </cell>
          <cell r="CT967">
            <v>0</v>
          </cell>
          <cell r="CU967">
            <v>0</v>
          </cell>
          <cell r="CV967">
            <v>0</v>
          </cell>
          <cell r="CW967">
            <v>0</v>
          </cell>
          <cell r="CX967">
            <v>0</v>
          </cell>
          <cell r="CY967">
            <v>0</v>
          </cell>
          <cell r="CZ967">
            <v>0</v>
          </cell>
          <cell r="DA967">
            <v>0</v>
          </cell>
          <cell r="DB967">
            <v>0</v>
          </cell>
          <cell r="DC967">
            <v>0</v>
          </cell>
          <cell r="DD967">
            <v>0</v>
          </cell>
          <cell r="DE967">
            <v>0</v>
          </cell>
          <cell r="DF967">
            <v>0</v>
          </cell>
          <cell r="DG967">
            <v>0</v>
          </cell>
          <cell r="DH967">
            <v>0</v>
          </cell>
          <cell r="DI967">
            <v>0</v>
          </cell>
          <cell r="DJ967">
            <v>0</v>
          </cell>
          <cell r="DK967">
            <v>0</v>
          </cell>
          <cell r="DL967">
            <v>0</v>
          </cell>
          <cell r="DM967">
            <v>0</v>
          </cell>
          <cell r="DN967">
            <v>0</v>
          </cell>
          <cell r="DO967">
            <v>0</v>
          </cell>
          <cell r="DP967">
            <v>0</v>
          </cell>
          <cell r="DQ967">
            <v>0</v>
          </cell>
          <cell r="DR967">
            <v>0</v>
          </cell>
          <cell r="DS967">
            <v>0</v>
          </cell>
          <cell r="DT967">
            <v>0</v>
          </cell>
          <cell r="DU967">
            <v>0</v>
          </cell>
          <cell r="DV967">
            <v>0</v>
          </cell>
          <cell r="DW967">
            <v>0</v>
          </cell>
          <cell r="DX967">
            <v>0</v>
          </cell>
          <cell r="DY967">
            <v>0</v>
          </cell>
          <cell r="DZ967">
            <v>0</v>
          </cell>
          <cell r="EA967">
            <v>0</v>
          </cell>
          <cell r="EB967">
            <v>0</v>
          </cell>
          <cell r="EC967">
            <v>0</v>
          </cell>
          <cell r="ED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0</v>
          </cell>
          <cell r="BD968">
            <v>0</v>
          </cell>
          <cell r="BE968">
            <v>0</v>
          </cell>
          <cell r="BF968">
            <v>0</v>
          </cell>
          <cell r="BG968">
            <v>0</v>
          </cell>
          <cell r="BH968">
            <v>0</v>
          </cell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  <cell r="BO968">
            <v>0</v>
          </cell>
          <cell r="BP968">
            <v>0</v>
          </cell>
          <cell r="BQ968">
            <v>0</v>
          </cell>
          <cell r="BR968">
            <v>0</v>
          </cell>
          <cell r="BS968">
            <v>0</v>
          </cell>
          <cell r="BT968">
            <v>0</v>
          </cell>
          <cell r="BU968">
            <v>0</v>
          </cell>
          <cell r="BV968">
            <v>0</v>
          </cell>
          <cell r="BW968">
            <v>0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0</v>
          </cell>
          <cell r="CD968">
            <v>0</v>
          </cell>
          <cell r="CE968">
            <v>0</v>
          </cell>
          <cell r="CF968">
            <v>0</v>
          </cell>
          <cell r="CG968">
            <v>0</v>
          </cell>
          <cell r="CH968">
            <v>0</v>
          </cell>
          <cell r="CI968">
            <v>0</v>
          </cell>
          <cell r="CJ968">
            <v>0</v>
          </cell>
          <cell r="CK968">
            <v>0</v>
          </cell>
          <cell r="CL968">
            <v>0</v>
          </cell>
          <cell r="CM968">
            <v>0</v>
          </cell>
          <cell r="CN968">
            <v>0</v>
          </cell>
          <cell r="CO968">
            <v>0</v>
          </cell>
          <cell r="CP968">
            <v>0</v>
          </cell>
          <cell r="CQ968">
            <v>0</v>
          </cell>
          <cell r="CR968">
            <v>0</v>
          </cell>
          <cell r="CS968">
            <v>0</v>
          </cell>
          <cell r="CT968">
            <v>0</v>
          </cell>
          <cell r="CU968">
            <v>0</v>
          </cell>
          <cell r="CV968">
            <v>0</v>
          </cell>
          <cell r="CW968">
            <v>0</v>
          </cell>
          <cell r="CX968">
            <v>0</v>
          </cell>
          <cell r="CY968">
            <v>0</v>
          </cell>
          <cell r="CZ968">
            <v>0</v>
          </cell>
          <cell r="DA968">
            <v>0</v>
          </cell>
          <cell r="DB968">
            <v>0</v>
          </cell>
          <cell r="DC968">
            <v>0</v>
          </cell>
          <cell r="DD968">
            <v>0</v>
          </cell>
          <cell r="DE968">
            <v>0</v>
          </cell>
          <cell r="DF968">
            <v>0</v>
          </cell>
          <cell r="DG968">
            <v>0</v>
          </cell>
          <cell r="DH968">
            <v>0</v>
          </cell>
          <cell r="DI968">
            <v>0</v>
          </cell>
          <cell r="DJ968">
            <v>0</v>
          </cell>
          <cell r="DK968">
            <v>0</v>
          </cell>
          <cell r="DL968">
            <v>0</v>
          </cell>
          <cell r="DM968">
            <v>0</v>
          </cell>
          <cell r="DN968">
            <v>0</v>
          </cell>
          <cell r="DO968">
            <v>0</v>
          </cell>
          <cell r="DP968">
            <v>0</v>
          </cell>
          <cell r="DQ968">
            <v>0</v>
          </cell>
          <cell r="DR968">
            <v>0</v>
          </cell>
          <cell r="DS968">
            <v>0</v>
          </cell>
          <cell r="DT968">
            <v>0</v>
          </cell>
          <cell r="DU968">
            <v>0</v>
          </cell>
          <cell r="DV968">
            <v>0</v>
          </cell>
          <cell r="DW968">
            <v>0</v>
          </cell>
          <cell r="DX968">
            <v>0</v>
          </cell>
          <cell r="DY968">
            <v>0</v>
          </cell>
          <cell r="DZ968">
            <v>0</v>
          </cell>
          <cell r="EA968">
            <v>0</v>
          </cell>
          <cell r="EB968">
            <v>0</v>
          </cell>
          <cell r="EC968">
            <v>0</v>
          </cell>
          <cell r="ED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0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0</v>
          </cell>
          <cell r="BD969">
            <v>0</v>
          </cell>
          <cell r="BE969">
            <v>0</v>
          </cell>
          <cell r="BF969">
            <v>0</v>
          </cell>
          <cell r="BG969">
            <v>0</v>
          </cell>
          <cell r="BH969">
            <v>0</v>
          </cell>
          <cell r="BI969">
            <v>0</v>
          </cell>
          <cell r="BJ969">
            <v>0</v>
          </cell>
          <cell r="BK969">
            <v>0</v>
          </cell>
          <cell r="BL969">
            <v>0</v>
          </cell>
          <cell r="BM969">
            <v>0</v>
          </cell>
          <cell r="BN969">
            <v>0</v>
          </cell>
          <cell r="BO969">
            <v>0</v>
          </cell>
          <cell r="BP969">
            <v>0</v>
          </cell>
          <cell r="BQ969">
            <v>0</v>
          </cell>
          <cell r="BR969">
            <v>0</v>
          </cell>
          <cell r="BS969">
            <v>0</v>
          </cell>
          <cell r="BT969">
            <v>0</v>
          </cell>
          <cell r="BU969">
            <v>0</v>
          </cell>
          <cell r="BV969">
            <v>0</v>
          </cell>
          <cell r="BW969">
            <v>0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  <cell r="CF969">
            <v>0</v>
          </cell>
          <cell r="CG969">
            <v>0</v>
          </cell>
          <cell r="CH969">
            <v>0</v>
          </cell>
          <cell r="CI969">
            <v>0</v>
          </cell>
          <cell r="CJ969">
            <v>0</v>
          </cell>
          <cell r="CK969">
            <v>0</v>
          </cell>
          <cell r="CL969">
            <v>0</v>
          </cell>
          <cell r="CM969">
            <v>0</v>
          </cell>
          <cell r="CN969">
            <v>0</v>
          </cell>
          <cell r="CO969">
            <v>0</v>
          </cell>
          <cell r="CP969">
            <v>0</v>
          </cell>
          <cell r="CQ969">
            <v>0</v>
          </cell>
          <cell r="CR969">
            <v>0</v>
          </cell>
          <cell r="CS969">
            <v>0</v>
          </cell>
          <cell r="CT969">
            <v>0</v>
          </cell>
          <cell r="CU969">
            <v>0</v>
          </cell>
          <cell r="CV969">
            <v>0</v>
          </cell>
          <cell r="CW969">
            <v>0</v>
          </cell>
          <cell r="CX969">
            <v>0</v>
          </cell>
          <cell r="CY969">
            <v>0</v>
          </cell>
          <cell r="CZ969">
            <v>0</v>
          </cell>
          <cell r="DA969">
            <v>0</v>
          </cell>
          <cell r="DB969">
            <v>0</v>
          </cell>
          <cell r="DC969">
            <v>0</v>
          </cell>
          <cell r="DD969">
            <v>0</v>
          </cell>
          <cell r="DE969">
            <v>0</v>
          </cell>
          <cell r="DF969">
            <v>0</v>
          </cell>
          <cell r="DG969">
            <v>0</v>
          </cell>
          <cell r="DH969">
            <v>0</v>
          </cell>
          <cell r="DI969">
            <v>0</v>
          </cell>
          <cell r="DJ969">
            <v>0</v>
          </cell>
          <cell r="DK969">
            <v>0</v>
          </cell>
          <cell r="DL969">
            <v>0</v>
          </cell>
          <cell r="DM969">
            <v>0</v>
          </cell>
          <cell r="DN969">
            <v>0</v>
          </cell>
          <cell r="DO969">
            <v>0</v>
          </cell>
          <cell r="DP969">
            <v>0</v>
          </cell>
          <cell r="DQ969">
            <v>0</v>
          </cell>
          <cell r="DR969">
            <v>0</v>
          </cell>
          <cell r="DS969">
            <v>0</v>
          </cell>
          <cell r="DT969">
            <v>0</v>
          </cell>
          <cell r="DU969">
            <v>0</v>
          </cell>
          <cell r="DV969">
            <v>0</v>
          </cell>
          <cell r="DW969">
            <v>0</v>
          </cell>
          <cell r="DX969">
            <v>0</v>
          </cell>
          <cell r="DY969">
            <v>0</v>
          </cell>
          <cell r="DZ969">
            <v>0</v>
          </cell>
          <cell r="EA969">
            <v>0</v>
          </cell>
          <cell r="EB969">
            <v>0</v>
          </cell>
          <cell r="EC969">
            <v>0</v>
          </cell>
          <cell r="ED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O970">
            <v>0</v>
          </cell>
          <cell r="AP970">
            <v>0</v>
          </cell>
          <cell r="AQ970">
            <v>0</v>
          </cell>
          <cell r="AR970">
            <v>0</v>
          </cell>
          <cell r="AS970">
            <v>0</v>
          </cell>
          <cell r="AT970">
            <v>0</v>
          </cell>
          <cell r="AU970">
            <v>0</v>
          </cell>
          <cell r="AV970">
            <v>0</v>
          </cell>
          <cell r="AW970">
            <v>0</v>
          </cell>
          <cell r="AX970">
            <v>0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0</v>
          </cell>
          <cell r="BD970">
            <v>0</v>
          </cell>
          <cell r="BE970">
            <v>0</v>
          </cell>
          <cell r="BF970">
            <v>0</v>
          </cell>
          <cell r="BG970">
            <v>0</v>
          </cell>
          <cell r="BH970">
            <v>0</v>
          </cell>
          <cell r="BI970">
            <v>0</v>
          </cell>
          <cell r="BJ970">
            <v>0</v>
          </cell>
          <cell r="BK970">
            <v>0</v>
          </cell>
          <cell r="BL970">
            <v>0</v>
          </cell>
          <cell r="BM970">
            <v>0</v>
          </cell>
          <cell r="BN970">
            <v>0</v>
          </cell>
          <cell r="BO970">
            <v>0</v>
          </cell>
          <cell r="BP970">
            <v>0</v>
          </cell>
          <cell r="BQ970">
            <v>0</v>
          </cell>
          <cell r="BR970">
            <v>0</v>
          </cell>
          <cell r="BS970">
            <v>0</v>
          </cell>
          <cell r="BT970">
            <v>0</v>
          </cell>
          <cell r="BU970">
            <v>0</v>
          </cell>
          <cell r="BV970">
            <v>0</v>
          </cell>
          <cell r="BW970">
            <v>0</v>
          </cell>
          <cell r="BX970">
            <v>0</v>
          </cell>
          <cell r="BY970">
            <v>0</v>
          </cell>
          <cell r="BZ970">
            <v>0</v>
          </cell>
          <cell r="CA970">
            <v>0</v>
          </cell>
          <cell r="CB970">
            <v>0</v>
          </cell>
          <cell r="CC970">
            <v>0</v>
          </cell>
          <cell r="CD970">
            <v>0</v>
          </cell>
          <cell r="CE970">
            <v>0</v>
          </cell>
          <cell r="CF970">
            <v>0</v>
          </cell>
          <cell r="CG970">
            <v>0</v>
          </cell>
          <cell r="CH970">
            <v>0</v>
          </cell>
          <cell r="CI970">
            <v>0</v>
          </cell>
          <cell r="CJ970">
            <v>0</v>
          </cell>
          <cell r="CK970">
            <v>0</v>
          </cell>
          <cell r="CL970">
            <v>0</v>
          </cell>
          <cell r="CM970">
            <v>0</v>
          </cell>
          <cell r="CN970">
            <v>0</v>
          </cell>
          <cell r="CO970">
            <v>0</v>
          </cell>
          <cell r="CP970">
            <v>0</v>
          </cell>
          <cell r="CQ970">
            <v>0</v>
          </cell>
          <cell r="CR970">
            <v>0</v>
          </cell>
          <cell r="CS970">
            <v>0</v>
          </cell>
          <cell r="CT970">
            <v>0</v>
          </cell>
          <cell r="CU970">
            <v>0</v>
          </cell>
          <cell r="CV970">
            <v>0</v>
          </cell>
          <cell r="CW970">
            <v>0</v>
          </cell>
          <cell r="CX970">
            <v>0</v>
          </cell>
          <cell r="CY970">
            <v>0</v>
          </cell>
          <cell r="CZ970">
            <v>0</v>
          </cell>
          <cell r="DA970">
            <v>0</v>
          </cell>
          <cell r="DB970">
            <v>0</v>
          </cell>
          <cell r="DC970">
            <v>0</v>
          </cell>
          <cell r="DD970">
            <v>0</v>
          </cell>
          <cell r="DE970">
            <v>0</v>
          </cell>
          <cell r="DF970">
            <v>0</v>
          </cell>
          <cell r="DG970">
            <v>0</v>
          </cell>
          <cell r="DH970">
            <v>0</v>
          </cell>
          <cell r="DI970">
            <v>0</v>
          </cell>
          <cell r="DJ970">
            <v>0</v>
          </cell>
          <cell r="DK970">
            <v>0</v>
          </cell>
          <cell r="DL970">
            <v>0</v>
          </cell>
          <cell r="DM970">
            <v>0</v>
          </cell>
          <cell r="DN970">
            <v>0</v>
          </cell>
          <cell r="DO970">
            <v>0</v>
          </cell>
          <cell r="DP970">
            <v>0</v>
          </cell>
          <cell r="DQ970">
            <v>0</v>
          </cell>
          <cell r="DR970">
            <v>0</v>
          </cell>
          <cell r="DS970">
            <v>0</v>
          </cell>
          <cell r="DT970">
            <v>0</v>
          </cell>
          <cell r="DU970">
            <v>0</v>
          </cell>
          <cell r="DV970">
            <v>0</v>
          </cell>
          <cell r="DW970">
            <v>0</v>
          </cell>
          <cell r="DX970">
            <v>0</v>
          </cell>
          <cell r="DY970">
            <v>0</v>
          </cell>
          <cell r="DZ970">
            <v>0</v>
          </cell>
          <cell r="EA970">
            <v>0</v>
          </cell>
          <cell r="EB970">
            <v>0</v>
          </cell>
          <cell r="EC970">
            <v>0</v>
          </cell>
          <cell r="ED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0</v>
          </cell>
          <cell r="AU971">
            <v>0</v>
          </cell>
          <cell r="AV971">
            <v>0</v>
          </cell>
          <cell r="AW971">
            <v>0</v>
          </cell>
          <cell r="AX971">
            <v>0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0</v>
          </cell>
          <cell r="BD971">
            <v>0</v>
          </cell>
          <cell r="BE971">
            <v>0</v>
          </cell>
          <cell r="BF971">
            <v>0</v>
          </cell>
          <cell r="BG971">
            <v>0</v>
          </cell>
          <cell r="BH971">
            <v>0</v>
          </cell>
          <cell r="BI971">
            <v>0</v>
          </cell>
          <cell r="BJ971">
            <v>0</v>
          </cell>
          <cell r="BK971">
            <v>0</v>
          </cell>
          <cell r="BL971">
            <v>0</v>
          </cell>
          <cell r="BM971">
            <v>0</v>
          </cell>
          <cell r="BN971">
            <v>0</v>
          </cell>
          <cell r="BO971">
            <v>0</v>
          </cell>
          <cell r="BP971">
            <v>0</v>
          </cell>
          <cell r="BQ971">
            <v>0</v>
          </cell>
          <cell r="BR971">
            <v>0</v>
          </cell>
          <cell r="BS971">
            <v>0</v>
          </cell>
          <cell r="BT971">
            <v>0</v>
          </cell>
          <cell r="BU971">
            <v>0</v>
          </cell>
          <cell r="BV971">
            <v>0</v>
          </cell>
          <cell r="BW971">
            <v>0</v>
          </cell>
          <cell r="BX971">
            <v>0</v>
          </cell>
          <cell r="BY971">
            <v>0</v>
          </cell>
          <cell r="BZ971">
            <v>0</v>
          </cell>
          <cell r="CA971">
            <v>0</v>
          </cell>
          <cell r="CB971">
            <v>0</v>
          </cell>
          <cell r="CC971">
            <v>0</v>
          </cell>
          <cell r="CD971">
            <v>0</v>
          </cell>
          <cell r="CE971">
            <v>0</v>
          </cell>
          <cell r="CF971">
            <v>0</v>
          </cell>
          <cell r="CG971">
            <v>0</v>
          </cell>
          <cell r="CH971">
            <v>0</v>
          </cell>
          <cell r="CI971">
            <v>0</v>
          </cell>
          <cell r="CJ971">
            <v>0</v>
          </cell>
          <cell r="CK971">
            <v>0</v>
          </cell>
          <cell r="CL971">
            <v>0</v>
          </cell>
          <cell r="CM971">
            <v>0</v>
          </cell>
          <cell r="CN971">
            <v>0</v>
          </cell>
          <cell r="CO971">
            <v>0</v>
          </cell>
          <cell r="CP971">
            <v>0</v>
          </cell>
          <cell r="CQ971">
            <v>0</v>
          </cell>
          <cell r="CR971">
            <v>0</v>
          </cell>
          <cell r="CS971">
            <v>0</v>
          </cell>
          <cell r="CT971">
            <v>0</v>
          </cell>
          <cell r="CU971">
            <v>0</v>
          </cell>
          <cell r="CV971">
            <v>0</v>
          </cell>
          <cell r="CW971">
            <v>0</v>
          </cell>
          <cell r="CX971">
            <v>0</v>
          </cell>
          <cell r="CY971">
            <v>0</v>
          </cell>
          <cell r="CZ971">
            <v>0</v>
          </cell>
          <cell r="DA971">
            <v>0</v>
          </cell>
          <cell r="DB971">
            <v>0</v>
          </cell>
          <cell r="DC971">
            <v>0</v>
          </cell>
          <cell r="DD971">
            <v>0</v>
          </cell>
          <cell r="DE971">
            <v>0</v>
          </cell>
          <cell r="DF971">
            <v>0</v>
          </cell>
          <cell r="DG971">
            <v>0</v>
          </cell>
          <cell r="DH971">
            <v>0</v>
          </cell>
          <cell r="DI971">
            <v>0</v>
          </cell>
          <cell r="DJ971">
            <v>0</v>
          </cell>
          <cell r="DK971">
            <v>0</v>
          </cell>
          <cell r="DL971">
            <v>0</v>
          </cell>
          <cell r="DM971">
            <v>0</v>
          </cell>
          <cell r="DN971">
            <v>0</v>
          </cell>
          <cell r="DO971">
            <v>0</v>
          </cell>
          <cell r="DP971">
            <v>0</v>
          </cell>
          <cell r="DQ971">
            <v>0</v>
          </cell>
          <cell r="DR971">
            <v>0</v>
          </cell>
          <cell r="DS971">
            <v>0</v>
          </cell>
          <cell r="DT971">
            <v>0</v>
          </cell>
          <cell r="DU971">
            <v>0</v>
          </cell>
          <cell r="DV971">
            <v>0</v>
          </cell>
          <cell r="DW971">
            <v>0</v>
          </cell>
          <cell r="DX971">
            <v>0</v>
          </cell>
          <cell r="DY971">
            <v>0</v>
          </cell>
          <cell r="DZ971">
            <v>0</v>
          </cell>
          <cell r="EA971">
            <v>0</v>
          </cell>
          <cell r="EB971">
            <v>0</v>
          </cell>
          <cell r="EC971">
            <v>0</v>
          </cell>
          <cell r="ED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0</v>
          </cell>
          <cell r="BD972">
            <v>0</v>
          </cell>
          <cell r="BE972">
            <v>0</v>
          </cell>
          <cell r="BF972">
            <v>0</v>
          </cell>
          <cell r="BG972">
            <v>0</v>
          </cell>
          <cell r="BH972">
            <v>0</v>
          </cell>
          <cell r="BI972">
            <v>0</v>
          </cell>
          <cell r="BJ972">
            <v>0</v>
          </cell>
          <cell r="BK972">
            <v>0</v>
          </cell>
          <cell r="BL972">
            <v>0</v>
          </cell>
          <cell r="BM972">
            <v>0</v>
          </cell>
          <cell r="BN972">
            <v>0</v>
          </cell>
          <cell r="BO972">
            <v>0</v>
          </cell>
          <cell r="BP972">
            <v>0</v>
          </cell>
          <cell r="BQ972">
            <v>0</v>
          </cell>
          <cell r="BR972">
            <v>0</v>
          </cell>
          <cell r="BS972">
            <v>0</v>
          </cell>
          <cell r="BT972">
            <v>0</v>
          </cell>
          <cell r="BU972">
            <v>0</v>
          </cell>
          <cell r="BV972">
            <v>0</v>
          </cell>
          <cell r="BW972">
            <v>0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0</v>
          </cell>
          <cell r="CH972">
            <v>0</v>
          </cell>
          <cell r="CI972">
            <v>0</v>
          </cell>
          <cell r="CJ972">
            <v>0</v>
          </cell>
          <cell r="CK972">
            <v>0</v>
          </cell>
          <cell r="CL972">
            <v>0</v>
          </cell>
          <cell r="CM972">
            <v>0</v>
          </cell>
          <cell r="CN972">
            <v>0</v>
          </cell>
          <cell r="CO972">
            <v>0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0</v>
          </cell>
          <cell r="CU972">
            <v>0</v>
          </cell>
          <cell r="CV972">
            <v>0</v>
          </cell>
          <cell r="CW972">
            <v>0</v>
          </cell>
          <cell r="CX972">
            <v>0</v>
          </cell>
          <cell r="CY972">
            <v>0</v>
          </cell>
          <cell r="CZ972">
            <v>0</v>
          </cell>
          <cell r="DA972">
            <v>0</v>
          </cell>
          <cell r="DB972">
            <v>0</v>
          </cell>
          <cell r="DC972">
            <v>0</v>
          </cell>
          <cell r="DD972">
            <v>0</v>
          </cell>
          <cell r="DE972">
            <v>0</v>
          </cell>
          <cell r="DF972">
            <v>0</v>
          </cell>
          <cell r="DG972">
            <v>0</v>
          </cell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T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P973">
            <v>0</v>
          </cell>
          <cell r="AQ973">
            <v>0</v>
          </cell>
          <cell r="AR973">
            <v>0</v>
          </cell>
          <cell r="AS973">
            <v>0</v>
          </cell>
          <cell r="AT973">
            <v>0</v>
          </cell>
          <cell r="AU973">
            <v>0</v>
          </cell>
          <cell r="AV973">
            <v>0</v>
          </cell>
          <cell r="AW973">
            <v>0</v>
          </cell>
          <cell r="AX973">
            <v>0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0</v>
          </cell>
          <cell r="BD973">
            <v>0</v>
          </cell>
          <cell r="BE973">
            <v>0</v>
          </cell>
          <cell r="BF973">
            <v>0</v>
          </cell>
          <cell r="BG973">
            <v>0</v>
          </cell>
          <cell r="BH973">
            <v>0</v>
          </cell>
          <cell r="BI973">
            <v>0</v>
          </cell>
          <cell r="BJ973">
            <v>0</v>
          </cell>
          <cell r="BK973">
            <v>0</v>
          </cell>
          <cell r="BL973">
            <v>0</v>
          </cell>
          <cell r="BM973">
            <v>0</v>
          </cell>
          <cell r="BN973">
            <v>0</v>
          </cell>
          <cell r="BO973">
            <v>0</v>
          </cell>
          <cell r="BP973">
            <v>0</v>
          </cell>
          <cell r="BQ973">
            <v>0</v>
          </cell>
          <cell r="BR973">
            <v>0</v>
          </cell>
          <cell r="BS973">
            <v>0</v>
          </cell>
          <cell r="BT973">
            <v>0</v>
          </cell>
          <cell r="BU973">
            <v>0</v>
          </cell>
          <cell r="BV973">
            <v>0</v>
          </cell>
          <cell r="BW973">
            <v>0</v>
          </cell>
          <cell r="BX973">
            <v>0</v>
          </cell>
          <cell r="BY973">
            <v>0</v>
          </cell>
          <cell r="BZ973">
            <v>0</v>
          </cell>
          <cell r="CA973">
            <v>0</v>
          </cell>
          <cell r="CB973">
            <v>0</v>
          </cell>
          <cell r="CC973">
            <v>0</v>
          </cell>
          <cell r="CD973">
            <v>0</v>
          </cell>
          <cell r="CE973">
            <v>0</v>
          </cell>
          <cell r="CF973">
            <v>0</v>
          </cell>
          <cell r="CG973">
            <v>0</v>
          </cell>
          <cell r="CH973">
            <v>0</v>
          </cell>
          <cell r="CI973">
            <v>0</v>
          </cell>
          <cell r="CJ973">
            <v>0</v>
          </cell>
          <cell r="CK973">
            <v>0</v>
          </cell>
          <cell r="CL973">
            <v>0</v>
          </cell>
          <cell r="CM973">
            <v>0</v>
          </cell>
          <cell r="CN973">
            <v>0</v>
          </cell>
          <cell r="CO973">
            <v>0</v>
          </cell>
          <cell r="CP973">
            <v>0</v>
          </cell>
          <cell r="CQ973">
            <v>0</v>
          </cell>
          <cell r="CR973">
            <v>0</v>
          </cell>
          <cell r="CS973">
            <v>0</v>
          </cell>
          <cell r="CT973">
            <v>0</v>
          </cell>
          <cell r="CU973">
            <v>0</v>
          </cell>
          <cell r="CV973">
            <v>0</v>
          </cell>
          <cell r="CW973">
            <v>0</v>
          </cell>
          <cell r="CX973">
            <v>0</v>
          </cell>
          <cell r="CY973">
            <v>0</v>
          </cell>
          <cell r="CZ973">
            <v>0</v>
          </cell>
          <cell r="DA973">
            <v>0</v>
          </cell>
          <cell r="DB973">
            <v>0</v>
          </cell>
          <cell r="DC973">
            <v>0</v>
          </cell>
          <cell r="DD973">
            <v>0</v>
          </cell>
          <cell r="DE973">
            <v>0</v>
          </cell>
          <cell r="DF973">
            <v>0</v>
          </cell>
          <cell r="DG973">
            <v>0</v>
          </cell>
          <cell r="DH973">
            <v>0</v>
          </cell>
          <cell r="DI973">
            <v>0</v>
          </cell>
          <cell r="DJ973">
            <v>0</v>
          </cell>
          <cell r="DK973">
            <v>0</v>
          </cell>
          <cell r="DL973">
            <v>0</v>
          </cell>
          <cell r="DM973">
            <v>0</v>
          </cell>
          <cell r="DN973">
            <v>0</v>
          </cell>
          <cell r="DO973">
            <v>0</v>
          </cell>
          <cell r="DP973">
            <v>0</v>
          </cell>
          <cell r="DQ973">
            <v>0</v>
          </cell>
          <cell r="DR973">
            <v>0</v>
          </cell>
          <cell r="DS973">
            <v>0</v>
          </cell>
          <cell r="DT973">
            <v>0</v>
          </cell>
          <cell r="DU973">
            <v>0</v>
          </cell>
          <cell r="DV973">
            <v>0</v>
          </cell>
          <cell r="DW973">
            <v>0</v>
          </cell>
          <cell r="DX973">
            <v>0</v>
          </cell>
          <cell r="DY973">
            <v>0</v>
          </cell>
          <cell r="DZ973">
            <v>0</v>
          </cell>
          <cell r="EA973">
            <v>0</v>
          </cell>
          <cell r="EB973">
            <v>0</v>
          </cell>
          <cell r="EC973">
            <v>0</v>
          </cell>
          <cell r="ED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P974">
            <v>0</v>
          </cell>
          <cell r="AQ974">
            <v>0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  <cell r="AV974">
            <v>0</v>
          </cell>
          <cell r="AW974">
            <v>0</v>
          </cell>
          <cell r="AX974">
            <v>0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0</v>
          </cell>
          <cell r="BD974">
            <v>0</v>
          </cell>
          <cell r="BE974">
            <v>0</v>
          </cell>
          <cell r="BF974">
            <v>0</v>
          </cell>
          <cell r="BG974">
            <v>0</v>
          </cell>
          <cell r="BH974">
            <v>0</v>
          </cell>
          <cell r="BI974">
            <v>0</v>
          </cell>
          <cell r="BJ974">
            <v>0</v>
          </cell>
          <cell r="BK974">
            <v>0</v>
          </cell>
          <cell r="BL974">
            <v>0</v>
          </cell>
          <cell r="BM974">
            <v>0</v>
          </cell>
          <cell r="BN974">
            <v>0</v>
          </cell>
          <cell r="BO974">
            <v>0</v>
          </cell>
          <cell r="BP974">
            <v>0</v>
          </cell>
          <cell r="BQ974">
            <v>0</v>
          </cell>
          <cell r="BR974">
            <v>0</v>
          </cell>
          <cell r="BS974">
            <v>0</v>
          </cell>
          <cell r="BT974">
            <v>0</v>
          </cell>
          <cell r="BU974">
            <v>0</v>
          </cell>
          <cell r="BV974">
            <v>0</v>
          </cell>
          <cell r="BW974">
            <v>0</v>
          </cell>
          <cell r="BX974">
            <v>0</v>
          </cell>
          <cell r="BY974">
            <v>0</v>
          </cell>
          <cell r="BZ974">
            <v>0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  <cell r="CF974">
            <v>0</v>
          </cell>
          <cell r="CG974">
            <v>0</v>
          </cell>
          <cell r="CH974">
            <v>0</v>
          </cell>
          <cell r="CI974">
            <v>0</v>
          </cell>
          <cell r="CJ974">
            <v>0</v>
          </cell>
          <cell r="CK974">
            <v>0</v>
          </cell>
          <cell r="CL974">
            <v>0</v>
          </cell>
          <cell r="CM974">
            <v>0</v>
          </cell>
          <cell r="CN974">
            <v>0</v>
          </cell>
          <cell r="CO974">
            <v>0</v>
          </cell>
          <cell r="CP974">
            <v>0</v>
          </cell>
          <cell r="CQ974">
            <v>0</v>
          </cell>
          <cell r="CR974">
            <v>0</v>
          </cell>
          <cell r="CS974">
            <v>0</v>
          </cell>
          <cell r="CT974">
            <v>0</v>
          </cell>
          <cell r="CU974">
            <v>0</v>
          </cell>
          <cell r="CV974">
            <v>0</v>
          </cell>
          <cell r="CW974">
            <v>0</v>
          </cell>
          <cell r="CX974">
            <v>0</v>
          </cell>
          <cell r="CY974">
            <v>0</v>
          </cell>
          <cell r="CZ974">
            <v>0</v>
          </cell>
          <cell r="DA974">
            <v>0</v>
          </cell>
          <cell r="DB974">
            <v>0</v>
          </cell>
          <cell r="DC974">
            <v>0</v>
          </cell>
          <cell r="DD974">
            <v>0</v>
          </cell>
          <cell r="DE974">
            <v>0</v>
          </cell>
          <cell r="DF974">
            <v>0</v>
          </cell>
          <cell r="DG974">
            <v>0</v>
          </cell>
          <cell r="DH974">
            <v>0</v>
          </cell>
          <cell r="DI974">
            <v>0</v>
          </cell>
          <cell r="DJ974">
            <v>0</v>
          </cell>
          <cell r="DK974">
            <v>0</v>
          </cell>
          <cell r="DL974">
            <v>0</v>
          </cell>
          <cell r="DM974">
            <v>0</v>
          </cell>
          <cell r="DN974">
            <v>0</v>
          </cell>
          <cell r="DO974">
            <v>0</v>
          </cell>
          <cell r="DP974">
            <v>0</v>
          </cell>
          <cell r="DQ974">
            <v>0</v>
          </cell>
          <cell r="DR974">
            <v>0</v>
          </cell>
          <cell r="DS974">
            <v>0</v>
          </cell>
          <cell r="DT974">
            <v>0</v>
          </cell>
          <cell r="DU974">
            <v>0</v>
          </cell>
          <cell r="DV974">
            <v>0</v>
          </cell>
          <cell r="DW974">
            <v>0</v>
          </cell>
          <cell r="DX974">
            <v>0</v>
          </cell>
          <cell r="DY974">
            <v>0</v>
          </cell>
          <cell r="DZ974">
            <v>0</v>
          </cell>
          <cell r="EA974">
            <v>0</v>
          </cell>
          <cell r="EB974">
            <v>0</v>
          </cell>
          <cell r="EC974">
            <v>0</v>
          </cell>
          <cell r="ED974">
            <v>0</v>
          </cell>
        </row>
        <row r="975">
          <cell r="J975" t="str">
            <v>Mills / kWh</v>
          </cell>
          <cell r="W975" t="str">
            <v>Mills / kWh</v>
          </cell>
          <cell r="AJ975" t="str">
            <v>Mills / kWh</v>
          </cell>
          <cell r="AW975" t="str">
            <v>Mills / kWh</v>
          </cell>
          <cell r="BJ975" t="str">
            <v>Mills / kWh</v>
          </cell>
          <cell r="BW975" t="str">
            <v>Mills / kWh</v>
          </cell>
          <cell r="CJ975" t="str">
            <v>Mills / kWh</v>
          </cell>
          <cell r="CW975" t="str">
            <v>Mills / kWh</v>
          </cell>
          <cell r="DJ975" t="str">
            <v>Mills / kWh</v>
          </cell>
          <cell r="DW975" t="str">
            <v>Mills / kWh</v>
          </cell>
        </row>
        <row r="976">
          <cell r="A976" t="str">
            <v>Special Sales For Resale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0</v>
          </cell>
          <cell r="BE978">
            <v>0</v>
          </cell>
          <cell r="BF978">
            <v>0</v>
          </cell>
          <cell r="BG978">
            <v>0</v>
          </cell>
          <cell r="BH978">
            <v>0</v>
          </cell>
          <cell r="BI978">
            <v>0</v>
          </cell>
          <cell r="BJ978">
            <v>0</v>
          </cell>
          <cell r="BK978">
            <v>0</v>
          </cell>
          <cell r="BL978">
            <v>0</v>
          </cell>
          <cell r="BM978">
            <v>0</v>
          </cell>
          <cell r="BN978">
            <v>0</v>
          </cell>
          <cell r="BO978">
            <v>0</v>
          </cell>
          <cell r="BP978">
            <v>0</v>
          </cell>
          <cell r="BQ978">
            <v>0</v>
          </cell>
          <cell r="BR978">
            <v>0</v>
          </cell>
          <cell r="BS978">
            <v>0</v>
          </cell>
          <cell r="BT978">
            <v>0</v>
          </cell>
          <cell r="BU978">
            <v>0</v>
          </cell>
          <cell r="BV978">
            <v>0</v>
          </cell>
          <cell r="BW978">
            <v>0</v>
          </cell>
          <cell r="BX978">
            <v>0</v>
          </cell>
          <cell r="BY978">
            <v>0</v>
          </cell>
          <cell r="BZ978">
            <v>0</v>
          </cell>
          <cell r="CA978">
            <v>0</v>
          </cell>
          <cell r="CB978">
            <v>0</v>
          </cell>
          <cell r="CC978">
            <v>0</v>
          </cell>
          <cell r="CD978">
            <v>0</v>
          </cell>
          <cell r="CE978">
            <v>0</v>
          </cell>
          <cell r="CF978">
            <v>0</v>
          </cell>
          <cell r="CG978">
            <v>0</v>
          </cell>
          <cell r="CH978">
            <v>0</v>
          </cell>
          <cell r="CI978">
            <v>0</v>
          </cell>
          <cell r="CJ978">
            <v>0</v>
          </cell>
          <cell r="CK978">
            <v>0</v>
          </cell>
          <cell r="CL978">
            <v>0</v>
          </cell>
          <cell r="CM978">
            <v>0</v>
          </cell>
          <cell r="CN978">
            <v>0</v>
          </cell>
          <cell r="CO978">
            <v>0</v>
          </cell>
          <cell r="CP978">
            <v>0</v>
          </cell>
          <cell r="CQ978">
            <v>0</v>
          </cell>
          <cell r="CR978">
            <v>0</v>
          </cell>
          <cell r="CS978">
            <v>0</v>
          </cell>
          <cell r="CT978">
            <v>0</v>
          </cell>
          <cell r="CU978">
            <v>0</v>
          </cell>
          <cell r="CV978">
            <v>0</v>
          </cell>
          <cell r="CW978">
            <v>0</v>
          </cell>
          <cell r="CX978">
            <v>0</v>
          </cell>
          <cell r="CY978">
            <v>0</v>
          </cell>
          <cell r="CZ978">
            <v>0</v>
          </cell>
          <cell r="DA978">
            <v>0</v>
          </cell>
          <cell r="DB978">
            <v>0</v>
          </cell>
          <cell r="DC978">
            <v>0</v>
          </cell>
          <cell r="DD978">
            <v>0</v>
          </cell>
          <cell r="DE978">
            <v>0</v>
          </cell>
          <cell r="DF978">
            <v>0</v>
          </cell>
          <cell r="DG978">
            <v>0</v>
          </cell>
          <cell r="DH978">
            <v>0</v>
          </cell>
          <cell r="DI978">
            <v>0</v>
          </cell>
          <cell r="DJ978">
            <v>0</v>
          </cell>
          <cell r="DK978">
            <v>0</v>
          </cell>
          <cell r="DL978">
            <v>0</v>
          </cell>
          <cell r="DM978">
            <v>0</v>
          </cell>
          <cell r="DN978">
            <v>0</v>
          </cell>
          <cell r="DO978">
            <v>0</v>
          </cell>
          <cell r="DP978">
            <v>0</v>
          </cell>
          <cell r="DQ978">
            <v>0</v>
          </cell>
          <cell r="DR978">
            <v>0</v>
          </cell>
          <cell r="DS978">
            <v>0</v>
          </cell>
          <cell r="DT978">
            <v>0</v>
          </cell>
          <cell r="DU978">
            <v>0</v>
          </cell>
          <cell r="DV978">
            <v>0</v>
          </cell>
          <cell r="DW978">
            <v>0</v>
          </cell>
          <cell r="DX978">
            <v>0</v>
          </cell>
          <cell r="DY978">
            <v>0</v>
          </cell>
          <cell r="DZ978">
            <v>0</v>
          </cell>
          <cell r="EA978">
            <v>0</v>
          </cell>
          <cell r="EB978">
            <v>0</v>
          </cell>
          <cell r="EC978">
            <v>0</v>
          </cell>
          <cell r="ED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0</v>
          </cell>
          <cell r="BD979">
            <v>0</v>
          </cell>
          <cell r="BE979">
            <v>0</v>
          </cell>
          <cell r="BF979">
            <v>0</v>
          </cell>
          <cell r="BG979">
            <v>0</v>
          </cell>
          <cell r="BH979">
            <v>0</v>
          </cell>
          <cell r="BI979">
            <v>0</v>
          </cell>
          <cell r="BJ979">
            <v>0</v>
          </cell>
          <cell r="BK979">
            <v>0</v>
          </cell>
          <cell r="BL979">
            <v>0</v>
          </cell>
          <cell r="BM979">
            <v>0</v>
          </cell>
          <cell r="BN979">
            <v>0</v>
          </cell>
          <cell r="BO979">
            <v>0</v>
          </cell>
          <cell r="BP979">
            <v>0</v>
          </cell>
          <cell r="BQ979">
            <v>0</v>
          </cell>
          <cell r="BR979">
            <v>0</v>
          </cell>
          <cell r="BS979">
            <v>0</v>
          </cell>
          <cell r="BT979">
            <v>0</v>
          </cell>
          <cell r="BU979">
            <v>0</v>
          </cell>
          <cell r="BV979">
            <v>0</v>
          </cell>
          <cell r="BW979">
            <v>0</v>
          </cell>
          <cell r="BX979">
            <v>0</v>
          </cell>
          <cell r="BY979">
            <v>0</v>
          </cell>
          <cell r="BZ979">
            <v>0</v>
          </cell>
          <cell r="CA979">
            <v>0</v>
          </cell>
          <cell r="CB979">
            <v>0</v>
          </cell>
          <cell r="CC979">
            <v>0</v>
          </cell>
          <cell r="CD979">
            <v>0</v>
          </cell>
          <cell r="CE979">
            <v>0</v>
          </cell>
          <cell r="CF979">
            <v>0</v>
          </cell>
          <cell r="CG979">
            <v>0</v>
          </cell>
          <cell r="CH979">
            <v>0</v>
          </cell>
          <cell r="CI979">
            <v>0</v>
          </cell>
          <cell r="CJ979">
            <v>0</v>
          </cell>
          <cell r="CK979">
            <v>0</v>
          </cell>
          <cell r="CL979">
            <v>0</v>
          </cell>
          <cell r="CM979">
            <v>0</v>
          </cell>
          <cell r="CN979">
            <v>0</v>
          </cell>
          <cell r="CO979">
            <v>0</v>
          </cell>
          <cell r="CP979">
            <v>0</v>
          </cell>
          <cell r="CQ979">
            <v>0</v>
          </cell>
          <cell r="CR979">
            <v>0</v>
          </cell>
          <cell r="CS979">
            <v>0</v>
          </cell>
          <cell r="CT979">
            <v>0</v>
          </cell>
          <cell r="CU979">
            <v>0</v>
          </cell>
          <cell r="CV979">
            <v>0</v>
          </cell>
          <cell r="CW979">
            <v>0</v>
          </cell>
          <cell r="CX979">
            <v>0</v>
          </cell>
          <cell r="CY979">
            <v>0</v>
          </cell>
          <cell r="CZ979">
            <v>0</v>
          </cell>
          <cell r="DA979">
            <v>0</v>
          </cell>
          <cell r="DB979">
            <v>0</v>
          </cell>
          <cell r="DC979">
            <v>0</v>
          </cell>
          <cell r="DD979">
            <v>0</v>
          </cell>
          <cell r="DE979">
            <v>0</v>
          </cell>
          <cell r="DF979">
            <v>0</v>
          </cell>
          <cell r="DG979">
            <v>0</v>
          </cell>
          <cell r="DH979">
            <v>0</v>
          </cell>
          <cell r="DI979">
            <v>0</v>
          </cell>
          <cell r="DJ979">
            <v>0</v>
          </cell>
          <cell r="DK979">
            <v>0</v>
          </cell>
          <cell r="DL979">
            <v>0</v>
          </cell>
          <cell r="DM979">
            <v>0</v>
          </cell>
          <cell r="DN979">
            <v>0</v>
          </cell>
          <cell r="DO979">
            <v>0</v>
          </cell>
          <cell r="DP979">
            <v>0</v>
          </cell>
          <cell r="DQ979">
            <v>0</v>
          </cell>
          <cell r="DR979">
            <v>0</v>
          </cell>
          <cell r="DS979">
            <v>0</v>
          </cell>
          <cell r="DT979">
            <v>0</v>
          </cell>
          <cell r="DU979">
            <v>0</v>
          </cell>
          <cell r="DV979">
            <v>0</v>
          </cell>
          <cell r="DW979">
            <v>0</v>
          </cell>
          <cell r="DX979">
            <v>0</v>
          </cell>
          <cell r="DY979">
            <v>0</v>
          </cell>
          <cell r="DZ979">
            <v>0</v>
          </cell>
          <cell r="EA979">
            <v>0</v>
          </cell>
          <cell r="EB979">
            <v>0</v>
          </cell>
          <cell r="EC979">
            <v>0</v>
          </cell>
          <cell r="ED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P980">
            <v>0</v>
          </cell>
          <cell r="AQ980">
            <v>0</v>
          </cell>
          <cell r="AR980">
            <v>0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0</v>
          </cell>
          <cell r="BD980">
            <v>0</v>
          </cell>
          <cell r="BE980">
            <v>0</v>
          </cell>
          <cell r="BF980">
            <v>0</v>
          </cell>
          <cell r="BG980">
            <v>0</v>
          </cell>
          <cell r="BH980">
            <v>0</v>
          </cell>
          <cell r="BI980">
            <v>0</v>
          </cell>
          <cell r="BJ980">
            <v>0</v>
          </cell>
          <cell r="BK980">
            <v>0</v>
          </cell>
          <cell r="BL980">
            <v>0</v>
          </cell>
          <cell r="BM980">
            <v>0</v>
          </cell>
          <cell r="BN980">
            <v>0</v>
          </cell>
          <cell r="BO980">
            <v>0</v>
          </cell>
          <cell r="BP980">
            <v>0</v>
          </cell>
          <cell r="BQ980">
            <v>0</v>
          </cell>
          <cell r="BR980">
            <v>0</v>
          </cell>
          <cell r="BS980">
            <v>0</v>
          </cell>
          <cell r="BT980">
            <v>0</v>
          </cell>
          <cell r="BU980">
            <v>0</v>
          </cell>
          <cell r="BV980">
            <v>0</v>
          </cell>
          <cell r="BW980">
            <v>0</v>
          </cell>
          <cell r="BX980">
            <v>0</v>
          </cell>
          <cell r="BY980">
            <v>0</v>
          </cell>
          <cell r="BZ980">
            <v>0</v>
          </cell>
          <cell r="CA980">
            <v>0</v>
          </cell>
          <cell r="CB980">
            <v>0</v>
          </cell>
          <cell r="CC980">
            <v>0</v>
          </cell>
          <cell r="CD980">
            <v>0</v>
          </cell>
          <cell r="CE980">
            <v>0</v>
          </cell>
          <cell r="CF980">
            <v>0</v>
          </cell>
          <cell r="CG980">
            <v>0</v>
          </cell>
          <cell r="CH980">
            <v>0</v>
          </cell>
          <cell r="CI980">
            <v>0</v>
          </cell>
          <cell r="CJ980">
            <v>0</v>
          </cell>
          <cell r="CK980">
            <v>0</v>
          </cell>
          <cell r="CL980">
            <v>0</v>
          </cell>
          <cell r="CM980">
            <v>0</v>
          </cell>
          <cell r="CN980">
            <v>0</v>
          </cell>
          <cell r="CO980">
            <v>0</v>
          </cell>
          <cell r="CP980">
            <v>0</v>
          </cell>
          <cell r="CQ980">
            <v>0</v>
          </cell>
          <cell r="CR980">
            <v>0</v>
          </cell>
          <cell r="CS980">
            <v>0</v>
          </cell>
          <cell r="CT980">
            <v>0</v>
          </cell>
          <cell r="CU980">
            <v>0</v>
          </cell>
          <cell r="CV980">
            <v>0</v>
          </cell>
          <cell r="CW980">
            <v>0</v>
          </cell>
          <cell r="CX980">
            <v>0</v>
          </cell>
          <cell r="CY980">
            <v>0</v>
          </cell>
          <cell r="CZ980">
            <v>0</v>
          </cell>
          <cell r="DA980">
            <v>0</v>
          </cell>
          <cell r="DB980">
            <v>0</v>
          </cell>
          <cell r="DC980">
            <v>0</v>
          </cell>
          <cell r="DD980">
            <v>0</v>
          </cell>
          <cell r="DE980">
            <v>0</v>
          </cell>
          <cell r="DF980">
            <v>0</v>
          </cell>
          <cell r="DG980">
            <v>0</v>
          </cell>
          <cell r="DH980">
            <v>0</v>
          </cell>
          <cell r="DI980">
            <v>0</v>
          </cell>
          <cell r="DJ980">
            <v>0</v>
          </cell>
          <cell r="DK980">
            <v>0</v>
          </cell>
          <cell r="DL980">
            <v>0</v>
          </cell>
          <cell r="DM980">
            <v>0</v>
          </cell>
          <cell r="DN980">
            <v>0</v>
          </cell>
          <cell r="DO980">
            <v>0</v>
          </cell>
          <cell r="DP980">
            <v>0</v>
          </cell>
          <cell r="DQ980">
            <v>0</v>
          </cell>
          <cell r="DR980">
            <v>0</v>
          </cell>
          <cell r="DS980">
            <v>0</v>
          </cell>
          <cell r="DT980">
            <v>0</v>
          </cell>
          <cell r="DU980">
            <v>0</v>
          </cell>
          <cell r="DV980">
            <v>0</v>
          </cell>
          <cell r="DW980">
            <v>0</v>
          </cell>
          <cell r="DX980">
            <v>0</v>
          </cell>
          <cell r="DY980">
            <v>0</v>
          </cell>
          <cell r="DZ980">
            <v>0</v>
          </cell>
          <cell r="EA980">
            <v>0</v>
          </cell>
          <cell r="EB980">
            <v>0</v>
          </cell>
          <cell r="EC980">
            <v>0</v>
          </cell>
          <cell r="ED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P981">
            <v>0</v>
          </cell>
          <cell r="AQ981">
            <v>0</v>
          </cell>
          <cell r="AR981">
            <v>0</v>
          </cell>
          <cell r="AS981">
            <v>0</v>
          </cell>
          <cell r="AT981">
            <v>0</v>
          </cell>
          <cell r="AU981">
            <v>0</v>
          </cell>
          <cell r="AV981">
            <v>0</v>
          </cell>
          <cell r="AW981">
            <v>0</v>
          </cell>
          <cell r="AX981">
            <v>0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0</v>
          </cell>
          <cell r="BD981">
            <v>0</v>
          </cell>
          <cell r="BE981">
            <v>0</v>
          </cell>
          <cell r="BF981">
            <v>0</v>
          </cell>
          <cell r="BG981">
            <v>0</v>
          </cell>
          <cell r="BH981">
            <v>0</v>
          </cell>
          <cell r="BI981">
            <v>0</v>
          </cell>
          <cell r="BJ981">
            <v>0</v>
          </cell>
          <cell r="BK981">
            <v>0</v>
          </cell>
          <cell r="BL981">
            <v>0</v>
          </cell>
          <cell r="BM981">
            <v>0</v>
          </cell>
          <cell r="BN981">
            <v>0</v>
          </cell>
          <cell r="BO981">
            <v>0</v>
          </cell>
          <cell r="BP981">
            <v>0</v>
          </cell>
          <cell r="BQ981">
            <v>0</v>
          </cell>
          <cell r="BR981">
            <v>0</v>
          </cell>
          <cell r="BS981">
            <v>0</v>
          </cell>
          <cell r="BT981">
            <v>0</v>
          </cell>
          <cell r="BU981">
            <v>0</v>
          </cell>
          <cell r="BV981">
            <v>0</v>
          </cell>
          <cell r="BW981">
            <v>0</v>
          </cell>
          <cell r="BX981">
            <v>0</v>
          </cell>
          <cell r="BY981">
            <v>0</v>
          </cell>
          <cell r="BZ981">
            <v>0</v>
          </cell>
          <cell r="CA981">
            <v>0</v>
          </cell>
          <cell r="CB981">
            <v>0</v>
          </cell>
          <cell r="CC981">
            <v>0</v>
          </cell>
          <cell r="CD981">
            <v>0</v>
          </cell>
          <cell r="CE981">
            <v>0</v>
          </cell>
          <cell r="CF981">
            <v>0</v>
          </cell>
          <cell r="CG981">
            <v>0</v>
          </cell>
          <cell r="CH981">
            <v>0</v>
          </cell>
          <cell r="CI981">
            <v>0</v>
          </cell>
          <cell r="CJ981">
            <v>0</v>
          </cell>
          <cell r="CK981">
            <v>0</v>
          </cell>
          <cell r="CL981">
            <v>0</v>
          </cell>
          <cell r="CM981">
            <v>0</v>
          </cell>
          <cell r="CN981">
            <v>0</v>
          </cell>
          <cell r="CO981">
            <v>0</v>
          </cell>
          <cell r="CP981">
            <v>0</v>
          </cell>
          <cell r="CQ981">
            <v>0</v>
          </cell>
          <cell r="CR981">
            <v>0</v>
          </cell>
          <cell r="CS981">
            <v>0</v>
          </cell>
          <cell r="CT981">
            <v>0</v>
          </cell>
          <cell r="CU981">
            <v>0</v>
          </cell>
          <cell r="CV981">
            <v>0</v>
          </cell>
          <cell r="CW981">
            <v>0</v>
          </cell>
          <cell r="CX981">
            <v>0</v>
          </cell>
          <cell r="CY981">
            <v>0</v>
          </cell>
          <cell r="CZ981">
            <v>0</v>
          </cell>
          <cell r="DA981">
            <v>0</v>
          </cell>
          <cell r="DB981">
            <v>0</v>
          </cell>
          <cell r="DC981">
            <v>0</v>
          </cell>
          <cell r="DD981">
            <v>0</v>
          </cell>
          <cell r="DE981">
            <v>0</v>
          </cell>
          <cell r="DF981">
            <v>0</v>
          </cell>
          <cell r="DG981">
            <v>0</v>
          </cell>
          <cell r="DH981">
            <v>0</v>
          </cell>
          <cell r="DI981">
            <v>0</v>
          </cell>
          <cell r="DJ981">
            <v>0</v>
          </cell>
          <cell r="DK981">
            <v>0</v>
          </cell>
          <cell r="DL981">
            <v>0</v>
          </cell>
          <cell r="DM981">
            <v>0</v>
          </cell>
          <cell r="DN981">
            <v>0</v>
          </cell>
          <cell r="DO981">
            <v>0</v>
          </cell>
          <cell r="DP981">
            <v>0</v>
          </cell>
          <cell r="DQ981">
            <v>0</v>
          </cell>
          <cell r="DR981">
            <v>0</v>
          </cell>
          <cell r="DS981">
            <v>0</v>
          </cell>
          <cell r="DT981">
            <v>0</v>
          </cell>
          <cell r="DU981">
            <v>0</v>
          </cell>
          <cell r="DV981">
            <v>0</v>
          </cell>
          <cell r="DW981">
            <v>0</v>
          </cell>
          <cell r="DX981">
            <v>0</v>
          </cell>
          <cell r="DY981">
            <v>0</v>
          </cell>
          <cell r="DZ981">
            <v>0</v>
          </cell>
          <cell r="EA981">
            <v>0</v>
          </cell>
          <cell r="EB981">
            <v>0</v>
          </cell>
          <cell r="EC981">
            <v>0</v>
          </cell>
          <cell r="ED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P982">
            <v>0</v>
          </cell>
          <cell r="AQ982">
            <v>0</v>
          </cell>
          <cell r="AR982">
            <v>0</v>
          </cell>
          <cell r="AS982">
            <v>0</v>
          </cell>
          <cell r="AT982">
            <v>0</v>
          </cell>
          <cell r="AU982">
            <v>0</v>
          </cell>
          <cell r="AV982">
            <v>0</v>
          </cell>
          <cell r="AW982">
            <v>0</v>
          </cell>
          <cell r="AX982">
            <v>0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0</v>
          </cell>
          <cell r="BD982">
            <v>0</v>
          </cell>
          <cell r="BE982">
            <v>0</v>
          </cell>
          <cell r="BF982">
            <v>0</v>
          </cell>
          <cell r="BG982">
            <v>0</v>
          </cell>
          <cell r="BH982">
            <v>0</v>
          </cell>
          <cell r="BI982">
            <v>0</v>
          </cell>
          <cell r="BJ982">
            <v>0</v>
          </cell>
          <cell r="BK982">
            <v>0</v>
          </cell>
          <cell r="BL982">
            <v>0</v>
          </cell>
          <cell r="BM982">
            <v>0</v>
          </cell>
          <cell r="BN982">
            <v>0</v>
          </cell>
          <cell r="BO982">
            <v>0</v>
          </cell>
          <cell r="BP982">
            <v>0</v>
          </cell>
          <cell r="BQ982">
            <v>0</v>
          </cell>
          <cell r="BR982">
            <v>0</v>
          </cell>
          <cell r="BS982">
            <v>0</v>
          </cell>
          <cell r="BT982">
            <v>0</v>
          </cell>
          <cell r="BU982">
            <v>0</v>
          </cell>
          <cell r="BV982">
            <v>0</v>
          </cell>
          <cell r="BW982">
            <v>0</v>
          </cell>
          <cell r="BX982">
            <v>0</v>
          </cell>
          <cell r="BY982">
            <v>0</v>
          </cell>
          <cell r="BZ982">
            <v>0</v>
          </cell>
          <cell r="CA982">
            <v>0</v>
          </cell>
          <cell r="CB982">
            <v>0</v>
          </cell>
          <cell r="CC982">
            <v>0</v>
          </cell>
          <cell r="CD982">
            <v>0</v>
          </cell>
          <cell r="CE982">
            <v>0</v>
          </cell>
          <cell r="CF982">
            <v>0</v>
          </cell>
          <cell r="CG982">
            <v>0</v>
          </cell>
          <cell r="CH982">
            <v>0</v>
          </cell>
          <cell r="CI982">
            <v>0</v>
          </cell>
          <cell r="CJ982">
            <v>0</v>
          </cell>
          <cell r="CK982">
            <v>0</v>
          </cell>
          <cell r="CL982">
            <v>0</v>
          </cell>
          <cell r="CM982">
            <v>0</v>
          </cell>
          <cell r="CN982">
            <v>0</v>
          </cell>
          <cell r="CO982">
            <v>0</v>
          </cell>
          <cell r="CP982">
            <v>0</v>
          </cell>
          <cell r="CQ982">
            <v>0</v>
          </cell>
          <cell r="CR982">
            <v>0</v>
          </cell>
          <cell r="CS982">
            <v>0</v>
          </cell>
          <cell r="CT982">
            <v>0</v>
          </cell>
          <cell r="CU982">
            <v>0</v>
          </cell>
          <cell r="CV982">
            <v>0</v>
          </cell>
          <cell r="CW982">
            <v>0</v>
          </cell>
          <cell r="CX982">
            <v>0</v>
          </cell>
          <cell r="CY982">
            <v>0</v>
          </cell>
          <cell r="CZ982">
            <v>0</v>
          </cell>
          <cell r="DA982">
            <v>0</v>
          </cell>
          <cell r="DB982">
            <v>0</v>
          </cell>
          <cell r="DC982">
            <v>0</v>
          </cell>
          <cell r="DD982">
            <v>0</v>
          </cell>
          <cell r="DE982">
            <v>0</v>
          </cell>
          <cell r="DF982">
            <v>0</v>
          </cell>
          <cell r="DG982">
            <v>0</v>
          </cell>
          <cell r="DH982">
            <v>0</v>
          </cell>
          <cell r="DI982">
            <v>0</v>
          </cell>
          <cell r="DJ982">
            <v>0</v>
          </cell>
          <cell r="DK982">
            <v>0</v>
          </cell>
          <cell r="DL982">
            <v>0</v>
          </cell>
          <cell r="DM982">
            <v>0</v>
          </cell>
          <cell r="DN982">
            <v>0</v>
          </cell>
          <cell r="DO982">
            <v>0</v>
          </cell>
          <cell r="DP982">
            <v>0</v>
          </cell>
          <cell r="DQ982">
            <v>0</v>
          </cell>
          <cell r="DR982">
            <v>0</v>
          </cell>
          <cell r="DS982">
            <v>0</v>
          </cell>
          <cell r="DT982">
            <v>0</v>
          </cell>
          <cell r="DU982">
            <v>0</v>
          </cell>
          <cell r="DV982">
            <v>0</v>
          </cell>
          <cell r="DW982">
            <v>0</v>
          </cell>
          <cell r="DX982">
            <v>0</v>
          </cell>
          <cell r="DY982">
            <v>0</v>
          </cell>
          <cell r="DZ982">
            <v>0</v>
          </cell>
          <cell r="EA982">
            <v>0</v>
          </cell>
          <cell r="EB982">
            <v>0</v>
          </cell>
          <cell r="EC982">
            <v>0</v>
          </cell>
          <cell r="ED982">
            <v>0</v>
          </cell>
        </row>
        <row r="983"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O983">
            <v>0</v>
          </cell>
          <cell r="AP983">
            <v>0</v>
          </cell>
          <cell r="AQ983">
            <v>0</v>
          </cell>
          <cell r="AR983">
            <v>0</v>
          </cell>
          <cell r="AS983">
            <v>0</v>
          </cell>
          <cell r="AT983">
            <v>0</v>
          </cell>
          <cell r="AU983">
            <v>0</v>
          </cell>
          <cell r="AV983">
            <v>0</v>
          </cell>
          <cell r="AW983">
            <v>0</v>
          </cell>
          <cell r="AX983">
            <v>0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0</v>
          </cell>
          <cell r="BD983">
            <v>0</v>
          </cell>
          <cell r="BE983">
            <v>0</v>
          </cell>
          <cell r="BF983">
            <v>0</v>
          </cell>
          <cell r="BG983">
            <v>0</v>
          </cell>
          <cell r="BH983">
            <v>0</v>
          </cell>
          <cell r="BI983">
            <v>0</v>
          </cell>
          <cell r="BJ983">
            <v>0</v>
          </cell>
          <cell r="BK983">
            <v>0</v>
          </cell>
          <cell r="BL983">
            <v>0</v>
          </cell>
          <cell r="BM983">
            <v>0</v>
          </cell>
          <cell r="BN983">
            <v>0</v>
          </cell>
          <cell r="BO983">
            <v>0</v>
          </cell>
          <cell r="BP983">
            <v>0</v>
          </cell>
          <cell r="BQ983">
            <v>0</v>
          </cell>
          <cell r="BR983">
            <v>0</v>
          </cell>
          <cell r="BS983">
            <v>0</v>
          </cell>
          <cell r="BT983">
            <v>0</v>
          </cell>
          <cell r="BU983">
            <v>0</v>
          </cell>
          <cell r="BV983">
            <v>0</v>
          </cell>
          <cell r="BW983">
            <v>0</v>
          </cell>
          <cell r="BX983">
            <v>0</v>
          </cell>
          <cell r="BY983">
            <v>0</v>
          </cell>
          <cell r="BZ983">
            <v>0</v>
          </cell>
          <cell r="CA983">
            <v>0</v>
          </cell>
          <cell r="CB983">
            <v>0</v>
          </cell>
          <cell r="CC983">
            <v>0</v>
          </cell>
          <cell r="CD983">
            <v>0</v>
          </cell>
          <cell r="CE983">
            <v>0</v>
          </cell>
          <cell r="CF983">
            <v>0</v>
          </cell>
          <cell r="CG983">
            <v>0</v>
          </cell>
          <cell r="CH983">
            <v>0</v>
          </cell>
          <cell r="CI983">
            <v>0</v>
          </cell>
          <cell r="CJ983">
            <v>0</v>
          </cell>
          <cell r="CK983">
            <v>0</v>
          </cell>
          <cell r="CL983">
            <v>0</v>
          </cell>
          <cell r="CM983">
            <v>0</v>
          </cell>
          <cell r="CN983">
            <v>0</v>
          </cell>
          <cell r="CO983">
            <v>0</v>
          </cell>
          <cell r="CP983">
            <v>0</v>
          </cell>
          <cell r="CQ983">
            <v>0</v>
          </cell>
          <cell r="CR983">
            <v>0</v>
          </cell>
          <cell r="CS983">
            <v>0</v>
          </cell>
          <cell r="CT983">
            <v>0</v>
          </cell>
          <cell r="CU983">
            <v>0</v>
          </cell>
          <cell r="CV983">
            <v>0</v>
          </cell>
          <cell r="CW983">
            <v>0</v>
          </cell>
          <cell r="CX983">
            <v>0</v>
          </cell>
          <cell r="CY983">
            <v>0</v>
          </cell>
          <cell r="CZ983">
            <v>0</v>
          </cell>
          <cell r="DA983">
            <v>0</v>
          </cell>
          <cell r="DB983">
            <v>0</v>
          </cell>
          <cell r="DC983">
            <v>0</v>
          </cell>
          <cell r="DD983">
            <v>0</v>
          </cell>
          <cell r="DE983">
            <v>0</v>
          </cell>
          <cell r="DF983">
            <v>0</v>
          </cell>
          <cell r="DG983">
            <v>0</v>
          </cell>
          <cell r="DH983">
            <v>0</v>
          </cell>
          <cell r="DI983">
            <v>0</v>
          </cell>
          <cell r="DJ983">
            <v>0</v>
          </cell>
          <cell r="DK983">
            <v>0</v>
          </cell>
          <cell r="DL983">
            <v>0</v>
          </cell>
          <cell r="DM983">
            <v>0</v>
          </cell>
          <cell r="DN983">
            <v>0</v>
          </cell>
          <cell r="DO983">
            <v>0</v>
          </cell>
          <cell r="DP983">
            <v>0</v>
          </cell>
          <cell r="DQ983">
            <v>0</v>
          </cell>
          <cell r="DR983">
            <v>0</v>
          </cell>
          <cell r="DS983">
            <v>0</v>
          </cell>
          <cell r="DT983">
            <v>0</v>
          </cell>
          <cell r="DU983">
            <v>0</v>
          </cell>
          <cell r="DV983">
            <v>0</v>
          </cell>
          <cell r="DW983">
            <v>0</v>
          </cell>
          <cell r="DX983">
            <v>0</v>
          </cell>
          <cell r="DY983">
            <v>0</v>
          </cell>
          <cell r="DZ983">
            <v>0</v>
          </cell>
          <cell r="EA983">
            <v>0</v>
          </cell>
          <cell r="EB983">
            <v>0</v>
          </cell>
          <cell r="EC983">
            <v>0</v>
          </cell>
          <cell r="ED983">
            <v>0</v>
          </cell>
        </row>
        <row r="984"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  <cell r="AU984">
            <v>0</v>
          </cell>
          <cell r="AV984">
            <v>0</v>
          </cell>
          <cell r="AW984">
            <v>0</v>
          </cell>
          <cell r="AX984">
            <v>0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0</v>
          </cell>
          <cell r="BD984">
            <v>0</v>
          </cell>
          <cell r="BE984">
            <v>0</v>
          </cell>
          <cell r="BF984">
            <v>0</v>
          </cell>
          <cell r="BG984">
            <v>0</v>
          </cell>
          <cell r="BH984">
            <v>0</v>
          </cell>
          <cell r="BI984">
            <v>0</v>
          </cell>
          <cell r="BJ984">
            <v>0</v>
          </cell>
          <cell r="BK984">
            <v>0</v>
          </cell>
          <cell r="BL984">
            <v>0</v>
          </cell>
          <cell r="BM984">
            <v>0</v>
          </cell>
          <cell r="BN984">
            <v>0</v>
          </cell>
          <cell r="BO984">
            <v>0</v>
          </cell>
          <cell r="BP984">
            <v>0</v>
          </cell>
          <cell r="BQ984">
            <v>0</v>
          </cell>
          <cell r="BR984">
            <v>0</v>
          </cell>
          <cell r="BS984">
            <v>0</v>
          </cell>
          <cell r="BT984">
            <v>0</v>
          </cell>
          <cell r="BU984">
            <v>0</v>
          </cell>
          <cell r="BV984">
            <v>0</v>
          </cell>
          <cell r="BW984">
            <v>0</v>
          </cell>
          <cell r="BX984">
            <v>0</v>
          </cell>
          <cell r="BY984">
            <v>0</v>
          </cell>
          <cell r="BZ984">
            <v>0</v>
          </cell>
          <cell r="CA984">
            <v>0</v>
          </cell>
          <cell r="CB984">
            <v>0</v>
          </cell>
          <cell r="CC984">
            <v>0</v>
          </cell>
          <cell r="CD984">
            <v>0</v>
          </cell>
          <cell r="CE984">
            <v>0</v>
          </cell>
          <cell r="CF984">
            <v>0</v>
          </cell>
          <cell r="CG984">
            <v>0</v>
          </cell>
          <cell r="CH984">
            <v>0</v>
          </cell>
          <cell r="CI984">
            <v>0</v>
          </cell>
          <cell r="CJ984">
            <v>0</v>
          </cell>
          <cell r="CK984">
            <v>0</v>
          </cell>
          <cell r="CL984">
            <v>0</v>
          </cell>
          <cell r="CM984">
            <v>0</v>
          </cell>
          <cell r="CN984">
            <v>0</v>
          </cell>
          <cell r="CO984">
            <v>0</v>
          </cell>
          <cell r="CP984">
            <v>0</v>
          </cell>
          <cell r="CQ984">
            <v>0</v>
          </cell>
          <cell r="CR984">
            <v>0</v>
          </cell>
          <cell r="CS984">
            <v>0</v>
          </cell>
          <cell r="CT984">
            <v>0</v>
          </cell>
          <cell r="CU984">
            <v>0</v>
          </cell>
          <cell r="CV984">
            <v>0</v>
          </cell>
          <cell r="CW984">
            <v>0</v>
          </cell>
          <cell r="CX984">
            <v>0</v>
          </cell>
          <cell r="CY984">
            <v>0</v>
          </cell>
          <cell r="CZ984">
            <v>0</v>
          </cell>
          <cell r="DA984">
            <v>0</v>
          </cell>
          <cell r="DB984">
            <v>0</v>
          </cell>
          <cell r="DC984">
            <v>0</v>
          </cell>
          <cell r="DD984">
            <v>0</v>
          </cell>
          <cell r="DE984">
            <v>0</v>
          </cell>
          <cell r="DF984">
            <v>0</v>
          </cell>
          <cell r="DG984">
            <v>0</v>
          </cell>
          <cell r="DH984">
            <v>0</v>
          </cell>
          <cell r="DI984">
            <v>0</v>
          </cell>
          <cell r="DJ984">
            <v>0</v>
          </cell>
          <cell r="DK984">
            <v>0</v>
          </cell>
          <cell r="DL984">
            <v>0</v>
          </cell>
          <cell r="DM984">
            <v>0</v>
          </cell>
          <cell r="DN984">
            <v>0</v>
          </cell>
          <cell r="DO984">
            <v>0</v>
          </cell>
          <cell r="DP984">
            <v>0</v>
          </cell>
          <cell r="DQ984">
            <v>0</v>
          </cell>
          <cell r="DR984">
            <v>0</v>
          </cell>
          <cell r="DS984">
            <v>0</v>
          </cell>
          <cell r="DT984">
            <v>0</v>
          </cell>
          <cell r="DU984">
            <v>0</v>
          </cell>
          <cell r="DV984">
            <v>0</v>
          </cell>
          <cell r="DW984">
            <v>0</v>
          </cell>
          <cell r="DX984">
            <v>0</v>
          </cell>
          <cell r="DY984">
            <v>0</v>
          </cell>
          <cell r="DZ984">
            <v>0</v>
          </cell>
          <cell r="EA984">
            <v>0</v>
          </cell>
          <cell r="EB984">
            <v>0</v>
          </cell>
          <cell r="EC984">
            <v>0</v>
          </cell>
          <cell r="ED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0</v>
          </cell>
          <cell r="BD985">
            <v>0</v>
          </cell>
          <cell r="BE985">
            <v>0</v>
          </cell>
          <cell r="BF985">
            <v>0</v>
          </cell>
          <cell r="BG985">
            <v>0</v>
          </cell>
          <cell r="BH985">
            <v>0</v>
          </cell>
          <cell r="BI985">
            <v>0</v>
          </cell>
          <cell r="BJ985">
            <v>0</v>
          </cell>
          <cell r="BK985">
            <v>0</v>
          </cell>
          <cell r="BL985">
            <v>0</v>
          </cell>
          <cell r="BM985">
            <v>0</v>
          </cell>
          <cell r="BN985">
            <v>0</v>
          </cell>
          <cell r="BO985">
            <v>0</v>
          </cell>
          <cell r="BP985">
            <v>0</v>
          </cell>
          <cell r="BQ985">
            <v>0</v>
          </cell>
          <cell r="BR985">
            <v>0</v>
          </cell>
          <cell r="BS985">
            <v>0</v>
          </cell>
          <cell r="BT985">
            <v>0</v>
          </cell>
          <cell r="BU985">
            <v>0</v>
          </cell>
          <cell r="BV985">
            <v>0</v>
          </cell>
          <cell r="BW985">
            <v>0</v>
          </cell>
          <cell r="BX985">
            <v>0</v>
          </cell>
          <cell r="BY985">
            <v>0</v>
          </cell>
          <cell r="BZ985">
            <v>0</v>
          </cell>
          <cell r="CA985">
            <v>0</v>
          </cell>
          <cell r="CB985">
            <v>0</v>
          </cell>
          <cell r="CC985">
            <v>0</v>
          </cell>
          <cell r="CD985">
            <v>0</v>
          </cell>
          <cell r="CE985">
            <v>0</v>
          </cell>
          <cell r="CF985">
            <v>0</v>
          </cell>
          <cell r="CG985">
            <v>0</v>
          </cell>
          <cell r="CH985">
            <v>0</v>
          </cell>
          <cell r="CI985">
            <v>0</v>
          </cell>
          <cell r="CJ985">
            <v>0</v>
          </cell>
          <cell r="CK985">
            <v>0</v>
          </cell>
          <cell r="CL985">
            <v>0</v>
          </cell>
          <cell r="CM985">
            <v>0</v>
          </cell>
          <cell r="CN985">
            <v>0</v>
          </cell>
          <cell r="CO985">
            <v>0</v>
          </cell>
          <cell r="CP985">
            <v>0</v>
          </cell>
          <cell r="CQ985">
            <v>0</v>
          </cell>
          <cell r="CR985">
            <v>0</v>
          </cell>
          <cell r="CS985">
            <v>0</v>
          </cell>
          <cell r="CT985">
            <v>0</v>
          </cell>
          <cell r="CU985">
            <v>0</v>
          </cell>
          <cell r="CV985">
            <v>0</v>
          </cell>
          <cell r="CW985">
            <v>0</v>
          </cell>
          <cell r="CX985">
            <v>0</v>
          </cell>
          <cell r="CY985">
            <v>0</v>
          </cell>
          <cell r="CZ985">
            <v>0</v>
          </cell>
          <cell r="DA985">
            <v>0</v>
          </cell>
          <cell r="DB985">
            <v>0</v>
          </cell>
          <cell r="DC985">
            <v>0</v>
          </cell>
          <cell r="DD985">
            <v>0</v>
          </cell>
          <cell r="DE985">
            <v>0</v>
          </cell>
          <cell r="DF985">
            <v>0</v>
          </cell>
          <cell r="DG985">
            <v>0</v>
          </cell>
          <cell r="DH985">
            <v>0</v>
          </cell>
          <cell r="DI985">
            <v>0</v>
          </cell>
          <cell r="DJ985">
            <v>0</v>
          </cell>
          <cell r="DK985">
            <v>0</v>
          </cell>
          <cell r="DL985">
            <v>0</v>
          </cell>
          <cell r="DM985">
            <v>0</v>
          </cell>
          <cell r="DN985">
            <v>0</v>
          </cell>
          <cell r="DO985">
            <v>0</v>
          </cell>
          <cell r="DP985">
            <v>0</v>
          </cell>
          <cell r="DQ985">
            <v>0</v>
          </cell>
          <cell r="DR985">
            <v>0</v>
          </cell>
          <cell r="DS985">
            <v>0</v>
          </cell>
          <cell r="DT985">
            <v>0</v>
          </cell>
          <cell r="DU985">
            <v>0</v>
          </cell>
          <cell r="DV985">
            <v>0</v>
          </cell>
          <cell r="DW985">
            <v>0</v>
          </cell>
          <cell r="DX985">
            <v>0</v>
          </cell>
          <cell r="DY985">
            <v>0</v>
          </cell>
          <cell r="DZ985">
            <v>0</v>
          </cell>
          <cell r="EA985">
            <v>0</v>
          </cell>
          <cell r="EB985">
            <v>0</v>
          </cell>
          <cell r="EC985">
            <v>0</v>
          </cell>
          <cell r="ED985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T987">
            <v>0</v>
          </cell>
          <cell r="AU987">
            <v>0</v>
          </cell>
          <cell r="AV987">
            <v>0</v>
          </cell>
          <cell r="AW987">
            <v>0</v>
          </cell>
          <cell r="AX987">
            <v>0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0</v>
          </cell>
          <cell r="BD987">
            <v>0</v>
          </cell>
          <cell r="BE987">
            <v>0</v>
          </cell>
          <cell r="BF987">
            <v>0</v>
          </cell>
          <cell r="BG987">
            <v>0</v>
          </cell>
          <cell r="BH987">
            <v>0</v>
          </cell>
          <cell r="BI987">
            <v>0</v>
          </cell>
          <cell r="BJ987">
            <v>0</v>
          </cell>
          <cell r="BK987">
            <v>0</v>
          </cell>
          <cell r="BL987">
            <v>0</v>
          </cell>
          <cell r="BM987">
            <v>0</v>
          </cell>
          <cell r="BN987">
            <v>0</v>
          </cell>
          <cell r="BO987">
            <v>0</v>
          </cell>
          <cell r="BP987">
            <v>0</v>
          </cell>
          <cell r="BQ987">
            <v>0</v>
          </cell>
          <cell r="BR987">
            <v>0</v>
          </cell>
          <cell r="BS987">
            <v>0</v>
          </cell>
          <cell r="BT987">
            <v>0</v>
          </cell>
          <cell r="BU987">
            <v>0</v>
          </cell>
          <cell r="BV987">
            <v>0</v>
          </cell>
          <cell r="BW987">
            <v>0</v>
          </cell>
          <cell r="BX987">
            <v>0</v>
          </cell>
          <cell r="BY987">
            <v>0</v>
          </cell>
          <cell r="BZ987">
            <v>0</v>
          </cell>
          <cell r="CA987">
            <v>0</v>
          </cell>
          <cell r="CB987">
            <v>0</v>
          </cell>
          <cell r="CC987">
            <v>0</v>
          </cell>
          <cell r="CD987">
            <v>0</v>
          </cell>
          <cell r="CE987">
            <v>0</v>
          </cell>
          <cell r="CF987">
            <v>0</v>
          </cell>
          <cell r="CG987">
            <v>0</v>
          </cell>
          <cell r="CH987">
            <v>0</v>
          </cell>
          <cell r="CI987">
            <v>0</v>
          </cell>
          <cell r="CJ987">
            <v>0</v>
          </cell>
          <cell r="CK987">
            <v>0</v>
          </cell>
          <cell r="CL987">
            <v>0</v>
          </cell>
          <cell r="CM987">
            <v>0</v>
          </cell>
          <cell r="CN987">
            <v>0</v>
          </cell>
          <cell r="CO987">
            <v>0</v>
          </cell>
          <cell r="CP987">
            <v>0</v>
          </cell>
          <cell r="CQ987">
            <v>0</v>
          </cell>
          <cell r="CR987">
            <v>0</v>
          </cell>
          <cell r="CS987">
            <v>0</v>
          </cell>
          <cell r="CT987">
            <v>0</v>
          </cell>
          <cell r="CU987">
            <v>0</v>
          </cell>
          <cell r="CV987">
            <v>0</v>
          </cell>
          <cell r="CW987">
            <v>0</v>
          </cell>
          <cell r="CX987">
            <v>0</v>
          </cell>
          <cell r="CY987">
            <v>0</v>
          </cell>
          <cell r="CZ987">
            <v>0</v>
          </cell>
          <cell r="DA987">
            <v>0</v>
          </cell>
          <cell r="DB987">
            <v>0</v>
          </cell>
          <cell r="DC987">
            <v>0</v>
          </cell>
          <cell r="DD987">
            <v>0</v>
          </cell>
          <cell r="DE987">
            <v>0</v>
          </cell>
          <cell r="DF987">
            <v>0</v>
          </cell>
          <cell r="DG987">
            <v>0</v>
          </cell>
          <cell r="DH987">
            <v>0</v>
          </cell>
          <cell r="DI987">
            <v>0</v>
          </cell>
          <cell r="DJ987">
            <v>0</v>
          </cell>
          <cell r="DK987">
            <v>0</v>
          </cell>
          <cell r="DL987">
            <v>0</v>
          </cell>
          <cell r="DM987">
            <v>0</v>
          </cell>
          <cell r="DN987">
            <v>0</v>
          </cell>
          <cell r="DO987">
            <v>0</v>
          </cell>
          <cell r="DP987">
            <v>0</v>
          </cell>
          <cell r="DQ987">
            <v>0</v>
          </cell>
          <cell r="DR987">
            <v>0</v>
          </cell>
          <cell r="DS987">
            <v>0</v>
          </cell>
          <cell r="DT987">
            <v>0</v>
          </cell>
          <cell r="DU987">
            <v>0</v>
          </cell>
          <cell r="DV987">
            <v>0</v>
          </cell>
          <cell r="DW987">
            <v>0</v>
          </cell>
          <cell r="DX987">
            <v>0</v>
          </cell>
          <cell r="DY987">
            <v>0</v>
          </cell>
          <cell r="DZ987">
            <v>0</v>
          </cell>
          <cell r="EA987">
            <v>0</v>
          </cell>
          <cell r="EB987">
            <v>0</v>
          </cell>
          <cell r="EC987">
            <v>0</v>
          </cell>
          <cell r="ED987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O990">
            <v>0</v>
          </cell>
          <cell r="AP990">
            <v>0</v>
          </cell>
          <cell r="AQ990">
            <v>0</v>
          </cell>
          <cell r="AR990">
            <v>0</v>
          </cell>
          <cell r="AS990">
            <v>0</v>
          </cell>
          <cell r="AT990">
            <v>0</v>
          </cell>
          <cell r="AU990">
            <v>0</v>
          </cell>
          <cell r="AV990">
            <v>0</v>
          </cell>
          <cell r="AW990">
            <v>0</v>
          </cell>
          <cell r="AX990">
            <v>0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0</v>
          </cell>
          <cell r="BD990">
            <v>0</v>
          </cell>
          <cell r="BE990">
            <v>0</v>
          </cell>
          <cell r="BF990">
            <v>0</v>
          </cell>
          <cell r="BG990">
            <v>0</v>
          </cell>
          <cell r="BH990">
            <v>0</v>
          </cell>
          <cell r="BI990">
            <v>0</v>
          </cell>
          <cell r="BJ990">
            <v>0</v>
          </cell>
          <cell r="BK990">
            <v>0</v>
          </cell>
          <cell r="BL990">
            <v>0</v>
          </cell>
          <cell r="BM990">
            <v>0</v>
          </cell>
          <cell r="BN990">
            <v>0</v>
          </cell>
          <cell r="BO990">
            <v>0</v>
          </cell>
          <cell r="BP990">
            <v>0</v>
          </cell>
          <cell r="BQ990">
            <v>0</v>
          </cell>
          <cell r="BR990">
            <v>0</v>
          </cell>
          <cell r="BS990">
            <v>0</v>
          </cell>
          <cell r="BT990">
            <v>0</v>
          </cell>
          <cell r="BU990">
            <v>0</v>
          </cell>
          <cell r="BV990">
            <v>0</v>
          </cell>
          <cell r="BW990">
            <v>0</v>
          </cell>
          <cell r="BX990">
            <v>0</v>
          </cell>
          <cell r="BY990">
            <v>0</v>
          </cell>
          <cell r="BZ990">
            <v>0</v>
          </cell>
          <cell r="CA990">
            <v>0</v>
          </cell>
          <cell r="CB990">
            <v>0</v>
          </cell>
          <cell r="CC990">
            <v>0</v>
          </cell>
          <cell r="CD990">
            <v>0</v>
          </cell>
          <cell r="CE990">
            <v>0</v>
          </cell>
          <cell r="CF990">
            <v>0</v>
          </cell>
          <cell r="CG990">
            <v>0</v>
          </cell>
          <cell r="CH990">
            <v>0</v>
          </cell>
          <cell r="CI990">
            <v>0</v>
          </cell>
          <cell r="CJ990">
            <v>0</v>
          </cell>
          <cell r="CK990">
            <v>0</v>
          </cell>
          <cell r="CL990">
            <v>0</v>
          </cell>
          <cell r="CM990">
            <v>0</v>
          </cell>
          <cell r="CN990">
            <v>0</v>
          </cell>
          <cell r="CO990">
            <v>0</v>
          </cell>
          <cell r="CP990">
            <v>0</v>
          </cell>
          <cell r="CQ990">
            <v>0</v>
          </cell>
          <cell r="CR990">
            <v>0</v>
          </cell>
          <cell r="CS990">
            <v>0</v>
          </cell>
          <cell r="CT990">
            <v>0</v>
          </cell>
          <cell r="CU990">
            <v>0</v>
          </cell>
          <cell r="CV990">
            <v>0</v>
          </cell>
          <cell r="CW990">
            <v>0</v>
          </cell>
          <cell r="CX990">
            <v>0</v>
          </cell>
          <cell r="CY990">
            <v>0</v>
          </cell>
          <cell r="CZ990">
            <v>0</v>
          </cell>
          <cell r="DA990">
            <v>0</v>
          </cell>
          <cell r="DB990">
            <v>0</v>
          </cell>
          <cell r="DC990">
            <v>0</v>
          </cell>
          <cell r="DD990">
            <v>0</v>
          </cell>
          <cell r="DE990">
            <v>0</v>
          </cell>
          <cell r="DF990">
            <v>0</v>
          </cell>
          <cell r="DG990">
            <v>0</v>
          </cell>
          <cell r="DH990">
            <v>0</v>
          </cell>
          <cell r="DI990">
            <v>0</v>
          </cell>
          <cell r="DJ990">
            <v>0</v>
          </cell>
          <cell r="DK990">
            <v>0</v>
          </cell>
          <cell r="DL990">
            <v>0</v>
          </cell>
          <cell r="DM990">
            <v>0</v>
          </cell>
          <cell r="DN990">
            <v>0</v>
          </cell>
          <cell r="DO990">
            <v>0</v>
          </cell>
          <cell r="DP990">
            <v>0</v>
          </cell>
          <cell r="DQ990">
            <v>0</v>
          </cell>
          <cell r="DR990">
            <v>0</v>
          </cell>
          <cell r="DS990">
            <v>0</v>
          </cell>
          <cell r="DT990">
            <v>0</v>
          </cell>
          <cell r="DU990">
            <v>0</v>
          </cell>
          <cell r="DV990">
            <v>0</v>
          </cell>
          <cell r="DW990">
            <v>0</v>
          </cell>
          <cell r="DX990">
            <v>0</v>
          </cell>
          <cell r="DY990">
            <v>0</v>
          </cell>
          <cell r="DZ990">
            <v>0</v>
          </cell>
          <cell r="EA990">
            <v>0</v>
          </cell>
          <cell r="EB990">
            <v>0</v>
          </cell>
          <cell r="EC990">
            <v>0</v>
          </cell>
          <cell r="ED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0</v>
          </cell>
          <cell r="AQ991">
            <v>0</v>
          </cell>
          <cell r="AR991">
            <v>0</v>
          </cell>
          <cell r="AS991">
            <v>0</v>
          </cell>
          <cell r="AT991">
            <v>0</v>
          </cell>
          <cell r="AU991">
            <v>0</v>
          </cell>
          <cell r="AV991">
            <v>0</v>
          </cell>
          <cell r="AW991">
            <v>0</v>
          </cell>
          <cell r="AX991">
            <v>0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0</v>
          </cell>
          <cell r="BD991">
            <v>0</v>
          </cell>
          <cell r="BE991">
            <v>0</v>
          </cell>
          <cell r="BF991">
            <v>0</v>
          </cell>
          <cell r="BG991">
            <v>0</v>
          </cell>
          <cell r="BH991">
            <v>0</v>
          </cell>
          <cell r="BI991">
            <v>0</v>
          </cell>
          <cell r="BJ991">
            <v>0</v>
          </cell>
          <cell r="BK991">
            <v>0</v>
          </cell>
          <cell r="BL991">
            <v>0</v>
          </cell>
          <cell r="BM991">
            <v>0</v>
          </cell>
          <cell r="BN991">
            <v>0</v>
          </cell>
          <cell r="BO991">
            <v>0</v>
          </cell>
          <cell r="BP991">
            <v>0</v>
          </cell>
          <cell r="BQ991">
            <v>0</v>
          </cell>
          <cell r="BR991">
            <v>0</v>
          </cell>
          <cell r="BS991">
            <v>0</v>
          </cell>
          <cell r="BT991">
            <v>0</v>
          </cell>
          <cell r="BU991">
            <v>0</v>
          </cell>
          <cell r="BV991">
            <v>0</v>
          </cell>
          <cell r="BW991">
            <v>0</v>
          </cell>
          <cell r="BX991">
            <v>0</v>
          </cell>
          <cell r="BY991">
            <v>0</v>
          </cell>
          <cell r="BZ991">
            <v>0</v>
          </cell>
          <cell r="CA991">
            <v>0</v>
          </cell>
          <cell r="CB991">
            <v>0</v>
          </cell>
          <cell r="CC991">
            <v>0</v>
          </cell>
          <cell r="CD991">
            <v>0</v>
          </cell>
          <cell r="CE991">
            <v>0</v>
          </cell>
          <cell r="CF991">
            <v>0</v>
          </cell>
          <cell r="CG991">
            <v>0</v>
          </cell>
          <cell r="CH991">
            <v>0</v>
          </cell>
          <cell r="CI991">
            <v>0</v>
          </cell>
          <cell r="CJ991">
            <v>0</v>
          </cell>
          <cell r="CK991">
            <v>0</v>
          </cell>
          <cell r="CL991">
            <v>0</v>
          </cell>
          <cell r="CM991">
            <v>0</v>
          </cell>
          <cell r="CN991">
            <v>0</v>
          </cell>
          <cell r="CO991">
            <v>0</v>
          </cell>
          <cell r="CP991">
            <v>0</v>
          </cell>
          <cell r="CQ991">
            <v>0</v>
          </cell>
          <cell r="CR991">
            <v>0</v>
          </cell>
          <cell r="CS991">
            <v>0</v>
          </cell>
          <cell r="CT991">
            <v>0</v>
          </cell>
          <cell r="CU991">
            <v>0</v>
          </cell>
          <cell r="CV991">
            <v>0</v>
          </cell>
          <cell r="CW991">
            <v>0</v>
          </cell>
          <cell r="CX991">
            <v>0</v>
          </cell>
          <cell r="CY991">
            <v>0</v>
          </cell>
          <cell r="CZ991">
            <v>0</v>
          </cell>
          <cell r="DA991">
            <v>0</v>
          </cell>
          <cell r="DB991">
            <v>0</v>
          </cell>
          <cell r="DC991">
            <v>0</v>
          </cell>
          <cell r="DD991">
            <v>0</v>
          </cell>
          <cell r="DE991">
            <v>0</v>
          </cell>
          <cell r="DF991">
            <v>0</v>
          </cell>
          <cell r="DG991">
            <v>0</v>
          </cell>
          <cell r="DH991">
            <v>0</v>
          </cell>
          <cell r="DI991">
            <v>0</v>
          </cell>
          <cell r="DJ991">
            <v>0</v>
          </cell>
          <cell r="DK991">
            <v>0</v>
          </cell>
          <cell r="DL991">
            <v>0</v>
          </cell>
          <cell r="DM991">
            <v>0</v>
          </cell>
          <cell r="DN991">
            <v>0</v>
          </cell>
          <cell r="DO991">
            <v>0</v>
          </cell>
          <cell r="DP991">
            <v>0</v>
          </cell>
          <cell r="DQ991">
            <v>0</v>
          </cell>
          <cell r="DR991">
            <v>0</v>
          </cell>
          <cell r="DS991">
            <v>0</v>
          </cell>
          <cell r="DT991">
            <v>0</v>
          </cell>
          <cell r="DU991">
            <v>0</v>
          </cell>
          <cell r="DV991">
            <v>0</v>
          </cell>
          <cell r="DW991">
            <v>0</v>
          </cell>
          <cell r="DX991">
            <v>0</v>
          </cell>
          <cell r="DY991">
            <v>0</v>
          </cell>
          <cell r="DZ991">
            <v>0</v>
          </cell>
          <cell r="EA991">
            <v>0</v>
          </cell>
          <cell r="EB991">
            <v>0</v>
          </cell>
          <cell r="EC991">
            <v>0</v>
          </cell>
          <cell r="ED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0</v>
          </cell>
          <cell r="BH992">
            <v>0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O992">
            <v>0</v>
          </cell>
          <cell r="BP992">
            <v>0</v>
          </cell>
          <cell r="BQ992">
            <v>0</v>
          </cell>
          <cell r="BR992">
            <v>0</v>
          </cell>
          <cell r="BS992">
            <v>0</v>
          </cell>
          <cell r="BT992">
            <v>0</v>
          </cell>
          <cell r="BU992">
            <v>0</v>
          </cell>
          <cell r="BV992">
            <v>0</v>
          </cell>
          <cell r="BW992">
            <v>0</v>
          </cell>
          <cell r="BX992">
            <v>0</v>
          </cell>
          <cell r="BY992">
            <v>0</v>
          </cell>
          <cell r="BZ992">
            <v>0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  <cell r="CF992">
            <v>0</v>
          </cell>
          <cell r="CG992">
            <v>0</v>
          </cell>
          <cell r="CH992">
            <v>0</v>
          </cell>
          <cell r="CI992">
            <v>0</v>
          </cell>
          <cell r="CJ992">
            <v>0</v>
          </cell>
          <cell r="CK992">
            <v>0</v>
          </cell>
          <cell r="CL992">
            <v>0</v>
          </cell>
          <cell r="CM992">
            <v>0</v>
          </cell>
          <cell r="CN992">
            <v>0</v>
          </cell>
          <cell r="CO992">
            <v>0</v>
          </cell>
          <cell r="CP992">
            <v>0</v>
          </cell>
          <cell r="CQ992">
            <v>0</v>
          </cell>
          <cell r="CR992">
            <v>0</v>
          </cell>
          <cell r="CS992">
            <v>0</v>
          </cell>
          <cell r="CT992">
            <v>0</v>
          </cell>
          <cell r="CU992">
            <v>0</v>
          </cell>
          <cell r="CV992">
            <v>0</v>
          </cell>
          <cell r="CW992">
            <v>0</v>
          </cell>
          <cell r="CX992">
            <v>0</v>
          </cell>
          <cell r="CY992">
            <v>0</v>
          </cell>
          <cell r="CZ992">
            <v>0</v>
          </cell>
          <cell r="DA992">
            <v>0</v>
          </cell>
          <cell r="DB992">
            <v>0</v>
          </cell>
          <cell r="DC992">
            <v>0</v>
          </cell>
          <cell r="DD992">
            <v>0</v>
          </cell>
          <cell r="DE992">
            <v>0</v>
          </cell>
          <cell r="DF992">
            <v>0</v>
          </cell>
          <cell r="DG992">
            <v>0</v>
          </cell>
          <cell r="DH992">
            <v>0</v>
          </cell>
          <cell r="DI992">
            <v>0</v>
          </cell>
          <cell r="DJ992">
            <v>0</v>
          </cell>
          <cell r="DK992">
            <v>0</v>
          </cell>
          <cell r="DL992">
            <v>0</v>
          </cell>
          <cell r="DM992">
            <v>0</v>
          </cell>
          <cell r="DN992">
            <v>0</v>
          </cell>
          <cell r="DO992">
            <v>0</v>
          </cell>
          <cell r="DP992">
            <v>0</v>
          </cell>
          <cell r="DQ992">
            <v>0</v>
          </cell>
          <cell r="DR992">
            <v>0</v>
          </cell>
          <cell r="DS992">
            <v>0</v>
          </cell>
          <cell r="DT992">
            <v>0</v>
          </cell>
          <cell r="DU992">
            <v>0</v>
          </cell>
          <cell r="DV992">
            <v>0</v>
          </cell>
          <cell r="DW992">
            <v>0</v>
          </cell>
          <cell r="DX992">
            <v>0</v>
          </cell>
          <cell r="DY992">
            <v>0</v>
          </cell>
          <cell r="DZ992">
            <v>0</v>
          </cell>
          <cell r="EA992">
            <v>0</v>
          </cell>
          <cell r="EB992">
            <v>0</v>
          </cell>
          <cell r="EC992">
            <v>0</v>
          </cell>
          <cell r="ED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0</v>
          </cell>
          <cell r="AP993">
            <v>0</v>
          </cell>
          <cell r="AQ993">
            <v>0</v>
          </cell>
          <cell r="AR993">
            <v>0</v>
          </cell>
          <cell r="AS993">
            <v>0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0</v>
          </cell>
          <cell r="BH993">
            <v>0</v>
          </cell>
          <cell r="BI993">
            <v>0</v>
          </cell>
          <cell r="BJ993">
            <v>0</v>
          </cell>
          <cell r="BK993">
            <v>0</v>
          </cell>
          <cell r="BL993">
            <v>0</v>
          </cell>
          <cell r="BM993">
            <v>0</v>
          </cell>
          <cell r="BN993">
            <v>0</v>
          </cell>
          <cell r="BO993">
            <v>0</v>
          </cell>
          <cell r="BP993">
            <v>0</v>
          </cell>
          <cell r="BQ993">
            <v>0</v>
          </cell>
          <cell r="BR993">
            <v>0</v>
          </cell>
          <cell r="BS993">
            <v>0</v>
          </cell>
          <cell r="BT993">
            <v>0</v>
          </cell>
          <cell r="BU993">
            <v>0</v>
          </cell>
          <cell r="BV993">
            <v>0</v>
          </cell>
          <cell r="BW993">
            <v>0</v>
          </cell>
          <cell r="BX993">
            <v>0</v>
          </cell>
          <cell r="BY993">
            <v>0</v>
          </cell>
          <cell r="BZ993">
            <v>0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G993">
            <v>0</v>
          </cell>
          <cell r="CH993">
            <v>0</v>
          </cell>
          <cell r="CI993">
            <v>0</v>
          </cell>
          <cell r="CJ993">
            <v>0</v>
          </cell>
          <cell r="CK993">
            <v>0</v>
          </cell>
          <cell r="CL993">
            <v>0</v>
          </cell>
          <cell r="CM993">
            <v>0</v>
          </cell>
          <cell r="CN993">
            <v>0</v>
          </cell>
          <cell r="CO993">
            <v>0</v>
          </cell>
          <cell r="CP993">
            <v>0</v>
          </cell>
          <cell r="CQ993">
            <v>0</v>
          </cell>
          <cell r="CR993">
            <v>0</v>
          </cell>
          <cell r="CS993">
            <v>0</v>
          </cell>
          <cell r="CT993">
            <v>0</v>
          </cell>
          <cell r="CU993">
            <v>0</v>
          </cell>
          <cell r="CV993">
            <v>0</v>
          </cell>
          <cell r="CW993">
            <v>0</v>
          </cell>
          <cell r="CX993">
            <v>0</v>
          </cell>
          <cell r="CY993">
            <v>0</v>
          </cell>
          <cell r="CZ993">
            <v>0</v>
          </cell>
          <cell r="DA993">
            <v>0</v>
          </cell>
          <cell r="DB993">
            <v>0</v>
          </cell>
          <cell r="DC993">
            <v>0</v>
          </cell>
          <cell r="DD993">
            <v>0</v>
          </cell>
          <cell r="DE993">
            <v>0</v>
          </cell>
          <cell r="DF993">
            <v>0</v>
          </cell>
          <cell r="DG993">
            <v>0</v>
          </cell>
          <cell r="DH993">
            <v>0</v>
          </cell>
          <cell r="DI993">
            <v>0</v>
          </cell>
          <cell r="DJ993">
            <v>0</v>
          </cell>
          <cell r="DK993">
            <v>0</v>
          </cell>
          <cell r="DL993">
            <v>0</v>
          </cell>
          <cell r="DM993">
            <v>0</v>
          </cell>
          <cell r="DN993">
            <v>0</v>
          </cell>
          <cell r="DO993">
            <v>0</v>
          </cell>
          <cell r="DP993">
            <v>0</v>
          </cell>
          <cell r="DQ993">
            <v>0</v>
          </cell>
          <cell r="DR993">
            <v>0</v>
          </cell>
          <cell r="DS993">
            <v>0</v>
          </cell>
          <cell r="DT993">
            <v>0</v>
          </cell>
          <cell r="DU993">
            <v>0</v>
          </cell>
          <cell r="DV993">
            <v>0</v>
          </cell>
          <cell r="DW993">
            <v>0</v>
          </cell>
          <cell r="DX993">
            <v>0</v>
          </cell>
          <cell r="DY993">
            <v>0</v>
          </cell>
          <cell r="DZ993">
            <v>0</v>
          </cell>
          <cell r="EA993">
            <v>0</v>
          </cell>
          <cell r="EB993">
            <v>0</v>
          </cell>
          <cell r="EC993">
            <v>0</v>
          </cell>
          <cell r="ED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0</v>
          </cell>
          <cell r="AP994">
            <v>0</v>
          </cell>
          <cell r="AQ994">
            <v>0</v>
          </cell>
          <cell r="AR994">
            <v>0</v>
          </cell>
          <cell r="AS994">
            <v>0</v>
          </cell>
          <cell r="AT994">
            <v>0</v>
          </cell>
          <cell r="AU994">
            <v>0</v>
          </cell>
          <cell r="AV994">
            <v>0</v>
          </cell>
          <cell r="AW994">
            <v>0</v>
          </cell>
          <cell r="AX994">
            <v>0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0</v>
          </cell>
          <cell r="BD994">
            <v>0</v>
          </cell>
          <cell r="BE994">
            <v>0</v>
          </cell>
          <cell r="BF994">
            <v>0</v>
          </cell>
          <cell r="BG994">
            <v>0</v>
          </cell>
          <cell r="BH994">
            <v>0</v>
          </cell>
          <cell r="BI994">
            <v>0</v>
          </cell>
          <cell r="BJ994">
            <v>0</v>
          </cell>
          <cell r="BK994">
            <v>0</v>
          </cell>
          <cell r="BL994">
            <v>0</v>
          </cell>
          <cell r="BM994">
            <v>0</v>
          </cell>
          <cell r="BN994">
            <v>0</v>
          </cell>
          <cell r="BO994">
            <v>0</v>
          </cell>
          <cell r="BP994">
            <v>0</v>
          </cell>
          <cell r="BQ994">
            <v>0</v>
          </cell>
          <cell r="BR994">
            <v>0</v>
          </cell>
          <cell r="BS994">
            <v>0</v>
          </cell>
          <cell r="BT994">
            <v>0</v>
          </cell>
          <cell r="BU994">
            <v>0</v>
          </cell>
          <cell r="BV994">
            <v>0</v>
          </cell>
          <cell r="BW994">
            <v>0</v>
          </cell>
          <cell r="BX994">
            <v>0</v>
          </cell>
          <cell r="BY994">
            <v>0</v>
          </cell>
          <cell r="BZ994">
            <v>0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  <cell r="CF994">
            <v>0</v>
          </cell>
          <cell r="CG994">
            <v>0</v>
          </cell>
          <cell r="CH994">
            <v>0</v>
          </cell>
          <cell r="CI994">
            <v>0</v>
          </cell>
          <cell r="CJ994">
            <v>0</v>
          </cell>
          <cell r="CK994">
            <v>0</v>
          </cell>
          <cell r="CL994">
            <v>0</v>
          </cell>
          <cell r="CM994">
            <v>0</v>
          </cell>
          <cell r="CN994">
            <v>0</v>
          </cell>
          <cell r="CO994">
            <v>0</v>
          </cell>
          <cell r="CP994">
            <v>0</v>
          </cell>
          <cell r="CQ994">
            <v>0</v>
          </cell>
          <cell r="CR994">
            <v>0</v>
          </cell>
          <cell r="CS994">
            <v>0</v>
          </cell>
          <cell r="CT994">
            <v>0</v>
          </cell>
          <cell r="CU994">
            <v>0</v>
          </cell>
          <cell r="CV994">
            <v>0</v>
          </cell>
          <cell r="CW994">
            <v>0</v>
          </cell>
          <cell r="CX994">
            <v>0</v>
          </cell>
          <cell r="CY994">
            <v>0</v>
          </cell>
          <cell r="CZ994">
            <v>0</v>
          </cell>
          <cell r="DA994">
            <v>0</v>
          </cell>
          <cell r="DB994">
            <v>0</v>
          </cell>
          <cell r="DC994">
            <v>0</v>
          </cell>
          <cell r="DD994">
            <v>0</v>
          </cell>
          <cell r="DE994">
            <v>0</v>
          </cell>
          <cell r="DF994">
            <v>0</v>
          </cell>
          <cell r="DG994">
            <v>0</v>
          </cell>
          <cell r="DH994">
            <v>0</v>
          </cell>
          <cell r="DI994">
            <v>0</v>
          </cell>
          <cell r="DJ994">
            <v>0</v>
          </cell>
          <cell r="DK994">
            <v>0</v>
          </cell>
          <cell r="DL994">
            <v>0</v>
          </cell>
          <cell r="DM994">
            <v>0</v>
          </cell>
          <cell r="DN994">
            <v>0</v>
          </cell>
          <cell r="DO994">
            <v>0</v>
          </cell>
          <cell r="DP994">
            <v>0</v>
          </cell>
          <cell r="DQ994">
            <v>0</v>
          </cell>
          <cell r="DR994">
            <v>0</v>
          </cell>
          <cell r="DS994">
            <v>0</v>
          </cell>
          <cell r="DT994">
            <v>0</v>
          </cell>
          <cell r="DU994">
            <v>0</v>
          </cell>
          <cell r="DV994">
            <v>0</v>
          </cell>
          <cell r="DW994">
            <v>0</v>
          </cell>
          <cell r="DX994">
            <v>0</v>
          </cell>
          <cell r="DY994">
            <v>0</v>
          </cell>
          <cell r="DZ994">
            <v>0</v>
          </cell>
          <cell r="EA994">
            <v>0</v>
          </cell>
          <cell r="EB994">
            <v>0</v>
          </cell>
          <cell r="EC994">
            <v>0</v>
          </cell>
          <cell r="ED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0</v>
          </cell>
          <cell r="AP995">
            <v>0</v>
          </cell>
          <cell r="AQ995">
            <v>0</v>
          </cell>
          <cell r="AR995">
            <v>0</v>
          </cell>
          <cell r="AS995">
            <v>0</v>
          </cell>
          <cell r="AT995">
            <v>0</v>
          </cell>
          <cell r="AU995">
            <v>0</v>
          </cell>
          <cell r="AV995">
            <v>0</v>
          </cell>
          <cell r="AW995">
            <v>0</v>
          </cell>
          <cell r="AX995">
            <v>0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0</v>
          </cell>
          <cell r="BD995">
            <v>0</v>
          </cell>
          <cell r="BE995">
            <v>0</v>
          </cell>
          <cell r="BF995">
            <v>0</v>
          </cell>
          <cell r="BG995">
            <v>0</v>
          </cell>
          <cell r="BH995">
            <v>0</v>
          </cell>
          <cell r="BI995">
            <v>0</v>
          </cell>
          <cell r="BJ995">
            <v>0</v>
          </cell>
          <cell r="BK995">
            <v>0</v>
          </cell>
          <cell r="BL995">
            <v>0</v>
          </cell>
          <cell r="BM995">
            <v>0</v>
          </cell>
          <cell r="BN995">
            <v>0</v>
          </cell>
          <cell r="BO995">
            <v>0</v>
          </cell>
          <cell r="BP995">
            <v>0</v>
          </cell>
          <cell r="BQ995">
            <v>0</v>
          </cell>
          <cell r="BR995">
            <v>0</v>
          </cell>
          <cell r="BS995">
            <v>0</v>
          </cell>
          <cell r="BT995">
            <v>0</v>
          </cell>
          <cell r="BU995">
            <v>0</v>
          </cell>
          <cell r="BV995">
            <v>0</v>
          </cell>
          <cell r="BW995">
            <v>0</v>
          </cell>
          <cell r="BX995">
            <v>0</v>
          </cell>
          <cell r="BY995">
            <v>0</v>
          </cell>
          <cell r="BZ995">
            <v>0</v>
          </cell>
          <cell r="CA995">
            <v>0</v>
          </cell>
          <cell r="CB995">
            <v>0</v>
          </cell>
          <cell r="CC995">
            <v>0</v>
          </cell>
          <cell r="CD995">
            <v>0</v>
          </cell>
          <cell r="CE995">
            <v>0</v>
          </cell>
          <cell r="CF995">
            <v>0</v>
          </cell>
          <cell r="CG995">
            <v>0</v>
          </cell>
          <cell r="CH995">
            <v>0</v>
          </cell>
          <cell r="CI995">
            <v>0</v>
          </cell>
          <cell r="CJ995">
            <v>0</v>
          </cell>
          <cell r="CK995">
            <v>0</v>
          </cell>
          <cell r="CL995">
            <v>0</v>
          </cell>
          <cell r="CM995">
            <v>0</v>
          </cell>
          <cell r="CN995">
            <v>0</v>
          </cell>
          <cell r="CO995">
            <v>0</v>
          </cell>
          <cell r="CP995">
            <v>0</v>
          </cell>
          <cell r="CQ995">
            <v>0</v>
          </cell>
          <cell r="CR995">
            <v>0</v>
          </cell>
          <cell r="CS995">
            <v>0</v>
          </cell>
          <cell r="CT995">
            <v>0</v>
          </cell>
          <cell r="CU995">
            <v>0</v>
          </cell>
          <cell r="CV995">
            <v>0</v>
          </cell>
          <cell r="CW995">
            <v>0</v>
          </cell>
          <cell r="CX995">
            <v>0</v>
          </cell>
          <cell r="CY995">
            <v>0</v>
          </cell>
          <cell r="CZ995">
            <v>0</v>
          </cell>
          <cell r="DA995">
            <v>0</v>
          </cell>
          <cell r="DB995">
            <v>0</v>
          </cell>
          <cell r="DC995">
            <v>0</v>
          </cell>
          <cell r="DD995">
            <v>0</v>
          </cell>
          <cell r="DE995">
            <v>0</v>
          </cell>
          <cell r="DF995">
            <v>0</v>
          </cell>
          <cell r="DG995">
            <v>0</v>
          </cell>
          <cell r="DH995">
            <v>0</v>
          </cell>
          <cell r="DI995">
            <v>0</v>
          </cell>
          <cell r="DJ995">
            <v>0</v>
          </cell>
          <cell r="DK995">
            <v>0</v>
          </cell>
          <cell r="DL995">
            <v>0</v>
          </cell>
          <cell r="DM995">
            <v>0</v>
          </cell>
          <cell r="DN995">
            <v>0</v>
          </cell>
          <cell r="DO995">
            <v>0</v>
          </cell>
          <cell r="DP995">
            <v>0</v>
          </cell>
          <cell r="DQ995">
            <v>0</v>
          </cell>
          <cell r="DR995">
            <v>0</v>
          </cell>
          <cell r="DS995">
            <v>0</v>
          </cell>
          <cell r="DT995">
            <v>0</v>
          </cell>
          <cell r="DU995">
            <v>0</v>
          </cell>
          <cell r="DV995">
            <v>0</v>
          </cell>
          <cell r="DW995">
            <v>0</v>
          </cell>
          <cell r="DX995">
            <v>0</v>
          </cell>
          <cell r="DY995">
            <v>0</v>
          </cell>
          <cell r="DZ995">
            <v>0</v>
          </cell>
          <cell r="EA995">
            <v>0</v>
          </cell>
          <cell r="EB995">
            <v>0</v>
          </cell>
          <cell r="EC995">
            <v>0</v>
          </cell>
          <cell r="ED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0</v>
          </cell>
          <cell r="BD996">
            <v>0</v>
          </cell>
          <cell r="BE996">
            <v>0</v>
          </cell>
          <cell r="BF996">
            <v>0</v>
          </cell>
          <cell r="BG996">
            <v>0</v>
          </cell>
          <cell r="BH996">
            <v>0</v>
          </cell>
          <cell r="BI996">
            <v>0</v>
          </cell>
          <cell r="BJ996">
            <v>0</v>
          </cell>
          <cell r="BK996">
            <v>0</v>
          </cell>
          <cell r="BL996">
            <v>0</v>
          </cell>
          <cell r="BM996">
            <v>0</v>
          </cell>
          <cell r="BN996">
            <v>0</v>
          </cell>
          <cell r="BO996">
            <v>0</v>
          </cell>
          <cell r="BP996">
            <v>0</v>
          </cell>
          <cell r="BQ996">
            <v>0</v>
          </cell>
          <cell r="BR996">
            <v>0</v>
          </cell>
          <cell r="BS996">
            <v>0</v>
          </cell>
          <cell r="BT996">
            <v>0</v>
          </cell>
          <cell r="BU996">
            <v>0</v>
          </cell>
          <cell r="BV996">
            <v>0</v>
          </cell>
          <cell r="BW996">
            <v>0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G996">
            <v>0</v>
          </cell>
          <cell r="CH996">
            <v>0</v>
          </cell>
          <cell r="CI996">
            <v>0</v>
          </cell>
          <cell r="CJ996">
            <v>0</v>
          </cell>
          <cell r="CK996">
            <v>0</v>
          </cell>
          <cell r="CL996">
            <v>0</v>
          </cell>
          <cell r="CM996">
            <v>0</v>
          </cell>
          <cell r="CN996">
            <v>0</v>
          </cell>
          <cell r="CO996">
            <v>0</v>
          </cell>
          <cell r="CP996">
            <v>0</v>
          </cell>
          <cell r="CQ996">
            <v>0</v>
          </cell>
          <cell r="CR996">
            <v>0</v>
          </cell>
          <cell r="CS996">
            <v>0</v>
          </cell>
          <cell r="CT996">
            <v>0</v>
          </cell>
          <cell r="CU996">
            <v>0</v>
          </cell>
          <cell r="CV996">
            <v>0</v>
          </cell>
          <cell r="CW996">
            <v>0</v>
          </cell>
          <cell r="CX996">
            <v>0</v>
          </cell>
          <cell r="CY996">
            <v>0</v>
          </cell>
          <cell r="CZ996">
            <v>0</v>
          </cell>
          <cell r="DA996">
            <v>0</v>
          </cell>
          <cell r="DB996">
            <v>0</v>
          </cell>
          <cell r="DC996">
            <v>0</v>
          </cell>
          <cell r="DD996">
            <v>0</v>
          </cell>
          <cell r="DE996">
            <v>0</v>
          </cell>
          <cell r="DF996">
            <v>0</v>
          </cell>
          <cell r="DG996">
            <v>0</v>
          </cell>
          <cell r="DH996">
            <v>0</v>
          </cell>
          <cell r="DI996">
            <v>0</v>
          </cell>
          <cell r="DJ996">
            <v>0</v>
          </cell>
          <cell r="DK996">
            <v>0</v>
          </cell>
          <cell r="DL996">
            <v>0</v>
          </cell>
          <cell r="DM996">
            <v>0</v>
          </cell>
          <cell r="DN996">
            <v>0</v>
          </cell>
          <cell r="DO996">
            <v>0</v>
          </cell>
          <cell r="DP996">
            <v>0</v>
          </cell>
          <cell r="DQ996">
            <v>0</v>
          </cell>
          <cell r="DR996">
            <v>0</v>
          </cell>
          <cell r="DS996">
            <v>0</v>
          </cell>
          <cell r="DT996">
            <v>0</v>
          </cell>
          <cell r="DU996">
            <v>0</v>
          </cell>
          <cell r="DV996">
            <v>0</v>
          </cell>
          <cell r="DW996">
            <v>0</v>
          </cell>
          <cell r="DX996">
            <v>0</v>
          </cell>
          <cell r="DY996">
            <v>0</v>
          </cell>
          <cell r="DZ996">
            <v>0</v>
          </cell>
          <cell r="EA996">
            <v>0</v>
          </cell>
          <cell r="EB996">
            <v>0</v>
          </cell>
          <cell r="EC996">
            <v>0</v>
          </cell>
          <cell r="ED996">
            <v>0</v>
          </cell>
        </row>
      </sheetData>
      <sheetData sheetId="8">
        <row r="3">
          <cell r="F3">
            <v>44197</v>
          </cell>
        </row>
        <row r="86">
          <cell r="EI86" t="str">
            <v>Not Used</v>
          </cell>
          <cell r="EK86" t="str">
            <v>QF - 433 - UT - Gas</v>
          </cell>
          <cell r="EM86" t="str">
            <v>Not Used</v>
          </cell>
          <cell r="EO86" t="str">
            <v>Not Used</v>
          </cell>
          <cell r="EQ86">
            <v>2</v>
          </cell>
        </row>
      </sheetData>
      <sheetData sheetId="9" refreshError="1"/>
      <sheetData sheetId="10" refreshError="1"/>
      <sheetData sheetId="11" refreshError="1"/>
      <sheetData sheetId="12">
        <row r="1">
          <cell r="D1">
            <v>2021</v>
          </cell>
          <cell r="E1">
            <v>2021</v>
          </cell>
          <cell r="F1">
            <v>2021</v>
          </cell>
          <cell r="G1">
            <v>2021</v>
          </cell>
          <cell r="H1">
            <v>2021</v>
          </cell>
          <cell r="I1">
            <v>2021</v>
          </cell>
          <cell r="J1">
            <v>2021</v>
          </cell>
          <cell r="K1">
            <v>2021</v>
          </cell>
          <cell r="L1">
            <v>2021</v>
          </cell>
          <cell r="M1">
            <v>2021</v>
          </cell>
          <cell r="N1">
            <v>2021</v>
          </cell>
          <cell r="O1">
            <v>2021</v>
          </cell>
          <cell r="P1">
            <v>2022</v>
          </cell>
          <cell r="Q1">
            <v>2022</v>
          </cell>
          <cell r="R1">
            <v>2022</v>
          </cell>
          <cell r="S1">
            <v>2022</v>
          </cell>
          <cell r="T1">
            <v>2022</v>
          </cell>
          <cell r="U1">
            <v>2022</v>
          </cell>
          <cell r="V1">
            <v>2022</v>
          </cell>
          <cell r="W1">
            <v>2022</v>
          </cell>
          <cell r="X1">
            <v>2022</v>
          </cell>
          <cell r="Y1">
            <v>2022</v>
          </cell>
          <cell r="Z1">
            <v>2022</v>
          </cell>
          <cell r="AA1">
            <v>2022</v>
          </cell>
          <cell r="AB1">
            <v>2023</v>
          </cell>
          <cell r="AC1">
            <v>2023</v>
          </cell>
          <cell r="AD1">
            <v>2023</v>
          </cell>
          <cell r="AE1">
            <v>2023</v>
          </cell>
          <cell r="AF1">
            <v>2023</v>
          </cell>
          <cell r="AG1">
            <v>2023</v>
          </cell>
          <cell r="AH1">
            <v>2023</v>
          </cell>
          <cell r="AI1">
            <v>2023</v>
          </cell>
          <cell r="AJ1">
            <v>2023</v>
          </cell>
          <cell r="AK1">
            <v>2023</v>
          </cell>
          <cell r="AL1">
            <v>2023</v>
          </cell>
          <cell r="AM1">
            <v>2023</v>
          </cell>
          <cell r="AN1">
            <v>2024</v>
          </cell>
          <cell r="AO1">
            <v>2024</v>
          </cell>
          <cell r="AP1">
            <v>2024</v>
          </cell>
          <cell r="AQ1">
            <v>2024</v>
          </cell>
          <cell r="AR1">
            <v>2024</v>
          </cell>
          <cell r="AS1">
            <v>2024</v>
          </cell>
          <cell r="AT1">
            <v>2024</v>
          </cell>
          <cell r="AU1">
            <v>2024</v>
          </cell>
          <cell r="AV1">
            <v>2024</v>
          </cell>
          <cell r="AW1">
            <v>2024</v>
          </cell>
          <cell r="AX1">
            <v>2024</v>
          </cell>
          <cell r="AY1">
            <v>2024</v>
          </cell>
          <cell r="AZ1">
            <v>2025</v>
          </cell>
          <cell r="BA1">
            <v>2025</v>
          </cell>
          <cell r="BB1">
            <v>2025</v>
          </cell>
          <cell r="BC1">
            <v>2025</v>
          </cell>
          <cell r="BD1">
            <v>2025</v>
          </cell>
          <cell r="BE1">
            <v>2025</v>
          </cell>
          <cell r="BF1">
            <v>2025</v>
          </cell>
          <cell r="BG1">
            <v>2025</v>
          </cell>
          <cell r="BH1">
            <v>2025</v>
          </cell>
          <cell r="BI1">
            <v>2025</v>
          </cell>
          <cell r="BJ1">
            <v>2025</v>
          </cell>
          <cell r="BK1">
            <v>2025</v>
          </cell>
          <cell r="BL1">
            <v>2026</v>
          </cell>
          <cell r="BM1">
            <v>2026</v>
          </cell>
          <cell r="BN1">
            <v>2026</v>
          </cell>
          <cell r="BO1">
            <v>2026</v>
          </cell>
          <cell r="BP1">
            <v>2026</v>
          </cell>
          <cell r="BQ1">
            <v>2026</v>
          </cell>
          <cell r="BR1">
            <v>2026</v>
          </cell>
          <cell r="BS1">
            <v>2026</v>
          </cell>
          <cell r="BT1">
            <v>2026</v>
          </cell>
          <cell r="BU1">
            <v>2026</v>
          </cell>
          <cell r="BV1">
            <v>2026</v>
          </cell>
          <cell r="BW1">
            <v>2026</v>
          </cell>
          <cell r="BX1">
            <v>2027</v>
          </cell>
          <cell r="BY1">
            <v>2027</v>
          </cell>
          <cell r="BZ1">
            <v>2027</v>
          </cell>
          <cell r="CA1">
            <v>2027</v>
          </cell>
          <cell r="CB1">
            <v>2027</v>
          </cell>
          <cell r="CC1">
            <v>2027</v>
          </cell>
          <cell r="CD1">
            <v>2027</v>
          </cell>
          <cell r="CE1">
            <v>2027</v>
          </cell>
          <cell r="CF1">
            <v>2027</v>
          </cell>
          <cell r="CG1">
            <v>2027</v>
          </cell>
          <cell r="CH1">
            <v>2027</v>
          </cell>
          <cell r="CI1">
            <v>2027</v>
          </cell>
          <cell r="CJ1">
            <v>2028</v>
          </cell>
          <cell r="CK1">
            <v>2028</v>
          </cell>
          <cell r="CL1">
            <v>2028</v>
          </cell>
          <cell r="CM1">
            <v>2028</v>
          </cell>
          <cell r="CN1">
            <v>2028</v>
          </cell>
          <cell r="CO1">
            <v>2028</v>
          </cell>
          <cell r="CP1">
            <v>2028</v>
          </cell>
          <cell r="CQ1">
            <v>2028</v>
          </cell>
          <cell r="CR1">
            <v>2028</v>
          </cell>
          <cell r="CS1">
            <v>2028</v>
          </cell>
          <cell r="CT1">
            <v>2028</v>
          </cell>
          <cell r="CU1">
            <v>2028</v>
          </cell>
          <cell r="CV1">
            <v>2029</v>
          </cell>
          <cell r="CW1">
            <v>2029</v>
          </cell>
          <cell r="CX1">
            <v>2029</v>
          </cell>
          <cell r="CY1">
            <v>2029</v>
          </cell>
          <cell r="CZ1">
            <v>2029</v>
          </cell>
          <cell r="DA1">
            <v>2029</v>
          </cell>
          <cell r="DB1">
            <v>2029</v>
          </cell>
          <cell r="DC1">
            <v>2029</v>
          </cell>
          <cell r="DD1">
            <v>2029</v>
          </cell>
          <cell r="DE1">
            <v>2029</v>
          </cell>
          <cell r="DF1">
            <v>2029</v>
          </cell>
          <cell r="DG1">
            <v>2029</v>
          </cell>
          <cell r="DH1">
            <v>2030</v>
          </cell>
          <cell r="DI1">
            <v>2030</v>
          </cell>
          <cell r="DJ1">
            <v>2030</v>
          </cell>
          <cell r="DK1">
            <v>2030</v>
          </cell>
          <cell r="DL1">
            <v>2030</v>
          </cell>
          <cell r="DM1">
            <v>2030</v>
          </cell>
          <cell r="DN1">
            <v>2030</v>
          </cell>
          <cell r="DO1">
            <v>2030</v>
          </cell>
          <cell r="DP1">
            <v>2030</v>
          </cell>
          <cell r="DQ1">
            <v>2030</v>
          </cell>
          <cell r="DR1">
            <v>2030</v>
          </cell>
          <cell r="DS1">
            <v>2030</v>
          </cell>
        </row>
        <row r="57">
          <cell r="C57" t="str">
            <v>Hunter Solar_T</v>
          </cell>
          <cell r="D57">
            <v>-1.313824337750704E-2</v>
          </cell>
          <cell r="E57">
            <v>7.8430268349620851E-3</v>
          </cell>
          <cell r="F57">
            <v>2.8461442745610875E-2</v>
          </cell>
          <cell r="G57">
            <v>1662.89595625012</v>
          </cell>
          <cell r="H57">
            <v>-4.5535256054427065E-3</v>
          </cell>
          <cell r="I57">
            <v>-4.706325799488701E-2</v>
          </cell>
          <cell r="J57">
            <v>190.80683911960188</v>
          </cell>
          <cell r="K57">
            <v>7.5845515595574496E-4</v>
          </cell>
          <cell r="L57">
            <v>-3.1377182595315425E-2</v>
          </cell>
          <cell r="M57">
            <v>1273.3879428076928</v>
          </cell>
          <cell r="N57">
            <v>5.4106728230181103E-3</v>
          </cell>
          <cell r="O57">
            <v>15.398741679281503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</row>
        <row r="58">
          <cell r="C58" t="str">
            <v>Milford Solar_T</v>
          </cell>
          <cell r="D58">
            <v>2.1183957602024708E-2</v>
          </cell>
          <cell r="E58">
            <v>-2.3532274081971945E-2</v>
          </cell>
          <cell r="F58">
            <v>7.6171456495940079E-2</v>
          </cell>
          <cell r="G58">
            <v>769.774518676144</v>
          </cell>
          <cell r="H58">
            <v>-0.34350113910982988</v>
          </cell>
          <cell r="I58">
            <v>-4.2648477892944278E-2</v>
          </cell>
          <cell r="J58">
            <v>-0.18187675688215643</v>
          </cell>
          <cell r="K58">
            <v>8.6401482303808577E-2</v>
          </cell>
          <cell r="L58">
            <v>-3.8310858299409958E-2</v>
          </cell>
          <cell r="M58">
            <v>1123.8963378809731</v>
          </cell>
          <cell r="N58">
            <v>5.1704416167922219E-3</v>
          </cell>
          <cell r="O58">
            <v>4.1700758396655069E-3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</row>
        <row r="59">
          <cell r="C59" t="str">
            <v>Rocket Solar_T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</row>
        <row r="60">
          <cell r="C60" t="str">
            <v>Sigurd Solar_T</v>
          </cell>
          <cell r="D60">
            <v>-1.1621791269862999E-3</v>
          </cell>
          <cell r="E60">
            <v>-8.4725649016399798E-3</v>
          </cell>
          <cell r="F60">
            <v>2.7627386509775476E-2</v>
          </cell>
          <cell r="G60">
            <v>-1.9399102798706692E-2</v>
          </cell>
          <cell r="H60">
            <v>6.4708121951843941E-3</v>
          </cell>
          <cell r="I60">
            <v>9.482760002210832E-3</v>
          </cell>
          <cell r="J60">
            <v>-8.4493265936180072E-3</v>
          </cell>
          <cell r="K60">
            <v>-2.2149414176601521E-2</v>
          </cell>
          <cell r="L60">
            <v>-4.5302969978365483E-4</v>
          </cell>
          <cell r="M60">
            <v>1022.4280495269583</v>
          </cell>
          <cell r="N60">
            <v>-2.907330721427564E-3</v>
          </cell>
          <cell r="O60">
            <v>4.3877957434960892E-3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</row>
        <row r="61">
          <cell r="C61" t="str">
            <v>Milican Solar_T</v>
          </cell>
          <cell r="D61">
            <v>-4.0181544850747757E-2</v>
          </cell>
          <cell r="E61">
            <v>-2.6152002804192314E-2</v>
          </cell>
          <cell r="F61">
            <v>-2.9970239008416694E-2</v>
          </cell>
          <cell r="G61">
            <v>-0.17222493378982112</v>
          </cell>
          <cell r="H61">
            <v>0.10093998899856163</v>
          </cell>
          <cell r="I61">
            <v>2.6928150904823277E-2</v>
          </cell>
          <cell r="J61">
            <v>-0.25898001110823321</v>
          </cell>
          <cell r="K61">
            <v>-9.2398159001313651E-2</v>
          </cell>
          <cell r="L61">
            <v>-5.573193999533034E-2</v>
          </cell>
          <cell r="M61">
            <v>984.66500989500116</v>
          </cell>
          <cell r="N61">
            <v>2.3158415962370787E-3</v>
          </cell>
          <cell r="O61">
            <v>-1.9701839100462172E-2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</row>
        <row r="62">
          <cell r="C62" t="str">
            <v>Prineville Solar_T</v>
          </cell>
          <cell r="D62">
            <v>-5.8671933501873372E-2</v>
          </cell>
          <cell r="E62">
            <v>-4.2080288037323055E-3</v>
          </cell>
          <cell r="F62">
            <v>-3.4003102988972397E-2</v>
          </cell>
          <cell r="G62">
            <v>-6.0234540986712111E-2</v>
          </cell>
          <cell r="H62">
            <v>-0.18073417498437272</v>
          </cell>
          <cell r="I62">
            <v>6.3517098782795101E-2</v>
          </cell>
          <cell r="J62">
            <v>0.15783837891180161</v>
          </cell>
          <cell r="K62">
            <v>-0.38897533400002443</v>
          </cell>
          <cell r="L62">
            <v>9.6652525001281936E-2</v>
          </cell>
          <cell r="M62">
            <v>1109.3268322196207</v>
          </cell>
          <cell r="N62">
            <v>-5.9261587106520908E-2</v>
          </cell>
          <cell r="O62">
            <v>-1.6876670201068013E-2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</row>
        <row r="64">
          <cell r="C64" t="str">
            <v>Inputs to non-zero GRID dispatch adjustment :</v>
          </cell>
        </row>
        <row r="65">
          <cell r="D65" t="str">
            <v>Min:</v>
          </cell>
          <cell r="E65">
            <v>-99.99</v>
          </cell>
          <cell r="F65" t="str">
            <v>Max:</v>
          </cell>
          <cell r="G65">
            <v>0.01</v>
          </cell>
        </row>
        <row r="66">
          <cell r="C66" t="str">
            <v>Curtailment Cost ($/MWh)</v>
          </cell>
        </row>
        <row r="67">
          <cell r="C67" t="str">
            <v>Pryor Mountain Wind_T</v>
          </cell>
          <cell r="D67">
            <v>-35.47999999999999</v>
          </cell>
          <cell r="E67">
            <v>-35.47999999999999</v>
          </cell>
          <cell r="F67">
            <v>-35.47999999999999</v>
          </cell>
          <cell r="G67">
            <v>-35.47999999999999</v>
          </cell>
          <cell r="H67">
            <v>-35.47999999999999</v>
          </cell>
          <cell r="I67">
            <v>-35.47999999999999</v>
          </cell>
          <cell r="J67">
            <v>-35.47999999999999</v>
          </cell>
          <cell r="K67">
            <v>-35.47999999999999</v>
          </cell>
          <cell r="L67">
            <v>-35.47999999999999</v>
          </cell>
          <cell r="M67">
            <v>-35.47999999999999</v>
          </cell>
          <cell r="N67">
            <v>-35.47999999999999</v>
          </cell>
          <cell r="O67">
            <v>-35.47999999999999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</row>
        <row r="68">
          <cell r="C68" t="str">
            <v>Ekola Flats Wind_T</v>
          </cell>
          <cell r="D68">
            <v>-33.480000000000004</v>
          </cell>
          <cell r="E68">
            <v>-33.480000000000004</v>
          </cell>
          <cell r="F68">
            <v>-33.480000000000004</v>
          </cell>
          <cell r="G68">
            <v>-33.480000000000004</v>
          </cell>
          <cell r="H68">
            <v>-33.480000000000004</v>
          </cell>
          <cell r="I68">
            <v>-33.480000000000004</v>
          </cell>
          <cell r="J68">
            <v>-33.480000000000004</v>
          </cell>
          <cell r="K68">
            <v>-33.480000000000004</v>
          </cell>
          <cell r="L68">
            <v>-33.480000000000004</v>
          </cell>
          <cell r="M68">
            <v>-33.480000000000004</v>
          </cell>
          <cell r="N68">
            <v>-33.480000000000004</v>
          </cell>
          <cell r="O68">
            <v>-33.480000000000004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</row>
        <row r="69">
          <cell r="C69" t="str">
            <v>TB Flats Wind_T</v>
          </cell>
          <cell r="D69">
            <v>-33.480000000000004</v>
          </cell>
          <cell r="E69">
            <v>-33.480000000000004</v>
          </cell>
          <cell r="F69">
            <v>-33.480000000000004</v>
          </cell>
          <cell r="G69">
            <v>-33.480000000000004</v>
          </cell>
          <cell r="H69">
            <v>-33.480000000000004</v>
          </cell>
          <cell r="I69">
            <v>-33.480000000000004</v>
          </cell>
          <cell r="J69">
            <v>-33.480000000000004</v>
          </cell>
          <cell r="K69">
            <v>-33.480000000000004</v>
          </cell>
          <cell r="L69">
            <v>-33.480000000000004</v>
          </cell>
          <cell r="M69">
            <v>-33.480000000000004</v>
          </cell>
          <cell r="N69">
            <v>-33.480000000000004</v>
          </cell>
          <cell r="O69">
            <v>-33.480000000000004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</row>
        <row r="70">
          <cell r="C70" t="str">
            <v>TB Flats Wind II_T</v>
          </cell>
          <cell r="D70">
            <v>-33.480000000000004</v>
          </cell>
          <cell r="E70">
            <v>-33.480000000000004</v>
          </cell>
          <cell r="F70">
            <v>-33.480000000000004</v>
          </cell>
          <cell r="G70">
            <v>-33.480000000000004</v>
          </cell>
          <cell r="H70">
            <v>-33.480000000000004</v>
          </cell>
          <cell r="I70">
            <v>-33.480000000000004</v>
          </cell>
          <cell r="J70">
            <v>-33.480000000000004</v>
          </cell>
          <cell r="K70">
            <v>-33.480000000000004</v>
          </cell>
          <cell r="L70">
            <v>-33.480000000000004</v>
          </cell>
          <cell r="M70">
            <v>-33.480000000000004</v>
          </cell>
          <cell r="N70">
            <v>-33.480000000000004</v>
          </cell>
          <cell r="O70">
            <v>-33.480000000000004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</row>
        <row r="71">
          <cell r="C71" t="str">
            <v>Dunlap I Wind_T</v>
          </cell>
          <cell r="D71">
            <v>-33.480000000000004</v>
          </cell>
          <cell r="E71">
            <v>-33.480000000000004</v>
          </cell>
          <cell r="F71">
            <v>-33.480000000000004</v>
          </cell>
          <cell r="G71">
            <v>-33.480000000000004</v>
          </cell>
          <cell r="H71">
            <v>-33.480000000000004</v>
          </cell>
          <cell r="I71">
            <v>-33.480000000000004</v>
          </cell>
          <cell r="J71">
            <v>-33.480000000000004</v>
          </cell>
          <cell r="K71">
            <v>-33.480000000000004</v>
          </cell>
          <cell r="L71">
            <v>-33.480000000000004</v>
          </cell>
          <cell r="M71">
            <v>-33.480000000000004</v>
          </cell>
          <cell r="N71">
            <v>-33.480000000000004</v>
          </cell>
          <cell r="O71">
            <v>-33.480000000000004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</row>
        <row r="72">
          <cell r="C72" t="str">
            <v>Foote Creek I Wind_T</v>
          </cell>
          <cell r="D72">
            <v>-33.480000000000004</v>
          </cell>
          <cell r="E72">
            <v>-33.480000000000004</v>
          </cell>
          <cell r="F72">
            <v>-33.480000000000004</v>
          </cell>
          <cell r="G72">
            <v>-33.480000000000004</v>
          </cell>
          <cell r="H72">
            <v>-33.480000000000004</v>
          </cell>
          <cell r="I72">
            <v>-33.480000000000004</v>
          </cell>
          <cell r="J72">
            <v>-33.480000000000004</v>
          </cell>
          <cell r="K72">
            <v>-33.480000000000004</v>
          </cell>
          <cell r="L72">
            <v>-33.480000000000004</v>
          </cell>
          <cell r="M72">
            <v>-33.480000000000004</v>
          </cell>
          <cell r="N72">
            <v>-33.480000000000004</v>
          </cell>
          <cell r="O72">
            <v>-33.480000000000004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</row>
        <row r="73">
          <cell r="C73" t="str">
            <v>Glenrock Wind_T</v>
          </cell>
          <cell r="D73">
            <v>-33.480000000000004</v>
          </cell>
          <cell r="E73">
            <v>-33.480000000000004</v>
          </cell>
          <cell r="F73">
            <v>-33.480000000000004</v>
          </cell>
          <cell r="G73">
            <v>-33.480000000000004</v>
          </cell>
          <cell r="H73">
            <v>-33.480000000000004</v>
          </cell>
          <cell r="I73">
            <v>-33.480000000000004</v>
          </cell>
          <cell r="J73">
            <v>-33.480000000000004</v>
          </cell>
          <cell r="K73">
            <v>-33.480000000000004</v>
          </cell>
          <cell r="L73">
            <v>-33.480000000000004</v>
          </cell>
          <cell r="M73">
            <v>-33.480000000000004</v>
          </cell>
          <cell r="N73">
            <v>-33.480000000000004</v>
          </cell>
          <cell r="O73">
            <v>-33.480000000000004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</row>
        <row r="74">
          <cell r="C74" t="str">
            <v>Glenrock Wind xReP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</row>
        <row r="75">
          <cell r="C75" t="str">
            <v>Glenrock III Wind_T</v>
          </cell>
          <cell r="D75">
            <v>-33.480000000000004</v>
          </cell>
          <cell r="E75">
            <v>-33.480000000000004</v>
          </cell>
          <cell r="F75">
            <v>-33.480000000000004</v>
          </cell>
          <cell r="G75">
            <v>-33.480000000000004</v>
          </cell>
          <cell r="H75">
            <v>-33.480000000000004</v>
          </cell>
          <cell r="I75">
            <v>-33.480000000000004</v>
          </cell>
          <cell r="J75">
            <v>-33.480000000000004</v>
          </cell>
          <cell r="K75">
            <v>-33.480000000000004</v>
          </cell>
          <cell r="L75">
            <v>-33.480000000000004</v>
          </cell>
          <cell r="M75">
            <v>-33.480000000000004</v>
          </cell>
          <cell r="N75">
            <v>-33.480000000000004</v>
          </cell>
          <cell r="O75">
            <v>-33.480000000000004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</row>
        <row r="76">
          <cell r="C76" t="str">
            <v>Glenrock III Wind xReP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</row>
        <row r="77">
          <cell r="C77" t="str">
            <v>Goodnoe Wind_T</v>
          </cell>
          <cell r="D77">
            <v>-34.47999999999999</v>
          </cell>
          <cell r="E77">
            <v>-34.47999999999999</v>
          </cell>
          <cell r="F77">
            <v>-34.47999999999999</v>
          </cell>
          <cell r="G77">
            <v>-34.47999999999999</v>
          </cell>
          <cell r="H77">
            <v>-34.47999999999999</v>
          </cell>
          <cell r="I77">
            <v>-34.47999999999999</v>
          </cell>
          <cell r="J77">
            <v>-34.47999999999999</v>
          </cell>
          <cell r="K77">
            <v>-34.47999999999999</v>
          </cell>
          <cell r="L77">
            <v>-34.47999999999999</v>
          </cell>
          <cell r="M77">
            <v>-34.47999999999999</v>
          </cell>
          <cell r="N77">
            <v>-34.47999999999999</v>
          </cell>
          <cell r="O77">
            <v>-34.47999999999999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</row>
        <row r="78">
          <cell r="C78" t="str">
            <v>High Plains Wind_T</v>
          </cell>
          <cell r="D78">
            <v>-33.480000000000004</v>
          </cell>
          <cell r="E78">
            <v>-33.480000000000004</v>
          </cell>
          <cell r="F78">
            <v>-33.480000000000004</v>
          </cell>
          <cell r="G78">
            <v>-33.480000000000004</v>
          </cell>
          <cell r="H78">
            <v>-33.480000000000004</v>
          </cell>
          <cell r="I78">
            <v>-33.480000000000004</v>
          </cell>
          <cell r="J78">
            <v>-33.480000000000004</v>
          </cell>
          <cell r="K78">
            <v>-33.480000000000004</v>
          </cell>
          <cell r="L78">
            <v>-33.480000000000004</v>
          </cell>
          <cell r="M78">
            <v>-33.480000000000004</v>
          </cell>
          <cell r="N78">
            <v>-33.480000000000004</v>
          </cell>
          <cell r="O78">
            <v>-33.480000000000004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</row>
        <row r="79">
          <cell r="C79" t="str">
            <v>Leaning Juniper 1 Wind_T</v>
          </cell>
          <cell r="D79">
            <v>-34.47999999999999</v>
          </cell>
          <cell r="E79">
            <v>-34.47999999999999</v>
          </cell>
          <cell r="F79">
            <v>-34.47999999999999</v>
          </cell>
          <cell r="G79">
            <v>-34.47999999999999</v>
          </cell>
          <cell r="H79">
            <v>-34.47999999999999</v>
          </cell>
          <cell r="I79">
            <v>-34.47999999999999</v>
          </cell>
          <cell r="J79">
            <v>-34.47999999999999</v>
          </cell>
          <cell r="K79">
            <v>-34.47999999999999</v>
          </cell>
          <cell r="L79">
            <v>-34.47999999999999</v>
          </cell>
          <cell r="M79">
            <v>-34.47999999999999</v>
          </cell>
          <cell r="N79">
            <v>-34.47999999999999</v>
          </cell>
          <cell r="O79">
            <v>-34.47999999999999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</row>
        <row r="80">
          <cell r="C80" t="str">
            <v>Marengo I Wind_T</v>
          </cell>
          <cell r="D80">
            <v>-34.47999999999999</v>
          </cell>
          <cell r="E80">
            <v>-34.47999999999999</v>
          </cell>
          <cell r="F80">
            <v>-34.47999999999999</v>
          </cell>
          <cell r="G80">
            <v>-34.47999999999999</v>
          </cell>
          <cell r="H80">
            <v>-34.47999999999999</v>
          </cell>
          <cell r="I80">
            <v>-34.47999999999999</v>
          </cell>
          <cell r="J80">
            <v>-34.47999999999999</v>
          </cell>
          <cell r="K80">
            <v>-34.47999999999999</v>
          </cell>
          <cell r="L80">
            <v>-34.47999999999999</v>
          </cell>
          <cell r="M80">
            <v>-34.47999999999999</v>
          </cell>
          <cell r="N80">
            <v>-34.47999999999999</v>
          </cell>
          <cell r="O80">
            <v>-34.47999999999999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</row>
        <row r="81">
          <cell r="C81" t="str">
            <v>Marengo II Wind_T</v>
          </cell>
          <cell r="D81">
            <v>-34.47999999999999</v>
          </cell>
          <cell r="E81">
            <v>-34.47999999999999</v>
          </cell>
          <cell r="F81">
            <v>-34.47999999999999</v>
          </cell>
          <cell r="G81">
            <v>-34.47999999999999</v>
          </cell>
          <cell r="H81">
            <v>-34.47999999999999</v>
          </cell>
          <cell r="I81">
            <v>-34.47999999999999</v>
          </cell>
          <cell r="J81">
            <v>-34.47999999999999</v>
          </cell>
          <cell r="K81">
            <v>-34.47999999999999</v>
          </cell>
          <cell r="L81">
            <v>-34.47999999999999</v>
          </cell>
          <cell r="M81">
            <v>-34.47999999999999</v>
          </cell>
          <cell r="N81">
            <v>-34.47999999999999</v>
          </cell>
          <cell r="O81">
            <v>-34.47999999999999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</row>
        <row r="82">
          <cell r="C82" t="str">
            <v>McFadden Ridge Wind_T</v>
          </cell>
          <cell r="D82">
            <v>-33.480000000000004</v>
          </cell>
          <cell r="E82">
            <v>-33.480000000000004</v>
          </cell>
          <cell r="F82">
            <v>-33.480000000000004</v>
          </cell>
          <cell r="G82">
            <v>-33.480000000000004</v>
          </cell>
          <cell r="H82">
            <v>-33.480000000000004</v>
          </cell>
          <cell r="I82">
            <v>-33.480000000000004</v>
          </cell>
          <cell r="J82">
            <v>-33.480000000000004</v>
          </cell>
          <cell r="K82">
            <v>-33.480000000000004</v>
          </cell>
          <cell r="L82">
            <v>-33.480000000000004</v>
          </cell>
          <cell r="M82">
            <v>-33.480000000000004</v>
          </cell>
          <cell r="N82">
            <v>-33.480000000000004</v>
          </cell>
          <cell r="O82">
            <v>-33.480000000000004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</row>
        <row r="83">
          <cell r="C83" t="str">
            <v>Rolling Hills Wind_T</v>
          </cell>
          <cell r="D83">
            <v>-33.480000000000004</v>
          </cell>
          <cell r="E83">
            <v>-33.480000000000004</v>
          </cell>
          <cell r="F83">
            <v>-33.480000000000004</v>
          </cell>
          <cell r="G83">
            <v>-33.480000000000004</v>
          </cell>
          <cell r="H83">
            <v>-33.480000000000004</v>
          </cell>
          <cell r="I83">
            <v>-33.480000000000004</v>
          </cell>
          <cell r="J83">
            <v>-33.480000000000004</v>
          </cell>
          <cell r="K83">
            <v>-33.480000000000004</v>
          </cell>
          <cell r="L83">
            <v>-33.480000000000004</v>
          </cell>
          <cell r="M83">
            <v>-33.480000000000004</v>
          </cell>
          <cell r="N83">
            <v>-33.480000000000004</v>
          </cell>
          <cell r="O83">
            <v>-33.480000000000004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</row>
        <row r="84">
          <cell r="C84" t="str">
            <v>Rolling Hills Wind xReP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</row>
        <row r="85">
          <cell r="C85" t="str">
            <v>Seven Mile Wind_T</v>
          </cell>
          <cell r="D85">
            <v>-33.480000000000004</v>
          </cell>
          <cell r="E85">
            <v>-33.480000000000004</v>
          </cell>
          <cell r="F85">
            <v>-33.480000000000004</v>
          </cell>
          <cell r="G85">
            <v>-33.480000000000004</v>
          </cell>
          <cell r="H85">
            <v>-33.480000000000004</v>
          </cell>
          <cell r="I85">
            <v>-33.480000000000004</v>
          </cell>
          <cell r="J85">
            <v>-33.480000000000004</v>
          </cell>
          <cell r="K85">
            <v>-33.480000000000004</v>
          </cell>
          <cell r="L85">
            <v>-33.480000000000004</v>
          </cell>
          <cell r="M85">
            <v>-33.480000000000004</v>
          </cell>
          <cell r="N85">
            <v>-33.480000000000004</v>
          </cell>
          <cell r="O85">
            <v>-33.480000000000004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</row>
        <row r="86">
          <cell r="C86" t="str">
            <v>Seven Mile II Wind_T</v>
          </cell>
          <cell r="D86">
            <v>-33.480000000000004</v>
          </cell>
          <cell r="E86">
            <v>-33.480000000000004</v>
          </cell>
          <cell r="F86">
            <v>-33.480000000000004</v>
          </cell>
          <cell r="G86">
            <v>-33.480000000000004</v>
          </cell>
          <cell r="H86">
            <v>-33.480000000000004</v>
          </cell>
          <cell r="I86">
            <v>-33.480000000000004</v>
          </cell>
          <cell r="J86">
            <v>-33.480000000000004</v>
          </cell>
          <cell r="K86">
            <v>-33.480000000000004</v>
          </cell>
          <cell r="L86">
            <v>-33.480000000000004</v>
          </cell>
          <cell r="M86">
            <v>-33.480000000000004</v>
          </cell>
          <cell r="N86">
            <v>-33.480000000000004</v>
          </cell>
          <cell r="O86">
            <v>-33.480000000000004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</row>
        <row r="87">
          <cell r="C87" t="str">
            <v>Cedar Springs Wind II_T</v>
          </cell>
          <cell r="D87">
            <v>-33.479989999999987</v>
          </cell>
          <cell r="E87">
            <v>-33.479989999999987</v>
          </cell>
          <cell r="F87">
            <v>-33.479989999999987</v>
          </cell>
          <cell r="G87">
            <v>-33.479989999999987</v>
          </cell>
          <cell r="H87">
            <v>-33.479989999999987</v>
          </cell>
          <cell r="I87">
            <v>-33.479989999999987</v>
          </cell>
          <cell r="J87">
            <v>-33.479989999999987</v>
          </cell>
          <cell r="K87">
            <v>-33.479989999999987</v>
          </cell>
          <cell r="L87">
            <v>-33.479989999999987</v>
          </cell>
          <cell r="M87">
            <v>-33.479989999999987</v>
          </cell>
          <cell r="N87">
            <v>-33.479989999999987</v>
          </cell>
          <cell r="O87">
            <v>-33.479989999999987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</row>
        <row r="88">
          <cell r="C88" t="str">
            <v>Cedar Springs Wind_T</v>
          </cell>
          <cell r="D88">
            <v>-33.479989999999987</v>
          </cell>
          <cell r="E88">
            <v>-33.479989999999987</v>
          </cell>
          <cell r="F88">
            <v>-33.479989999999987</v>
          </cell>
          <cell r="G88">
            <v>-33.479989999999987</v>
          </cell>
          <cell r="H88">
            <v>-33.479989999999987</v>
          </cell>
          <cell r="I88">
            <v>-33.479989999999987</v>
          </cell>
          <cell r="J88">
            <v>-33.479989999999987</v>
          </cell>
          <cell r="K88">
            <v>-33.479989999999987</v>
          </cell>
          <cell r="L88">
            <v>-33.479989999999987</v>
          </cell>
          <cell r="M88">
            <v>-33.479989999999987</v>
          </cell>
          <cell r="N88">
            <v>-33.479989999999987</v>
          </cell>
          <cell r="O88">
            <v>-33.479989999999987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</row>
        <row r="89">
          <cell r="C89" t="str">
            <v>Cedar Springs Wind III_T</v>
          </cell>
          <cell r="D89">
            <v>-33.480000000000004</v>
          </cell>
          <cell r="E89">
            <v>-33.480000000000004</v>
          </cell>
          <cell r="F89">
            <v>-33.480000000000004</v>
          </cell>
          <cell r="G89">
            <v>-33.480000000000004</v>
          </cell>
          <cell r="H89">
            <v>-33.480000000000004</v>
          </cell>
          <cell r="I89">
            <v>-33.480000000000004</v>
          </cell>
          <cell r="J89">
            <v>-33.480000000000004</v>
          </cell>
          <cell r="K89">
            <v>-33.480000000000004</v>
          </cell>
          <cell r="L89">
            <v>-33.480000000000004</v>
          </cell>
          <cell r="M89">
            <v>-33.480000000000004</v>
          </cell>
          <cell r="N89">
            <v>-33.480000000000004</v>
          </cell>
          <cell r="O89">
            <v>-33.480000000000004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</row>
        <row r="90">
          <cell r="C90" t="str">
            <v>IRP19Wind_UT_CP_T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</row>
        <row r="91">
          <cell r="C91" t="str">
            <v>IRP19Wind_WYAE_T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</row>
        <row r="92">
          <cell r="C92" t="str">
            <v>IRP19Wind_ID_T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</row>
        <row r="93">
          <cell r="C93" t="str">
            <v>IRP19Wind_wS_YK_T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</row>
        <row r="94">
          <cell r="C94" t="str">
            <v>IRP19Wind_WW_T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</row>
        <row r="95">
          <cell r="C95" t="str">
            <v>IRP19Wind_YK_T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</row>
        <row r="96">
          <cell r="C96" t="str">
            <v>IRP19Wind_wS_PNC_T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 5"/>
      <sheetName val="Table3ACsummary"/>
      <sheetName val="Table 3 TransCost"/>
      <sheetName val="Table 3 UT CP Wind_2023"/>
      <sheetName val="Table 3 WYAE Wind_2024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39">
          <cell r="I39">
            <v>6.9199999999999998E-2</v>
          </cell>
        </row>
      </sheetData>
      <sheetData sheetId="2" refreshError="1"/>
      <sheetData sheetId="3">
        <row r="5">
          <cell r="H5">
            <v>43738</v>
          </cell>
        </row>
      </sheetData>
      <sheetData sheetId="4">
        <row r="6">
          <cell r="M6">
            <v>69.2</v>
          </cell>
        </row>
      </sheetData>
      <sheetData sheetId="5" refreshError="1"/>
      <sheetData sheetId="6">
        <row r="4">
          <cell r="B4" t="str">
            <v>Aeolus_Wyoming - to - Utah S, Expansion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C82"/>
  <sheetViews>
    <sheetView tabSelected="1" view="pageBreakPreview" topLeftCell="C2" zoomScale="70" zoomScaleNormal="70" zoomScaleSheetLayoutView="70" workbookViewId="0">
      <selection activeCell="E45" sqref="E45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7" width="17.6640625" customWidth="1"/>
    <col min="18" max="18" width="12.83203125" customWidth="1"/>
    <col min="19" max="19" width="12.5" customWidth="1"/>
    <col min="20" max="21" width="12.83203125" customWidth="1"/>
    <col min="22" max="22" width="11.83203125" customWidth="1"/>
    <col min="23" max="23" width="13.1640625" customWidth="1"/>
    <col min="24" max="24" width="12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4.33203125" customWidth="1"/>
    <col min="66" max="66" width="16.6640625" customWidth="1"/>
    <col min="67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75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DB3" s="194">
        <v>0</v>
      </c>
      <c r="DC3" t="s">
        <v>88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8" t="s">
        <v>58</v>
      </c>
      <c r="Q4" s="168"/>
      <c r="R4" s="168"/>
      <c r="DB4">
        <v>1700</v>
      </c>
      <c r="DC4" t="s">
        <v>89</v>
      </c>
    </row>
    <row r="5" spans="2:107" customFormat="1" ht="15.75">
      <c r="B5" s="4" t="str">
        <f ca="1">'Table 5'!M4&amp; " - "&amp;TEXT(Study_MW,"#.0")&amp;" MW and "&amp;TEXT(Study_CF,"#.0%")&amp;" CF"</f>
        <v>Kennecott Smelter Non Firm - 31.8 MW and 58.2% CF</v>
      </c>
      <c r="C5" s="4"/>
      <c r="D5" s="4"/>
      <c r="E5" s="4"/>
      <c r="F5" s="4"/>
      <c r="G5" s="1"/>
      <c r="H5" s="36"/>
      <c r="I5" s="5"/>
      <c r="P5" s="169">
        <v>0.19110185946338937</v>
      </c>
      <c r="Q5" s="169">
        <v>0.17942392948633207</v>
      </c>
      <c r="R5" s="169">
        <v>0.1271079447656262</v>
      </c>
      <c r="S5" s="169">
        <v>0.76028737403417868</v>
      </c>
      <c r="T5" s="169">
        <v>0.76028737403417868</v>
      </c>
      <c r="U5" s="169">
        <v>0.38371436341206699</v>
      </c>
      <c r="V5" s="169">
        <v>0.3269329984960806</v>
      </c>
      <c r="W5" s="169">
        <v>0.3269329984960806</v>
      </c>
      <c r="X5" s="169">
        <v>0.35161226356897352</v>
      </c>
      <c r="Y5" s="169">
        <v>0.35161226356897352</v>
      </c>
      <c r="Z5" s="169">
        <v>0.30222943999568985</v>
      </c>
      <c r="AA5" s="169">
        <v>0.31403713524649896</v>
      </c>
      <c r="AB5" s="169">
        <v>0.31403713524649896</v>
      </c>
      <c r="AC5" s="169">
        <v>0.31403713524649896</v>
      </c>
      <c r="AD5" s="169">
        <v>0.30222943999568985</v>
      </c>
      <c r="AE5" s="169">
        <v>0.30222943999568985</v>
      </c>
      <c r="AF5" s="169">
        <v>0.30222943999568985</v>
      </c>
      <c r="AG5" s="169">
        <v>0.96944331644387627</v>
      </c>
      <c r="AH5" s="169"/>
      <c r="AI5" s="169"/>
      <c r="AJ5" s="169"/>
      <c r="AK5" s="169"/>
      <c r="DB5" s="175">
        <f>$DB$3*$DB$4</f>
        <v>0</v>
      </c>
      <c r="DC5" t="s">
        <v>85</v>
      </c>
    </row>
    <row r="6" spans="2:107" customFormat="1" ht="14.25" hidden="1">
      <c r="B6" s="20"/>
      <c r="C6" s="4"/>
      <c r="D6" s="4"/>
      <c r="E6" s="4"/>
      <c r="F6" s="4"/>
      <c r="G6" s="11"/>
      <c r="H6" s="36"/>
      <c r="I6" s="5"/>
    </row>
    <row r="7" spans="2:107" customFormat="1" ht="38.25">
      <c r="B7" s="3"/>
      <c r="C7" s="7"/>
      <c r="D7" s="7"/>
      <c r="E7" s="3"/>
      <c r="F7" s="3"/>
      <c r="G7" s="3"/>
      <c r="H7" s="36"/>
      <c r="I7" s="49"/>
      <c r="AL7" s="213" t="s">
        <v>74</v>
      </c>
      <c r="AM7" s="213"/>
    </row>
    <row r="8" spans="2:107" s="210" customFormat="1" ht="40.5" customHeight="1">
      <c r="B8" s="201"/>
      <c r="C8" s="201"/>
      <c r="D8" s="201"/>
      <c r="E8" s="203"/>
      <c r="F8" s="204"/>
      <c r="G8" s="202" t="s">
        <v>14</v>
      </c>
      <c r="H8" s="206"/>
      <c r="I8" s="212"/>
      <c r="K8"/>
      <c r="L8"/>
      <c r="M8"/>
      <c r="P8" s="213"/>
      <c r="Q8" s="213"/>
      <c r="R8" s="213"/>
      <c r="S8" s="210" t="s">
        <v>201</v>
      </c>
      <c r="T8" s="218" t="s">
        <v>202</v>
      </c>
      <c r="U8" s="215"/>
      <c r="V8" s="218" t="s">
        <v>203</v>
      </c>
      <c r="W8" s="218" t="s">
        <v>204</v>
      </c>
      <c r="X8" s="218" t="s">
        <v>206</v>
      </c>
      <c r="Y8" s="218" t="s">
        <v>207</v>
      </c>
      <c r="Z8" s="215" t="s">
        <v>209</v>
      </c>
      <c r="AA8" s="210" t="s">
        <v>211</v>
      </c>
      <c r="AB8" s="218" t="s">
        <v>212</v>
      </c>
      <c r="AC8" s="218" t="s">
        <v>213</v>
      </c>
      <c r="AD8" s="210" t="s">
        <v>215</v>
      </c>
      <c r="AE8" s="218" t="s">
        <v>216</v>
      </c>
      <c r="AF8" s="218" t="s">
        <v>217</v>
      </c>
      <c r="AG8" s="218" t="s">
        <v>168</v>
      </c>
      <c r="AL8" s="218">
        <f>P8</f>
        <v>0</v>
      </c>
      <c r="AM8" s="218"/>
      <c r="AN8" s="218">
        <f t="shared" ref="AN8" si="0">R8</f>
        <v>0</v>
      </c>
      <c r="AO8" s="218" t="str">
        <f t="shared" ref="AO8" si="1">S8</f>
        <v>IRP19Wind_wS_YK_T 2029</v>
      </c>
      <c r="AP8" s="218" t="str">
        <f t="shared" ref="AP8" si="2">T8</f>
        <v>IRP19Wind_wS_YK_T 2037</v>
      </c>
      <c r="AQ8" s="218">
        <f t="shared" ref="AQ8" si="3">U8</f>
        <v>0</v>
      </c>
      <c r="AR8" s="218" t="str">
        <f t="shared" ref="AR8" si="4">V8</f>
        <v>IRP19Solar_wS_YK_T 2024</v>
      </c>
      <c r="AS8" s="218" t="str">
        <f t="shared" ref="AS8" si="5">W8</f>
        <v>IRP19Solar_wS_YK_T 2036</v>
      </c>
      <c r="AT8" s="218" t="str">
        <f t="shared" ref="AT8" si="6">X8</f>
        <v>IRP19Solar_wS_OR_T 2024</v>
      </c>
      <c r="AU8" s="218" t="str">
        <f t="shared" ref="AU8" si="7">Y8</f>
        <v>IRP19Solar_wS_OR_T 2033</v>
      </c>
      <c r="AV8" s="218" t="str">
        <f t="shared" ref="AV8" si="8">Z8</f>
        <v>IRP19Solar_wS_UT_UTN_T 2024</v>
      </c>
      <c r="AW8" s="218" t="str">
        <f t="shared" ref="AW8" si="9">AA8</f>
        <v>IRP19Solar_wS_WY_JB_T 2024</v>
      </c>
      <c r="AX8" s="218" t="str">
        <f t="shared" ref="AX8" si="10">AB8</f>
        <v>IRP19Solar_wS_WY_JB_T 2029</v>
      </c>
      <c r="AY8" s="218" t="str">
        <f t="shared" ref="AY8" si="11">AC8</f>
        <v>IRP19Solar_wS_WY_JB_T 2038</v>
      </c>
      <c r="AZ8" s="218" t="str">
        <f t="shared" ref="AZ8" si="12">AD8</f>
        <v>IRP19Solar_wS_UT_UTS_T 2024</v>
      </c>
      <c r="BA8" s="218" t="str">
        <f t="shared" ref="BA8" si="13">AE8</f>
        <v>IRP19Solar_wS_UT_UTS_T 2030</v>
      </c>
      <c r="BB8" s="218" t="str">
        <f>AF8</f>
        <v>IRP19Solar_wS_UT_UTS_T 2037</v>
      </c>
      <c r="BC8" s="218" t="str">
        <f>AG8</f>
        <v>IRP19_SCCT_NTN_2026_185MW</v>
      </c>
      <c r="BD8" s="218"/>
      <c r="BE8" s="218"/>
      <c r="BF8" s="218"/>
      <c r="BH8" s="213" t="s">
        <v>75</v>
      </c>
      <c r="BI8" s="213"/>
      <c r="BJ8" s="213"/>
      <c r="BK8" s="218" t="str">
        <f t="shared" ref="BK8:BY9" si="14">S8</f>
        <v>IRP19Wind_wS_YK_T 2029</v>
      </c>
      <c r="BL8" s="218" t="str">
        <f t="shared" si="14"/>
        <v>IRP19Wind_wS_YK_T 2037</v>
      </c>
      <c r="BM8" s="218">
        <f t="shared" si="14"/>
        <v>0</v>
      </c>
      <c r="BN8" s="218" t="str">
        <f t="shared" si="14"/>
        <v>IRP19Solar_wS_YK_T 2024</v>
      </c>
      <c r="BO8" s="218" t="str">
        <f t="shared" si="14"/>
        <v>IRP19Solar_wS_YK_T 2036</v>
      </c>
      <c r="BP8" s="218" t="str">
        <f t="shared" si="14"/>
        <v>IRP19Solar_wS_OR_T 2024</v>
      </c>
      <c r="BQ8" s="218" t="str">
        <f t="shared" si="14"/>
        <v>IRP19Solar_wS_OR_T 2033</v>
      </c>
      <c r="BR8" s="218" t="str">
        <f t="shared" si="14"/>
        <v>IRP19Solar_wS_UT_UTN_T 2024</v>
      </c>
      <c r="BS8" s="218" t="str">
        <f t="shared" si="14"/>
        <v>IRP19Solar_wS_WY_JB_T 2024</v>
      </c>
      <c r="BT8" s="218" t="str">
        <f t="shared" si="14"/>
        <v>IRP19Solar_wS_WY_JB_T 2029</v>
      </c>
      <c r="BU8" s="218" t="str">
        <f t="shared" si="14"/>
        <v>IRP19Solar_wS_WY_JB_T 2038</v>
      </c>
      <c r="BV8" s="218" t="str">
        <f t="shared" si="14"/>
        <v>IRP19Solar_wS_UT_UTS_T 2024</v>
      </c>
      <c r="BW8" s="218" t="str">
        <f t="shared" si="14"/>
        <v>IRP19Solar_wS_UT_UTS_T 2030</v>
      </c>
      <c r="BX8" s="218" t="str">
        <f t="shared" si="14"/>
        <v>IRP19Solar_wS_UT_UTS_T 2037</v>
      </c>
      <c r="BY8" s="218" t="str">
        <f t="shared" si="14"/>
        <v>IRP19_SCCT_NTN_2026_185MW</v>
      </c>
      <c r="BZ8" s="218"/>
      <c r="CA8" s="218"/>
      <c r="CB8" s="218"/>
      <c r="CD8" s="213" t="s">
        <v>76</v>
      </c>
      <c r="CE8" s="213"/>
      <c r="CF8" s="213"/>
      <c r="CI8" s="218"/>
      <c r="CN8" s="218"/>
      <c r="DB8" s="187" t="s">
        <v>75</v>
      </c>
      <c r="DC8" s="188" t="s">
        <v>76</v>
      </c>
    </row>
    <row r="9" spans="2:107" s="196" customFormat="1" ht="76.5" customHeight="1">
      <c r="B9" s="201"/>
      <c r="C9" s="202" t="s">
        <v>6</v>
      </c>
      <c r="D9" s="202"/>
      <c r="E9" s="203" t="s">
        <v>18</v>
      </c>
      <c r="F9" s="204"/>
      <c r="G9" s="205">
        <f ca="1">Study_CF</f>
        <v>0.58176100628930816</v>
      </c>
      <c r="H9" s="206"/>
      <c r="I9" s="207"/>
      <c r="K9"/>
      <c r="L9"/>
      <c r="M9"/>
      <c r="P9" s="196" t="s">
        <v>196</v>
      </c>
      <c r="Q9" s="218" t="s">
        <v>230</v>
      </c>
      <c r="R9" s="196" t="s">
        <v>197</v>
      </c>
      <c r="S9" s="196" t="s">
        <v>198</v>
      </c>
      <c r="T9" s="218" t="s">
        <v>198</v>
      </c>
      <c r="U9" s="215" t="s">
        <v>199</v>
      </c>
      <c r="V9" s="196" t="s">
        <v>200</v>
      </c>
      <c r="W9" s="218" t="s">
        <v>200</v>
      </c>
      <c r="X9" s="196" t="s">
        <v>205</v>
      </c>
      <c r="Y9" s="218" t="s">
        <v>205</v>
      </c>
      <c r="Z9" s="215" t="s">
        <v>208</v>
      </c>
      <c r="AA9" s="196" t="s">
        <v>210</v>
      </c>
      <c r="AB9" s="218" t="s">
        <v>210</v>
      </c>
      <c r="AC9" s="218" t="s">
        <v>210</v>
      </c>
      <c r="AD9" s="196" t="s">
        <v>214</v>
      </c>
      <c r="AE9" s="218" t="s">
        <v>214</v>
      </c>
      <c r="AF9" s="218" t="s">
        <v>214</v>
      </c>
      <c r="AG9" s="210" t="s">
        <v>168</v>
      </c>
      <c r="AH9" s="210"/>
      <c r="AI9" s="210"/>
      <c r="AK9" s="209"/>
      <c r="AL9" s="196" t="str">
        <f>P9</f>
        <v>IRP19Wind_ID_T</v>
      </c>
      <c r="AM9" s="218" t="str">
        <f t="shared" ref="AM9:BA9" si="15">Q9</f>
        <v>IRP19Wind_UT_CP_T</v>
      </c>
      <c r="AN9" s="196" t="str">
        <f t="shared" si="15"/>
        <v>IRP19Wind_WYAE_T</v>
      </c>
      <c r="AO9" s="196" t="str">
        <f t="shared" si="15"/>
        <v>IRP19Wind_wS_YK_T</v>
      </c>
      <c r="AP9" s="196" t="str">
        <f t="shared" si="15"/>
        <v>IRP19Wind_wS_YK_T</v>
      </c>
      <c r="AQ9" s="215" t="str">
        <f t="shared" si="15"/>
        <v>IRP19Wind_wS_ID_T</v>
      </c>
      <c r="AR9" s="196" t="str">
        <f t="shared" si="15"/>
        <v>IRP19Solar_wS_YK_T</v>
      </c>
      <c r="AS9" s="196" t="str">
        <f t="shared" si="15"/>
        <v>IRP19Solar_wS_YK_T</v>
      </c>
      <c r="AT9" s="196" t="str">
        <f t="shared" si="15"/>
        <v>IRP19Solar_wS_OR_T</v>
      </c>
      <c r="AU9" s="196" t="str">
        <f t="shared" si="15"/>
        <v>IRP19Solar_wS_OR_T</v>
      </c>
      <c r="AV9" s="215" t="str">
        <f t="shared" si="15"/>
        <v>IRP19Solar_wS_UT_UTN_T</v>
      </c>
      <c r="AW9" s="196" t="str">
        <f t="shared" si="15"/>
        <v>IRP19Solar_wS_WY_JB_T</v>
      </c>
      <c r="AX9" s="210" t="str">
        <f t="shared" si="15"/>
        <v>IRP19Solar_wS_WY_JB_T</v>
      </c>
      <c r="AY9" s="210" t="str">
        <f t="shared" si="15"/>
        <v>IRP19Solar_wS_WY_JB_T</v>
      </c>
      <c r="AZ9" s="210" t="str">
        <f t="shared" si="15"/>
        <v>IRP19Solar_wS_UT_UTS_T</v>
      </c>
      <c r="BA9" s="210" t="str">
        <f t="shared" si="15"/>
        <v>IRP19Solar_wS_UT_UTS_T</v>
      </c>
      <c r="BB9" s="210" t="str">
        <f>AF9</f>
        <v>IRP19Solar_wS_UT_UTS_T</v>
      </c>
      <c r="BC9" s="218" t="str">
        <f>AG9</f>
        <v>IRP19_SCCT_NTN_2026_185MW</v>
      </c>
      <c r="BD9" s="210"/>
      <c r="BE9" s="210"/>
      <c r="BF9" s="210"/>
      <c r="BH9" s="196" t="str">
        <f>P9</f>
        <v>IRP19Wind_ID_T</v>
      </c>
      <c r="BI9" s="218" t="str">
        <f>Q9</f>
        <v>IRP19Wind_UT_CP_T</v>
      </c>
      <c r="BJ9" s="218" t="str">
        <f>R9</f>
        <v>IRP19Wind_WYAE_T</v>
      </c>
      <c r="BK9" s="218" t="str">
        <f t="shared" si="14"/>
        <v>IRP19Wind_wS_YK_T</v>
      </c>
      <c r="BL9" s="218" t="str">
        <f t="shared" si="14"/>
        <v>IRP19Wind_wS_YK_T</v>
      </c>
      <c r="BM9" s="218" t="str">
        <f t="shared" si="14"/>
        <v>IRP19Wind_wS_ID_T</v>
      </c>
      <c r="BN9" s="218" t="str">
        <f t="shared" si="14"/>
        <v>IRP19Solar_wS_YK_T</v>
      </c>
      <c r="BO9" s="218" t="str">
        <f t="shared" si="14"/>
        <v>IRP19Solar_wS_YK_T</v>
      </c>
      <c r="BP9" s="218" t="str">
        <f t="shared" si="14"/>
        <v>IRP19Solar_wS_OR_T</v>
      </c>
      <c r="BQ9" s="218" t="str">
        <f t="shared" si="14"/>
        <v>IRP19Solar_wS_OR_T</v>
      </c>
      <c r="BR9" s="218" t="str">
        <f t="shared" si="14"/>
        <v>IRP19Solar_wS_UT_UTN_T</v>
      </c>
      <c r="BS9" s="218" t="str">
        <f t="shared" si="14"/>
        <v>IRP19Solar_wS_WY_JB_T</v>
      </c>
      <c r="BT9" s="218" t="str">
        <f t="shared" si="14"/>
        <v>IRP19Solar_wS_WY_JB_T</v>
      </c>
      <c r="BU9" s="218" t="str">
        <f t="shared" si="14"/>
        <v>IRP19Solar_wS_WY_JB_T</v>
      </c>
      <c r="BV9" s="218" t="str">
        <f t="shared" si="14"/>
        <v>IRP19Solar_wS_UT_UTS_T</v>
      </c>
      <c r="BW9" s="218" t="str">
        <f t="shared" si="14"/>
        <v>IRP19Solar_wS_UT_UTS_T</v>
      </c>
      <c r="BX9" s="218" t="str">
        <f t="shared" si="14"/>
        <v>IRP19Solar_wS_UT_UTS_T</v>
      </c>
      <c r="BY9" s="218" t="str">
        <f t="shared" si="14"/>
        <v>IRP19_SCCT_NTN_2026_185MW</v>
      </c>
      <c r="BZ9" s="218"/>
      <c r="CA9" s="218"/>
      <c r="CB9" s="218"/>
      <c r="CD9" s="196" t="str">
        <f t="shared" ref="CD9:CX9" si="16">BH9</f>
        <v>IRP19Wind_ID_T</v>
      </c>
      <c r="CE9" s="218" t="str">
        <f t="shared" si="16"/>
        <v>IRP19Wind_UT_CP_T</v>
      </c>
      <c r="CF9" s="210" t="str">
        <f t="shared" si="16"/>
        <v>IRP19Wind_WYAE_T</v>
      </c>
      <c r="CG9" s="210" t="str">
        <f t="shared" si="16"/>
        <v>IRP19Wind_wS_YK_T</v>
      </c>
      <c r="CH9" s="210" t="str">
        <f t="shared" si="16"/>
        <v>IRP19Wind_wS_YK_T</v>
      </c>
      <c r="CI9" s="216" t="str">
        <f t="shared" si="16"/>
        <v>IRP19Wind_wS_ID_T</v>
      </c>
      <c r="CJ9" s="210" t="str">
        <f t="shared" si="16"/>
        <v>IRP19Solar_wS_YK_T</v>
      </c>
      <c r="CK9" s="210" t="str">
        <f t="shared" si="16"/>
        <v>IRP19Solar_wS_YK_T</v>
      </c>
      <c r="CL9" s="210" t="str">
        <f t="shared" si="16"/>
        <v>IRP19Solar_wS_OR_T</v>
      </c>
      <c r="CM9" s="210" t="str">
        <f t="shared" si="16"/>
        <v>IRP19Solar_wS_OR_T</v>
      </c>
      <c r="CN9" s="216" t="str">
        <f t="shared" si="16"/>
        <v>IRP19Solar_wS_UT_UTN_T</v>
      </c>
      <c r="CO9" s="210" t="str">
        <f t="shared" si="16"/>
        <v>IRP19Solar_wS_WY_JB_T</v>
      </c>
      <c r="CP9" s="210" t="str">
        <f t="shared" si="16"/>
        <v>IRP19Solar_wS_WY_JB_T</v>
      </c>
      <c r="CQ9" s="210" t="str">
        <f t="shared" si="16"/>
        <v>IRP19Solar_wS_WY_JB_T</v>
      </c>
      <c r="CR9" s="210" t="str">
        <f t="shared" si="16"/>
        <v>IRP19Solar_wS_UT_UTS_T</v>
      </c>
      <c r="CS9" s="210" t="str">
        <f t="shared" si="16"/>
        <v>IRP19Solar_wS_UT_UTS_T</v>
      </c>
      <c r="CT9" s="210" t="str">
        <f t="shared" si="16"/>
        <v>IRP19Solar_wS_UT_UTS_T</v>
      </c>
      <c r="CU9" s="210" t="str">
        <f t="shared" si="16"/>
        <v>IRP19_SCCT_NTN_2026_185MW</v>
      </c>
      <c r="CV9" s="210">
        <f t="shared" si="16"/>
        <v>0</v>
      </c>
      <c r="CW9" s="210">
        <f t="shared" si="16"/>
        <v>0</v>
      </c>
      <c r="CX9" s="210">
        <f t="shared" si="16"/>
        <v>0</v>
      </c>
      <c r="CY9" s="196" t="s">
        <v>77</v>
      </c>
      <c r="DB9" s="196" t="s">
        <v>86</v>
      </c>
      <c r="DC9" s="196" t="s">
        <v>86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3.5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I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71"/>
      <c r="C12" s="172"/>
      <c r="D12" s="171"/>
      <c r="E12" s="12"/>
      <c r="F12" s="12"/>
      <c r="G12" s="3"/>
      <c r="H12" s="36"/>
      <c r="I12" s="89"/>
      <c r="BU12" s="368"/>
    </row>
    <row r="13" spans="2:107" customFormat="1">
      <c r="B13" s="15">
        <f>'Table 5'!J13</f>
        <v>2021</v>
      </c>
      <c r="C13" s="9">
        <f t="shared" ref="C13:C38" si="17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15.792486542531528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15.792486542531528</v>
      </c>
      <c r="H13" s="36"/>
      <c r="I13" s="175"/>
      <c r="J13" s="175"/>
      <c r="O13">
        <f t="shared" ref="O13:O32" si="18">B13</f>
        <v>2021</v>
      </c>
      <c r="P13">
        <v>0</v>
      </c>
      <c r="Q13">
        <v>0</v>
      </c>
      <c r="R13">
        <v>0</v>
      </c>
      <c r="S13" s="367">
        <v>0</v>
      </c>
      <c r="T13" s="367">
        <v>0</v>
      </c>
      <c r="U13" s="175">
        <v>0</v>
      </c>
      <c r="V13" s="367">
        <v>0</v>
      </c>
      <c r="W13" s="367">
        <v>0</v>
      </c>
      <c r="X13" s="367">
        <v>0</v>
      </c>
      <c r="Y13" s="367">
        <v>0</v>
      </c>
      <c r="Z13" s="367">
        <v>0</v>
      </c>
      <c r="AA13" s="367">
        <v>0</v>
      </c>
      <c r="AB13" s="367">
        <v>0</v>
      </c>
      <c r="AC13" s="367">
        <v>0</v>
      </c>
      <c r="AD13" s="367">
        <v>0</v>
      </c>
      <c r="AE13" s="367">
        <v>0</v>
      </c>
      <c r="AF13" s="367">
        <v>0</v>
      </c>
      <c r="AG13" s="367">
        <v>0</v>
      </c>
      <c r="AL13">
        <f t="shared" ref="AL13:AM33" si="19">P13/P$5</f>
        <v>0</v>
      </c>
      <c r="AM13">
        <f t="shared" si="19"/>
        <v>0</v>
      </c>
      <c r="AN13">
        <f t="shared" ref="AN13:AN30" si="20">R13/R$5</f>
        <v>0</v>
      </c>
      <c r="AO13">
        <f t="shared" ref="AO13:AO30" si="21">S13/S$5</f>
        <v>0</v>
      </c>
      <c r="AP13">
        <f t="shared" ref="AP13:AP30" si="22">T13/T$5</f>
        <v>0</v>
      </c>
      <c r="AQ13">
        <f t="shared" ref="AQ13:AQ30" si="23">U13/U$5</f>
        <v>0</v>
      </c>
      <c r="AR13">
        <f t="shared" ref="AR13:AR30" si="24">V13/V$5</f>
        <v>0</v>
      </c>
      <c r="AS13">
        <f t="shared" ref="AS13:AS30" si="25">W13/W$5</f>
        <v>0</v>
      </c>
      <c r="AT13">
        <f t="shared" ref="AT13:AT30" si="26">X13/X$5</f>
        <v>0</v>
      </c>
      <c r="AU13">
        <f t="shared" ref="AU13:AU30" si="27">Y13/Y$5</f>
        <v>0</v>
      </c>
      <c r="AV13">
        <f t="shared" ref="AV13:AV30" si="28">Z13/Z$5</f>
        <v>0</v>
      </c>
      <c r="AW13">
        <f t="shared" ref="AW13:AW30" si="29">AA13/AA$5</f>
        <v>0</v>
      </c>
      <c r="AX13">
        <f t="shared" ref="AX13:AX30" si="30">AB13/AB$5</f>
        <v>0</v>
      </c>
      <c r="AY13">
        <f t="shared" ref="AY13:AY30" si="31">AC13/AC$5</f>
        <v>0</v>
      </c>
      <c r="AZ13">
        <f t="shared" ref="AZ13:AZ30" si="32">AD13/AD$5</f>
        <v>0</v>
      </c>
      <c r="BA13">
        <f t="shared" ref="BA13:BA30" si="33">AE13/AE$5</f>
        <v>0</v>
      </c>
      <c r="BB13">
        <f t="shared" ref="BB13:BB30" si="34">AF13/AF$5</f>
        <v>0</v>
      </c>
      <c r="BC13">
        <f t="shared" ref="BC13:BC30" si="35">AG13/AG$5</f>
        <v>0</v>
      </c>
      <c r="BG13">
        <f>O13</f>
        <v>2021</v>
      </c>
      <c r="BH13" s="130">
        <f>IFERROR(VLOOKUP($O13,'Table 3 ID Wind_2030'!$B$10:$K$37,10,FALSE),0)</f>
        <v>0</v>
      </c>
      <c r="BI13" s="130">
        <f>IFERROR(VLOOKUP($O13,'Table 3 UT CP Wind_2023'!$B$10:$K$37,10,FALSE),0)</f>
        <v>0</v>
      </c>
      <c r="BJ13" s="130">
        <f>IFERROR(VLOOKUP($O13,'Table 3 WYAE Wind_2024'!$B$10:$L$37,11,FALSE),0)</f>
        <v>0</v>
      </c>
      <c r="BK13" s="130">
        <f>IFERROR(VLOOKUP($O13,'Table 3 YK Wind wS_2029'!$B$10:$K$37,10,FALSE),0)</f>
        <v>0</v>
      </c>
      <c r="BL13" s="369"/>
      <c r="BM13" s="130">
        <f>IFERROR(VLOOKUP($O13,'Table 3 ID Wind wS_2032'!$B$10:$K$38,10,FALSE),0)</f>
        <v>0</v>
      </c>
      <c r="BN13" s="130">
        <f>IFERROR(VLOOKUP($O13,'Table 3 PV wS YK_2024'!$B$10:$K$40,10,FALSE),0)</f>
        <v>25.47</v>
      </c>
      <c r="BO13" s="369"/>
      <c r="BP13" s="130">
        <f>IFERROR(VLOOKUP($O13,'Table 3 PV wS SO_2024'!$B$10:$K$40,10,FALSE),0)</f>
        <v>25.47</v>
      </c>
      <c r="BQ13" s="369"/>
      <c r="BR13" s="130">
        <f>IFERROR(VLOOKUP($O13,'Table 3 PV wS UTN_2024'!$B$10:$K$43,10,FALSE),0)</f>
        <v>25.47</v>
      </c>
      <c r="BS13" s="130">
        <f>IFERROR(VLOOKUP($O13,'Table 3 PV wS JB_2024'!$B$10:$K$40,10,FALSE),0)</f>
        <v>25.47</v>
      </c>
      <c r="BT13" s="130">
        <f>IFERROR(VLOOKUP($O13,'Table 3 PV wS JB_2029'!$B$10:$K$40,10,FALSE),0)</f>
        <v>25.47</v>
      </c>
      <c r="BU13" s="369"/>
      <c r="BV13" s="130">
        <f>IFERROR(VLOOKUP($O13,'Table 3 PV wS UTS_2024'!$B$10:$K$38,10,FALSE),0)</f>
        <v>25.47</v>
      </c>
      <c r="BW13" s="130">
        <f>IFERROR(VLOOKUP($O13,'Table 3 PV wS UTS_2030'!$B$10:$K$38,10,FALSE),0)</f>
        <v>25.47</v>
      </c>
      <c r="BX13" s="368"/>
      <c r="BY13" s="130">
        <f>IFERROR(VLOOKUP($O13,'Table 3 185 MW (NTN) 2026)'!$B$13:$L$40,11,FALSE),0)</f>
        <v>8.0399999999999991</v>
      </c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36">SUM(CD13:CX13)</f>
        <v>0</v>
      </c>
      <c r="DA13">
        <f t="shared" ref="DA13:DA30" si="37">O13</f>
        <v>2021</v>
      </c>
      <c r="DB13" s="89">
        <f>IFERROR(VLOOKUP($DA13,'Table 3 TransCost'!$B$10:$E$40,4,FALSE),0)</f>
        <v>0</v>
      </c>
      <c r="DC13" s="175">
        <f>$DB$5*DB13/1000</f>
        <v>0</v>
      </c>
    </row>
    <row r="14" spans="2:107" customFormat="1" hidden="1">
      <c r="B14" s="15">
        <f t="shared" ref="B14:B38" si="38">B13+1</f>
        <v>2022</v>
      </c>
      <c r="C14" s="9">
        <f t="shared" si="17"/>
        <v>0</v>
      </c>
      <c r="D14" s="45"/>
      <c r="E14" s="9" t="e">
        <f t="shared" ref="E14:E32" ca="1" si="39">SUMIF(INDIRECT("'Table 5'!$J$"&amp;$K$3&amp;":$J$"&amp;$K$4),B14,INDIRECT("'Table 5'!$c$"&amp;$K$3&amp;":$c$"&amp;$K$4))/SUMIF(INDIRECT("'Table 5'!$J$"&amp;$K$3&amp;":$J$"&amp;$K$4),B14,INDIRECT("'Table 5'!$f$"&amp;$K$3&amp;":$f$"&amp;$K$4))</f>
        <v>#DIV/0!</v>
      </c>
      <c r="F14" s="37"/>
      <c r="G14" s="14" t="e">
        <f ca="1">SUMIF(INDIRECT("'Table 5'!$J$"&amp;$K$3&amp;":$J$"&amp;$K$4),B14,INDIRECT("'Table 5'!$e$"&amp;$K$3&amp;":$e$"&amp;$K$4))/SUMIF(INDIRECT("'Table 5'!$J$"&amp;$K$3&amp;":$J$"&amp;$K$4),B14,INDIRECT("'Table 5'!$f$"&amp;$K$3&amp;":$f$"&amp;$K$4))</f>
        <v>#DIV/0!</v>
      </c>
      <c r="H14" s="36"/>
      <c r="I14" s="175"/>
      <c r="J14" s="175"/>
      <c r="O14">
        <f t="shared" si="18"/>
        <v>2022</v>
      </c>
      <c r="P14">
        <v>0</v>
      </c>
      <c r="Q14">
        <v>0</v>
      </c>
      <c r="R14">
        <v>0</v>
      </c>
      <c r="S14" s="367">
        <v>0</v>
      </c>
      <c r="T14" s="367">
        <v>0</v>
      </c>
      <c r="U14" s="175">
        <v>0</v>
      </c>
      <c r="V14" s="367">
        <v>0</v>
      </c>
      <c r="W14" s="367">
        <v>0</v>
      </c>
      <c r="X14" s="367">
        <v>0</v>
      </c>
      <c r="Y14" s="367">
        <v>0</v>
      </c>
      <c r="Z14" s="367">
        <v>0</v>
      </c>
      <c r="AA14" s="367">
        <v>0</v>
      </c>
      <c r="AB14" s="367">
        <v>0</v>
      </c>
      <c r="AC14" s="367">
        <v>0</v>
      </c>
      <c r="AD14" s="367">
        <v>0</v>
      </c>
      <c r="AE14" s="367">
        <v>0</v>
      </c>
      <c r="AF14" s="367">
        <v>0</v>
      </c>
      <c r="AG14" s="367">
        <v>0</v>
      </c>
      <c r="AL14">
        <f t="shared" si="19"/>
        <v>0</v>
      </c>
      <c r="AM14">
        <f t="shared" si="19"/>
        <v>0</v>
      </c>
      <c r="AN14">
        <f t="shared" si="20"/>
        <v>0</v>
      </c>
      <c r="AO14">
        <f t="shared" si="21"/>
        <v>0</v>
      </c>
      <c r="AP14">
        <f t="shared" si="22"/>
        <v>0</v>
      </c>
      <c r="AQ14">
        <f t="shared" si="23"/>
        <v>0</v>
      </c>
      <c r="AR14">
        <f t="shared" si="24"/>
        <v>0</v>
      </c>
      <c r="AS14">
        <f t="shared" si="25"/>
        <v>0</v>
      </c>
      <c r="AT14">
        <f t="shared" si="26"/>
        <v>0</v>
      </c>
      <c r="AU14">
        <f t="shared" si="27"/>
        <v>0</v>
      </c>
      <c r="AV14">
        <f t="shared" si="28"/>
        <v>0</v>
      </c>
      <c r="AW14">
        <f t="shared" si="29"/>
        <v>0</v>
      </c>
      <c r="AX14">
        <f t="shared" si="30"/>
        <v>0</v>
      </c>
      <c r="AY14">
        <f t="shared" si="31"/>
        <v>0</v>
      </c>
      <c r="AZ14">
        <f t="shared" si="32"/>
        <v>0</v>
      </c>
      <c r="BA14">
        <f t="shared" si="33"/>
        <v>0</v>
      </c>
      <c r="BB14">
        <f t="shared" si="34"/>
        <v>0</v>
      </c>
      <c r="BC14">
        <f t="shared" si="35"/>
        <v>0</v>
      </c>
      <c r="BG14">
        <f t="shared" ref="BG14:BG30" si="40">O14</f>
        <v>2022</v>
      </c>
      <c r="BH14" s="130">
        <f>IFERROR(VLOOKUP($O14,'Table 3 ID Wind_2030'!$B$10:$K$37,10,FALSE),0)</f>
        <v>0</v>
      </c>
      <c r="BI14" s="130">
        <f>IFERROR(VLOOKUP($O14,'Table 3 UT CP Wind_2023'!$B$10:$K$37,10,FALSE),0)</f>
        <v>0</v>
      </c>
      <c r="BJ14" s="130">
        <f>IFERROR(VLOOKUP($O14,'Table 3 WYAE Wind_2024'!$B$10:$L$37,11,FALSE),0)</f>
        <v>0</v>
      </c>
      <c r="BK14" s="130">
        <f>IFERROR(VLOOKUP($O14,'Table 3 YK Wind wS_2029'!$B$10:$K$37,10,FALSE),0)</f>
        <v>0</v>
      </c>
      <c r="BL14" s="369"/>
      <c r="BM14" s="130">
        <f>IFERROR(VLOOKUP($O14,'Table 3 ID Wind wS_2032'!$B$10:$K$38,10,FALSE),0)</f>
        <v>0</v>
      </c>
      <c r="BN14" s="130">
        <f>IFERROR(VLOOKUP($O14,'Table 3 PV wS YK_2024'!$B$10:$K$40,10,FALSE),0)</f>
        <v>25.75</v>
      </c>
      <c r="BO14" s="369"/>
      <c r="BP14" s="130">
        <f>IFERROR(VLOOKUP($O14,'Table 3 PV wS SO_2024'!$B$10:$K$40,10,FALSE),0)</f>
        <v>25.75</v>
      </c>
      <c r="BQ14" s="369"/>
      <c r="BR14" s="130">
        <f>IFERROR(VLOOKUP($O14,'Table 3 PV wS UTN_2024'!$B$10:$K$43,10,FALSE),0)</f>
        <v>25.75</v>
      </c>
      <c r="BS14" s="130">
        <f>IFERROR(VLOOKUP($O14,'Table 3 PV wS JB_2024'!$B$10:$K$40,10,FALSE),0)</f>
        <v>25.75</v>
      </c>
      <c r="BT14" s="130">
        <f>IFERROR(VLOOKUP($O14,'Table 3 PV wS JB_2029'!$B$10:$K$40,10,FALSE),0)</f>
        <v>25.75</v>
      </c>
      <c r="BU14" s="369"/>
      <c r="BV14" s="130">
        <f>IFERROR(VLOOKUP($O14,'Table 3 PV wS UTS_2024'!$B$10:$K$38,10,FALSE),0)</f>
        <v>25.75</v>
      </c>
      <c r="BW14" s="130">
        <f>IFERROR(VLOOKUP($O14,'Table 3 PV wS UTS_2030'!$B$10:$K$38,10,FALSE),0)</f>
        <v>25.75</v>
      </c>
      <c r="BX14" s="368"/>
      <c r="BY14" s="130">
        <f>IFERROR(VLOOKUP($O14,'Table 3 185 MW (NTN) 2026)'!$B$13:$L$40,11,FALSE),0)</f>
        <v>8.1300000000000008</v>
      </c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36"/>
        <v>0</v>
      </c>
      <c r="DA14">
        <f t="shared" si="37"/>
        <v>2022</v>
      </c>
      <c r="DB14" s="89">
        <f>IFERROR(VLOOKUP($DA14,'Table 3 TransCost'!$B$10:$E$40,4,FALSE),0)</f>
        <v>0</v>
      </c>
      <c r="DC14" s="175">
        <f t="shared" ref="DC14:DC30" si="41">$DB$5*DB14/1000</f>
        <v>0</v>
      </c>
    </row>
    <row r="15" spans="2:107" customFormat="1" hidden="1">
      <c r="B15" s="15">
        <f t="shared" si="38"/>
        <v>2023</v>
      </c>
      <c r="C15" s="9">
        <f t="shared" si="17"/>
        <v>0</v>
      </c>
      <c r="D15" s="45"/>
      <c r="E15" s="9" t="e">
        <f t="shared" ca="1" si="39"/>
        <v>#DIV/0!</v>
      </c>
      <c r="F15" s="37"/>
      <c r="G15" s="14" t="e">
        <f t="shared" ref="G15:G38" ca="1" si="42">SUMIF(INDIRECT("'Table 5'!$J$"&amp;$K$3&amp;":$J$"&amp;$K$4),B15,INDIRECT("'Table 5'!$e$"&amp;$K$3&amp;":$e$"&amp;$K$4))/SUMIF(INDIRECT("'Table 5'!$J$"&amp;$K$3&amp;":$J$"&amp;$K$4),B15,INDIRECT("'Table 5'!$f$"&amp;$K$3&amp;":$f$"&amp;$K$4))</f>
        <v>#DIV/0!</v>
      </c>
      <c r="H15" s="36"/>
      <c r="I15" s="175"/>
      <c r="J15" s="175"/>
      <c r="O15">
        <f t="shared" si="18"/>
        <v>2023</v>
      </c>
      <c r="P15">
        <v>0</v>
      </c>
      <c r="Q15">
        <v>0</v>
      </c>
      <c r="R15">
        <v>0</v>
      </c>
      <c r="S15" s="367">
        <v>0</v>
      </c>
      <c r="T15" s="367">
        <v>0</v>
      </c>
      <c r="U15" s="175">
        <v>0</v>
      </c>
      <c r="V15" s="367">
        <v>0</v>
      </c>
      <c r="W15" s="367">
        <v>0</v>
      </c>
      <c r="X15" s="367">
        <v>0</v>
      </c>
      <c r="Y15" s="367">
        <v>0</v>
      </c>
      <c r="Z15" s="367">
        <v>0</v>
      </c>
      <c r="AA15" s="367">
        <v>0</v>
      </c>
      <c r="AB15" s="367">
        <v>0</v>
      </c>
      <c r="AC15" s="367">
        <v>0</v>
      </c>
      <c r="AD15" s="367">
        <v>0</v>
      </c>
      <c r="AE15" s="367">
        <v>0</v>
      </c>
      <c r="AF15" s="367">
        <v>0</v>
      </c>
      <c r="AG15" s="367">
        <v>0</v>
      </c>
      <c r="AL15">
        <f t="shared" si="19"/>
        <v>0</v>
      </c>
      <c r="AM15">
        <f t="shared" si="19"/>
        <v>0</v>
      </c>
      <c r="AN15">
        <f t="shared" si="20"/>
        <v>0</v>
      </c>
      <c r="AO15">
        <f t="shared" si="21"/>
        <v>0</v>
      </c>
      <c r="AP15">
        <f t="shared" si="22"/>
        <v>0</v>
      </c>
      <c r="AQ15">
        <f t="shared" si="23"/>
        <v>0</v>
      </c>
      <c r="AR15">
        <f t="shared" si="24"/>
        <v>0</v>
      </c>
      <c r="AS15">
        <f t="shared" si="25"/>
        <v>0</v>
      </c>
      <c r="AT15">
        <f t="shared" si="26"/>
        <v>0</v>
      </c>
      <c r="AU15">
        <f t="shared" si="27"/>
        <v>0</v>
      </c>
      <c r="AV15">
        <f t="shared" si="28"/>
        <v>0</v>
      </c>
      <c r="AW15">
        <f t="shared" si="29"/>
        <v>0</v>
      </c>
      <c r="AX15">
        <f t="shared" si="30"/>
        <v>0</v>
      </c>
      <c r="AY15">
        <f t="shared" si="31"/>
        <v>0</v>
      </c>
      <c r="AZ15">
        <f t="shared" si="32"/>
        <v>0</v>
      </c>
      <c r="BA15">
        <f t="shared" si="33"/>
        <v>0</v>
      </c>
      <c r="BB15">
        <f t="shared" si="34"/>
        <v>0</v>
      </c>
      <c r="BC15">
        <f t="shared" si="35"/>
        <v>0</v>
      </c>
      <c r="BG15">
        <f t="shared" si="40"/>
        <v>2023</v>
      </c>
      <c r="BH15" s="130">
        <f>IFERROR(VLOOKUP($O15,'Table 3 ID Wind_2030'!$B$10:$K$37,10,FALSE),0)</f>
        <v>0</v>
      </c>
      <c r="BI15" s="130">
        <f>IFERROR(VLOOKUP($O15,'Table 3 UT CP Wind_2023'!$B$10:$K$37,10,FALSE),0)</f>
        <v>121.1121219836666</v>
      </c>
      <c r="BJ15" s="130">
        <f>IFERROR(VLOOKUP($O15,'Table 3 WYAE Wind_2024'!$B$10:$L$37,11,FALSE),0)</f>
        <v>0</v>
      </c>
      <c r="BK15" s="130">
        <f>IFERROR(VLOOKUP($O15,'Table 3 YK Wind wS_2029'!$B$10:$K$37,10,FALSE),0)</f>
        <v>0</v>
      </c>
      <c r="BL15" s="369"/>
      <c r="BM15" s="130">
        <f>IFERROR(VLOOKUP($O15,'Table 3 ID Wind wS_2032'!$B$10:$K$38,10,FALSE),0)</f>
        <v>0</v>
      </c>
      <c r="BN15" s="130">
        <f>IFERROR(VLOOKUP($O15,'Table 3 PV wS YK_2024'!$B$10:$K$40,10,FALSE),0)</f>
        <v>26.01</v>
      </c>
      <c r="BO15" s="369"/>
      <c r="BP15" s="130">
        <f>IFERROR(VLOOKUP($O15,'Table 3 PV wS SO_2024'!$B$10:$K$40,10,FALSE),0)</f>
        <v>26.01</v>
      </c>
      <c r="BQ15" s="369"/>
      <c r="BR15" s="130">
        <f>IFERROR(VLOOKUP($O15,'Table 3 PV wS UTN_2024'!$B$10:$K$43,10,FALSE),0)</f>
        <v>26.01</v>
      </c>
      <c r="BS15" s="130">
        <f>IFERROR(VLOOKUP($O15,'Table 3 PV wS JB_2024'!$B$10:$K$40,10,FALSE),0)</f>
        <v>26.01</v>
      </c>
      <c r="BT15" s="130">
        <f>IFERROR(VLOOKUP($O15,'Table 3 PV wS JB_2029'!$B$10:$K$40,10,FALSE),0)</f>
        <v>26.01</v>
      </c>
      <c r="BU15" s="369"/>
      <c r="BV15" s="130">
        <f>IFERROR(VLOOKUP($O15,'Table 3 PV wS UTS_2024'!$B$10:$K$38,10,FALSE),0)</f>
        <v>26.01</v>
      </c>
      <c r="BW15" s="130">
        <f>IFERROR(VLOOKUP($O15,'Table 3 PV wS UTS_2030'!$B$10:$K$38,10,FALSE),0)</f>
        <v>26.01</v>
      </c>
      <c r="BX15" s="368"/>
      <c r="BY15" s="130">
        <f>IFERROR(VLOOKUP($O15,'Table 3 185 MW (NTN) 2026)'!$B$13:$L$40,11,FALSE),0)</f>
        <v>8.2100000000000009</v>
      </c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37"/>
        <v>2023</v>
      </c>
      <c r="DB15" s="89">
        <f>IFERROR(VLOOKUP($DA15,'Table 3 TransCost'!$B$10:$E$40,4,FALSE),0)</f>
        <v>0</v>
      </c>
      <c r="DC15" s="175">
        <f t="shared" si="41"/>
        <v>0</v>
      </c>
    </row>
    <row r="16" spans="2:107" customFormat="1" hidden="1">
      <c r="B16" s="15">
        <f t="shared" si="38"/>
        <v>2024</v>
      </c>
      <c r="C16" s="9">
        <f t="shared" si="17"/>
        <v>51.969325535239179</v>
      </c>
      <c r="D16" s="45"/>
      <c r="E16" s="9" t="e">
        <f t="shared" ca="1" si="39"/>
        <v>#DIV/0!</v>
      </c>
      <c r="F16" s="37"/>
      <c r="G16" s="14" t="e">
        <f t="shared" ca="1" si="42"/>
        <v>#DIV/0!</v>
      </c>
      <c r="H16" s="36"/>
      <c r="I16" s="175"/>
      <c r="J16" s="175"/>
      <c r="M16" s="111"/>
      <c r="O16">
        <f t="shared" si="18"/>
        <v>2024</v>
      </c>
      <c r="P16">
        <v>0</v>
      </c>
      <c r="Q16">
        <v>0</v>
      </c>
      <c r="R16">
        <v>0</v>
      </c>
      <c r="S16" s="367">
        <v>0</v>
      </c>
      <c r="T16" s="367">
        <v>0</v>
      </c>
      <c r="U16" s="175">
        <v>0</v>
      </c>
      <c r="V16" s="367">
        <v>0</v>
      </c>
      <c r="W16" s="367">
        <v>0</v>
      </c>
      <c r="X16" s="367">
        <v>0</v>
      </c>
      <c r="Y16" s="367">
        <v>0</v>
      </c>
      <c r="Z16" s="367">
        <v>5.4599999999999937</v>
      </c>
      <c r="AA16" s="367">
        <v>0</v>
      </c>
      <c r="AB16" s="367">
        <v>0</v>
      </c>
      <c r="AC16" s="367">
        <v>0</v>
      </c>
      <c r="AD16" s="367">
        <v>0</v>
      </c>
      <c r="AE16" s="367">
        <v>0</v>
      </c>
      <c r="AF16" s="367">
        <v>0</v>
      </c>
      <c r="AG16" s="367">
        <v>0</v>
      </c>
      <c r="AL16">
        <f t="shared" si="19"/>
        <v>0</v>
      </c>
      <c r="AM16">
        <f t="shared" si="19"/>
        <v>0</v>
      </c>
      <c r="AN16">
        <f t="shared" si="20"/>
        <v>0</v>
      </c>
      <c r="AO16">
        <f t="shared" si="21"/>
        <v>0</v>
      </c>
      <c r="AP16">
        <f t="shared" si="22"/>
        <v>0</v>
      </c>
      <c r="AQ16">
        <f t="shared" si="23"/>
        <v>0</v>
      </c>
      <c r="AR16">
        <f t="shared" si="24"/>
        <v>0</v>
      </c>
      <c r="AS16">
        <f t="shared" si="25"/>
        <v>0</v>
      </c>
      <c r="AT16">
        <f t="shared" si="26"/>
        <v>0</v>
      </c>
      <c r="AU16">
        <f t="shared" si="27"/>
        <v>0</v>
      </c>
      <c r="AV16">
        <f t="shared" si="28"/>
        <v>18.065745018347187</v>
      </c>
      <c r="AW16">
        <f t="shared" si="29"/>
        <v>0</v>
      </c>
      <c r="AX16">
        <f t="shared" si="30"/>
        <v>0</v>
      </c>
      <c r="AY16">
        <f t="shared" si="31"/>
        <v>0</v>
      </c>
      <c r="AZ16">
        <f t="shared" si="32"/>
        <v>0</v>
      </c>
      <c r="BA16">
        <f t="shared" si="33"/>
        <v>0</v>
      </c>
      <c r="BB16">
        <f t="shared" si="34"/>
        <v>0</v>
      </c>
      <c r="BC16">
        <f t="shared" si="35"/>
        <v>0</v>
      </c>
      <c r="BG16">
        <f t="shared" si="40"/>
        <v>2024</v>
      </c>
      <c r="BH16" s="130">
        <f>IFERROR(VLOOKUP($O16,'Table 3 ID Wind_2030'!$B$10:$K$37,10,FALSE),0)</f>
        <v>0</v>
      </c>
      <c r="BI16" s="130">
        <f>IFERROR(VLOOKUP($O16,'Table 3 UT CP Wind_2023'!$B$10:$K$37,10,FALSE),0)</f>
        <v>123.01246376811595</v>
      </c>
      <c r="BJ16" s="130">
        <f>IFERROR(VLOOKUP($O16,'Table 3 WYAE Wind_2024'!$B$10:$L$37,11,FALSE),0)</f>
        <v>167.27126747278072</v>
      </c>
      <c r="BK16" s="130">
        <f>IFERROR(VLOOKUP($O16,'Table 3 YK Wind wS_2029'!$B$10:$K$37,10,FALSE),0)</f>
        <v>0</v>
      </c>
      <c r="BL16" s="369"/>
      <c r="BM16" s="130">
        <f>IFERROR(VLOOKUP($O16,'Table 3 ID Wind wS_2032'!$B$10:$K$38,10,FALSE),0)</f>
        <v>0</v>
      </c>
      <c r="BN16" s="130">
        <f>IFERROR(VLOOKUP($O16,'Table 3 PV wS YK_2024'!$B$10:$K$40,10,FALSE),0)</f>
        <v>92.59644523911571</v>
      </c>
      <c r="BO16" s="369"/>
      <c r="BP16" s="130">
        <f>IFERROR(VLOOKUP($O16,'Table 3 PV wS SO_2024'!$B$10:$K$40,10,FALSE),0)</f>
        <v>92.279635345997292</v>
      </c>
      <c r="BQ16" s="369"/>
      <c r="BR16" s="130">
        <f>IFERROR(VLOOKUP($O16,'Table 3 PV wS UTN_2024'!$B$10:$K$43,10,FALSE),0)</f>
        <v>91.478350344380246</v>
      </c>
      <c r="BS16" s="130">
        <f>IFERROR(VLOOKUP($O16,'Table 3 PV wS JB_2024'!$B$10:$K$40,10,FALSE),0)</f>
        <v>88.791932627118655</v>
      </c>
      <c r="BT16" s="130">
        <f>IFERROR(VLOOKUP($O16,'Table 3 PV wS JB_2029'!$B$10:$K$40,10,FALSE),0)</f>
        <v>26.35</v>
      </c>
      <c r="BU16" s="369"/>
      <c r="BV16" s="130">
        <f>IFERROR(VLOOKUP($O16,'Table 3 PV wS UTS_2024'!$B$10:$K$38,10,FALSE),0)</f>
        <v>90.383711740459233</v>
      </c>
      <c r="BW16" s="130">
        <f>IFERROR(VLOOKUP($O16,'Table 3 PV wS UTS_2030'!$B$10:$K$38,10,FALSE),0)</f>
        <v>26.35</v>
      </c>
      <c r="BX16" s="368"/>
      <c r="BY16" s="130">
        <f>IFERROR(VLOOKUP($O16,'Table 3 185 MW (NTN) 2026)'!$B$13:$L$40,11,FALSE),0)</f>
        <v>8.32</v>
      </c>
      <c r="CD16">
        <f>SUM(AL$13:AL16)*BH16/1000</f>
        <v>0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1.652624552020606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3">SUM(CD16:CX16)</f>
        <v>1.652624552020606</v>
      </c>
      <c r="DA16">
        <f t="shared" si="37"/>
        <v>2024</v>
      </c>
      <c r="DB16" s="89">
        <f>IFERROR(VLOOKUP($DA16,'Table 3 TransCost'!$B$10:$E$40,4,FALSE),0)</f>
        <v>47.870308055404145</v>
      </c>
      <c r="DC16" s="175">
        <f t="shared" si="41"/>
        <v>0</v>
      </c>
    </row>
    <row r="17" spans="2:107" hidden="1">
      <c r="B17" s="15">
        <f t="shared" si="38"/>
        <v>2025</v>
      </c>
      <c r="C17" s="9">
        <f t="shared" si="17"/>
        <v>52.856506808396922</v>
      </c>
      <c r="D17" s="45"/>
      <c r="E17" s="9" t="e">
        <f t="shared" ca="1" si="39"/>
        <v>#DIV/0!</v>
      </c>
      <c r="F17" s="37"/>
      <c r="G17" s="14" t="e">
        <f t="shared" ca="1" si="42"/>
        <v>#DIV/0!</v>
      </c>
      <c r="H17" s="36"/>
      <c r="I17" s="175"/>
      <c r="J17" s="175"/>
      <c r="M17" s="112"/>
      <c r="O17">
        <f t="shared" si="18"/>
        <v>2025</v>
      </c>
      <c r="P17">
        <v>0</v>
      </c>
      <c r="Q17">
        <v>0</v>
      </c>
      <c r="R17">
        <v>0</v>
      </c>
      <c r="S17" s="367">
        <v>0</v>
      </c>
      <c r="T17" s="367">
        <v>0</v>
      </c>
      <c r="U17" s="175">
        <v>0</v>
      </c>
      <c r="V17" s="367">
        <v>0</v>
      </c>
      <c r="W17" s="367">
        <v>0</v>
      </c>
      <c r="X17" s="367">
        <v>0</v>
      </c>
      <c r="Y17" s="367">
        <v>0</v>
      </c>
      <c r="Z17" s="367">
        <v>0</v>
      </c>
      <c r="AA17" s="367">
        <v>0</v>
      </c>
      <c r="AB17" s="367">
        <v>0</v>
      </c>
      <c r="AC17" s="367">
        <v>0</v>
      </c>
      <c r="AD17" s="367">
        <v>0</v>
      </c>
      <c r="AE17" s="367">
        <v>0</v>
      </c>
      <c r="AF17" s="367">
        <v>0</v>
      </c>
      <c r="AG17" s="367">
        <v>0</v>
      </c>
      <c r="AL17">
        <f t="shared" si="19"/>
        <v>0</v>
      </c>
      <c r="AM17">
        <f t="shared" si="19"/>
        <v>0</v>
      </c>
      <c r="AN17">
        <f t="shared" si="20"/>
        <v>0</v>
      </c>
      <c r="AO17">
        <f t="shared" si="21"/>
        <v>0</v>
      </c>
      <c r="AP17">
        <f t="shared" si="22"/>
        <v>0</v>
      </c>
      <c r="AQ17">
        <f t="shared" si="23"/>
        <v>0</v>
      </c>
      <c r="AR17">
        <f t="shared" si="24"/>
        <v>0</v>
      </c>
      <c r="AS17">
        <f t="shared" si="25"/>
        <v>0</v>
      </c>
      <c r="AT17">
        <f t="shared" si="26"/>
        <v>0</v>
      </c>
      <c r="AU17">
        <f t="shared" si="27"/>
        <v>0</v>
      </c>
      <c r="AV17">
        <f t="shared" si="28"/>
        <v>0</v>
      </c>
      <c r="AW17">
        <f t="shared" si="29"/>
        <v>0</v>
      </c>
      <c r="AX17">
        <f t="shared" si="30"/>
        <v>0</v>
      </c>
      <c r="AY17">
        <f t="shared" si="31"/>
        <v>0</v>
      </c>
      <c r="AZ17">
        <f t="shared" si="32"/>
        <v>0</v>
      </c>
      <c r="BA17">
        <f t="shared" si="33"/>
        <v>0</v>
      </c>
      <c r="BB17">
        <f t="shared" si="34"/>
        <v>0</v>
      </c>
      <c r="BC17">
        <f t="shared" si="35"/>
        <v>0</v>
      </c>
      <c r="BG17">
        <f t="shared" si="40"/>
        <v>2025</v>
      </c>
      <c r="BH17" s="130">
        <f>IFERROR(VLOOKUP($O17,'Table 3 ID Wind_2030'!$B$10:$K$37,10,FALSE),0)</f>
        <v>0</v>
      </c>
      <c r="BI17" s="130">
        <f>IFERROR(VLOOKUP($O17,'Table 3 UT CP Wind_2023'!$B$10:$K$37,10,FALSE),0)</f>
        <v>125.29608695652173</v>
      </c>
      <c r="BJ17" s="130">
        <f>IFERROR(VLOOKUP($O17,'Table 3 WYAE Wind_2024'!$B$10:$L$37,11,FALSE),0)</f>
        <v>170.31020833333335</v>
      </c>
      <c r="BK17" s="130">
        <f>IFERROR(VLOOKUP($O17,'Table 3 YK Wind wS_2029'!$B$10:$K$37,10,FALSE),0)</f>
        <v>0</v>
      </c>
      <c r="BL17" s="369"/>
      <c r="BM17" s="130">
        <f>IFERROR(VLOOKUP($O17,'Table 3 ID Wind wS_2032'!$B$10:$K$38,10,FALSE),0)</f>
        <v>0</v>
      </c>
      <c r="BN17" s="130">
        <f>IFERROR(VLOOKUP($O17,'Table 3 PV wS YK_2024'!$B$10:$K$40,10,FALSE),0)</f>
        <v>94.17</v>
      </c>
      <c r="BO17" s="369"/>
      <c r="BP17" s="130">
        <f>IFERROR(VLOOKUP($O17,'Table 3 PV wS SO_2024'!$B$10:$K$40,10,FALSE),0)</f>
        <v>93.85</v>
      </c>
      <c r="BQ17" s="369"/>
      <c r="BR17" s="130">
        <f>IFERROR(VLOOKUP($O17,'Table 3 PV wS UTN_2024'!$B$10:$K$43,10,FALSE),0)</f>
        <v>93.039999999999992</v>
      </c>
      <c r="BS17" s="130">
        <f>IFERROR(VLOOKUP($O17,'Table 3 PV wS JB_2024'!$B$10:$K$40,10,FALSE),0)</f>
        <v>90.3</v>
      </c>
      <c r="BT17" s="130">
        <f>IFERROR(VLOOKUP($O17,'Table 3 PV wS JB_2029'!$B$10:$K$40,10,FALSE),0)</f>
        <v>26.8</v>
      </c>
      <c r="BU17" s="369"/>
      <c r="BV17" s="130">
        <f>IFERROR(VLOOKUP($O17,'Table 3 PV wS UTS_2024'!$B$10:$K$38,10,FALSE),0)</f>
        <v>91.92</v>
      </c>
      <c r="BW17" s="130">
        <f>IFERROR(VLOOKUP($O17,'Table 3 PV wS UTS_2030'!$B$10:$K$38,10,FALSE),0)</f>
        <v>26.8</v>
      </c>
      <c r="BX17" s="368"/>
      <c r="BY17" s="130">
        <f>IFERROR(VLOOKUP($O17,'Table 3 185 MW (NTN) 2026)'!$B$13:$L$40,11,FALSE),0)</f>
        <v>8.4600000000000009</v>
      </c>
      <c r="CD17">
        <f>SUM(AL$13:AL17)*BH17/1000</f>
        <v>0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0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1.680836916507022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3"/>
        <v>1.680836916507022</v>
      </c>
      <c r="DA17">
        <f t="shared" si="37"/>
        <v>2025</v>
      </c>
      <c r="DB17" s="89">
        <f>IFERROR(VLOOKUP($DA17,'Table 3 TransCost'!$B$10:$E$40,4,FALSE),0)</f>
        <v>48.68</v>
      </c>
      <c r="DC17" s="175">
        <f t="shared" si="41"/>
        <v>0</v>
      </c>
    </row>
    <row r="18" spans="2:107" hidden="1">
      <c r="B18" s="15">
        <f t="shared" si="38"/>
        <v>2026</v>
      </c>
      <c r="C18" s="9">
        <f t="shared" si="17"/>
        <v>53.969992979339082</v>
      </c>
      <c r="D18" s="45"/>
      <c r="E18" s="9" t="e">
        <f t="shared" ca="1" si="39"/>
        <v>#DIV/0!</v>
      </c>
      <c r="F18" s="37"/>
      <c r="G18" s="14" t="e">
        <f t="shared" ca="1" si="42"/>
        <v>#DIV/0!</v>
      </c>
      <c r="H18" s="36"/>
      <c r="I18" s="175"/>
      <c r="J18" s="175"/>
      <c r="M18" s="112"/>
      <c r="O18">
        <f t="shared" si="18"/>
        <v>2026</v>
      </c>
      <c r="P18">
        <v>0</v>
      </c>
      <c r="Q18">
        <v>0</v>
      </c>
      <c r="R18">
        <v>0</v>
      </c>
      <c r="S18" s="367">
        <v>0</v>
      </c>
      <c r="T18" s="367">
        <v>0</v>
      </c>
      <c r="U18" s="175">
        <v>0</v>
      </c>
      <c r="V18" s="367">
        <v>0</v>
      </c>
      <c r="W18" s="367">
        <v>0</v>
      </c>
      <c r="X18" s="367">
        <v>0</v>
      </c>
      <c r="Y18" s="367">
        <v>0</v>
      </c>
      <c r="Z18" s="367">
        <v>0</v>
      </c>
      <c r="AA18" s="367">
        <v>0</v>
      </c>
      <c r="AB18" s="367">
        <v>0</v>
      </c>
      <c r="AC18" s="367">
        <v>0</v>
      </c>
      <c r="AD18" s="367">
        <v>0</v>
      </c>
      <c r="AE18" s="367">
        <v>0</v>
      </c>
      <c r="AF18" s="367">
        <v>0</v>
      </c>
      <c r="AG18" s="367">
        <v>0</v>
      </c>
      <c r="AL18">
        <f t="shared" si="19"/>
        <v>0</v>
      </c>
      <c r="AM18">
        <f t="shared" si="19"/>
        <v>0</v>
      </c>
      <c r="AN18">
        <f t="shared" si="20"/>
        <v>0</v>
      </c>
      <c r="AO18">
        <f t="shared" si="21"/>
        <v>0</v>
      </c>
      <c r="AP18">
        <f t="shared" si="22"/>
        <v>0</v>
      </c>
      <c r="AQ18">
        <f t="shared" si="23"/>
        <v>0</v>
      </c>
      <c r="AR18">
        <f t="shared" si="24"/>
        <v>0</v>
      </c>
      <c r="AS18">
        <f t="shared" si="25"/>
        <v>0</v>
      </c>
      <c r="AT18">
        <f t="shared" si="26"/>
        <v>0</v>
      </c>
      <c r="AU18">
        <f t="shared" si="27"/>
        <v>0</v>
      </c>
      <c r="AV18">
        <f t="shared" si="28"/>
        <v>0</v>
      </c>
      <c r="AW18">
        <f t="shared" si="29"/>
        <v>0</v>
      </c>
      <c r="AX18">
        <f t="shared" si="30"/>
        <v>0</v>
      </c>
      <c r="AY18">
        <f t="shared" si="31"/>
        <v>0</v>
      </c>
      <c r="AZ18">
        <f t="shared" si="32"/>
        <v>0</v>
      </c>
      <c r="BA18">
        <f t="shared" si="33"/>
        <v>0</v>
      </c>
      <c r="BB18">
        <f t="shared" si="34"/>
        <v>0</v>
      </c>
      <c r="BC18">
        <f t="shared" si="35"/>
        <v>0</v>
      </c>
      <c r="BG18">
        <f t="shared" si="40"/>
        <v>2026</v>
      </c>
      <c r="BH18" s="130">
        <f>IFERROR(VLOOKUP($O18,'Table 3 ID Wind_2030'!$B$10:$K$37,10,FALSE),0)</f>
        <v>0</v>
      </c>
      <c r="BI18" s="130">
        <f>IFERROR(VLOOKUP($O18,'Table 3 UT CP Wind_2023'!$B$10:$K$37,10,FALSE),0)</f>
        <v>127.98420289855072</v>
      </c>
      <c r="BJ18" s="130">
        <f>IFERROR(VLOOKUP($O18,'Table 3 WYAE Wind_2024'!$B$10:$L$37,11,FALSE),0)</f>
        <v>173.94010416666669</v>
      </c>
      <c r="BK18" s="130">
        <f>IFERROR(VLOOKUP($O18,'Table 3 YK Wind wS_2029'!$B$10:$K$37,10,FALSE),0)</f>
        <v>0</v>
      </c>
      <c r="BL18" s="369"/>
      <c r="BM18" s="130">
        <f>IFERROR(VLOOKUP($O18,'Table 3 ID Wind wS_2032'!$B$10:$K$38,10,FALSE),0)</f>
        <v>0</v>
      </c>
      <c r="BN18" s="130">
        <f>IFERROR(VLOOKUP($O18,'Table 3 PV wS YK_2024'!$B$10:$K$40,10,FALSE),0)</f>
        <v>96.149999999999991</v>
      </c>
      <c r="BO18" s="369"/>
      <c r="BP18" s="130">
        <f>IFERROR(VLOOKUP($O18,'Table 3 PV wS SO_2024'!$B$10:$K$40,10,FALSE),0)</f>
        <v>95.82</v>
      </c>
      <c r="BQ18" s="369"/>
      <c r="BR18" s="130">
        <f>IFERROR(VLOOKUP($O18,'Table 3 PV wS UTN_2024'!$B$10:$K$43,10,FALSE),0)</f>
        <v>95</v>
      </c>
      <c r="BS18" s="130">
        <f>IFERROR(VLOOKUP($O18,'Table 3 PV wS JB_2024'!$B$10:$K$40,10,FALSE),0)</f>
        <v>92.19</v>
      </c>
      <c r="BT18" s="130">
        <f>IFERROR(VLOOKUP($O18,'Table 3 PV wS JB_2029'!$B$10:$K$40,10,FALSE),0)</f>
        <v>27.36</v>
      </c>
      <c r="BU18" s="369"/>
      <c r="BV18" s="130">
        <f>IFERROR(VLOOKUP($O18,'Table 3 PV wS UTS_2024'!$B$10:$K$38,10,FALSE),0)</f>
        <v>93.850000000000009</v>
      </c>
      <c r="BW18" s="130">
        <f>IFERROR(VLOOKUP($O18,'Table 3 PV wS UTS_2030'!$B$10:$K$38,10,FALSE),0)</f>
        <v>27.36</v>
      </c>
      <c r="BX18" s="368"/>
      <c r="BY18" s="130">
        <f>IFERROR(VLOOKUP($O18,'Table 3 185 MW (NTN) 2026)'!$B$13:$L$40,11,FALSE),0)</f>
        <v>109.72330989724176</v>
      </c>
      <c r="CD18">
        <f>SUM(AL$13:AL18)*BH18/1000</f>
        <v>0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0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1.7162457767429828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3"/>
        <v>1.7162457767429828</v>
      </c>
      <c r="DA18">
        <f t="shared" si="37"/>
        <v>2026</v>
      </c>
      <c r="DB18" s="89">
        <f>IFERROR(VLOOKUP($DA18,'Table 3 TransCost'!$B$10:$E$40,4,FALSE),0)</f>
        <v>49.70000000000001</v>
      </c>
      <c r="DC18" s="175">
        <f t="shared" si="41"/>
        <v>0</v>
      </c>
    </row>
    <row r="19" spans="2:107" hidden="1">
      <c r="B19" s="15">
        <f t="shared" si="38"/>
        <v>2027</v>
      </c>
      <c r="C19" s="9">
        <f t="shared" si="17"/>
        <v>55.265272810843221</v>
      </c>
      <c r="D19" s="45"/>
      <c r="E19" s="9" t="e">
        <f t="shared" ca="1" si="39"/>
        <v>#DIV/0!</v>
      </c>
      <c r="F19" s="37"/>
      <c r="G19" s="14" t="e">
        <f t="shared" ca="1" si="42"/>
        <v>#DIV/0!</v>
      </c>
      <c r="H19" s="36"/>
      <c r="I19" s="175"/>
      <c r="J19" s="175"/>
      <c r="M19" s="112"/>
      <c r="O19">
        <f t="shared" si="18"/>
        <v>2027</v>
      </c>
      <c r="P19">
        <v>0</v>
      </c>
      <c r="Q19">
        <v>0</v>
      </c>
      <c r="R19">
        <v>0</v>
      </c>
      <c r="S19" s="367">
        <v>0</v>
      </c>
      <c r="T19" s="367">
        <v>0</v>
      </c>
      <c r="U19" s="175">
        <v>0</v>
      </c>
      <c r="V19" s="367">
        <v>0</v>
      </c>
      <c r="W19" s="367">
        <v>0</v>
      </c>
      <c r="X19" s="367">
        <v>0</v>
      </c>
      <c r="Y19" s="367">
        <v>0</v>
      </c>
      <c r="Z19" s="367">
        <v>0</v>
      </c>
      <c r="AA19" s="367">
        <v>0</v>
      </c>
      <c r="AB19" s="367">
        <v>0</v>
      </c>
      <c r="AC19" s="367">
        <v>0</v>
      </c>
      <c r="AD19" s="367">
        <v>0</v>
      </c>
      <c r="AE19" s="367">
        <v>0</v>
      </c>
      <c r="AF19" s="367">
        <v>0</v>
      </c>
      <c r="AG19" s="367">
        <v>0</v>
      </c>
      <c r="AL19">
        <f t="shared" si="19"/>
        <v>0</v>
      </c>
      <c r="AM19">
        <f t="shared" si="19"/>
        <v>0</v>
      </c>
      <c r="AN19">
        <f t="shared" si="20"/>
        <v>0</v>
      </c>
      <c r="AO19">
        <f t="shared" si="21"/>
        <v>0</v>
      </c>
      <c r="AP19">
        <f t="shared" si="22"/>
        <v>0</v>
      </c>
      <c r="AQ19">
        <f t="shared" si="23"/>
        <v>0</v>
      </c>
      <c r="AR19">
        <f t="shared" si="24"/>
        <v>0</v>
      </c>
      <c r="AS19">
        <f t="shared" si="25"/>
        <v>0</v>
      </c>
      <c r="AT19">
        <f t="shared" si="26"/>
        <v>0</v>
      </c>
      <c r="AU19">
        <f t="shared" si="27"/>
        <v>0</v>
      </c>
      <c r="AV19">
        <f t="shared" si="28"/>
        <v>0</v>
      </c>
      <c r="AW19">
        <f t="shared" si="29"/>
        <v>0</v>
      </c>
      <c r="AX19">
        <f t="shared" si="30"/>
        <v>0</v>
      </c>
      <c r="AY19">
        <f t="shared" si="31"/>
        <v>0</v>
      </c>
      <c r="AZ19">
        <f t="shared" si="32"/>
        <v>0</v>
      </c>
      <c r="BA19">
        <f t="shared" si="33"/>
        <v>0</v>
      </c>
      <c r="BB19">
        <f t="shared" si="34"/>
        <v>0</v>
      </c>
      <c r="BC19">
        <f t="shared" si="35"/>
        <v>0</v>
      </c>
      <c r="BG19">
        <f t="shared" si="40"/>
        <v>2027</v>
      </c>
      <c r="BH19" s="130">
        <f>IFERROR(VLOOKUP($O19,'Table 3 ID Wind_2030'!$B$10:$K$37,10,FALSE),0)</f>
        <v>0</v>
      </c>
      <c r="BI19" s="130">
        <f>IFERROR(VLOOKUP($O19,'Table 3 UT CP Wind_2023'!$B$10:$K$37,10,FALSE),0)</f>
        <v>131.0068115942029</v>
      </c>
      <c r="BJ19" s="130">
        <f>IFERROR(VLOOKUP($O19,'Table 3 WYAE Wind_2024'!$B$10:$L$37,11,FALSE),0)</f>
        <v>178.07020833333334</v>
      </c>
      <c r="BK19" s="130">
        <f>IFERROR(VLOOKUP($O19,'Table 3 YK Wind wS_2029'!$B$10:$K$37,10,FALSE),0)</f>
        <v>0</v>
      </c>
      <c r="BL19" s="369"/>
      <c r="BM19" s="130">
        <f>IFERROR(VLOOKUP($O19,'Table 3 ID Wind wS_2032'!$B$10:$K$38,10,FALSE),0)</f>
        <v>0</v>
      </c>
      <c r="BN19" s="130">
        <f>IFERROR(VLOOKUP($O19,'Table 3 PV wS YK_2024'!$B$10:$K$40,10,FALSE),0)</f>
        <v>98.46</v>
      </c>
      <c r="BO19" s="369"/>
      <c r="BP19" s="130">
        <f>IFERROR(VLOOKUP($O19,'Table 3 PV wS SO_2024'!$B$10:$K$40,10,FALSE),0)</f>
        <v>98.11999999999999</v>
      </c>
      <c r="BQ19" s="369"/>
      <c r="BR19" s="130">
        <f>IFERROR(VLOOKUP($O19,'Table 3 PV wS UTN_2024'!$B$10:$K$43,10,FALSE),0)</f>
        <v>97.28</v>
      </c>
      <c r="BS19" s="130">
        <f>IFERROR(VLOOKUP($O19,'Table 3 PV wS JB_2024'!$B$10:$K$40,10,FALSE),0)</f>
        <v>94.41</v>
      </c>
      <c r="BT19" s="130">
        <f>IFERROR(VLOOKUP($O19,'Table 3 PV wS JB_2029'!$B$10:$K$40,10,FALSE),0)</f>
        <v>28.02</v>
      </c>
      <c r="BU19" s="369"/>
      <c r="BV19" s="130">
        <f>IFERROR(VLOOKUP($O19,'Table 3 PV wS UTS_2024'!$B$10:$K$38,10,FALSE),0)</f>
        <v>96.11</v>
      </c>
      <c r="BW19" s="130">
        <f>IFERROR(VLOOKUP($O19,'Table 3 PV wS UTS_2030'!$B$10:$K$38,10,FALSE),0)</f>
        <v>28.02</v>
      </c>
      <c r="BX19" s="368"/>
      <c r="BY19" s="130">
        <f>IFERROR(VLOOKUP($O19,'Table 3 185 MW (NTN) 2026)'!$B$13:$L$40,11,FALSE),0)</f>
        <v>112.37</v>
      </c>
      <c r="CD19">
        <f>SUM(AL$13:AL19)*BH19/1000</f>
        <v>0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0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1.7574356753848144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3"/>
        <v>1.7574356753848144</v>
      </c>
      <c r="DA19">
        <f t="shared" si="37"/>
        <v>2027</v>
      </c>
      <c r="DB19" s="89">
        <f>IFERROR(VLOOKUP($DA19,'Table 3 TransCost'!$B$10:$E$40,4,FALSE),0)</f>
        <v>50.890000000000008</v>
      </c>
      <c r="DC19" s="175">
        <f t="shared" si="41"/>
        <v>0</v>
      </c>
    </row>
    <row r="20" spans="2:107" hidden="1">
      <c r="B20" s="15">
        <f t="shared" si="38"/>
        <v>2028</v>
      </c>
      <c r="C20" s="9">
        <f t="shared" si="17"/>
        <v>56.59463895370272</v>
      </c>
      <c r="D20" s="45"/>
      <c r="E20" s="9" t="e">
        <f t="shared" ca="1" si="39"/>
        <v>#DIV/0!</v>
      </c>
      <c r="F20" s="37"/>
      <c r="G20" s="14" t="e">
        <f t="shared" ca="1" si="42"/>
        <v>#DIV/0!</v>
      </c>
      <c r="H20" s="36"/>
      <c r="I20" s="175"/>
      <c r="J20" s="175"/>
      <c r="M20" s="112"/>
      <c r="O20">
        <f t="shared" si="18"/>
        <v>2028</v>
      </c>
      <c r="P20">
        <v>0</v>
      </c>
      <c r="Q20">
        <v>0</v>
      </c>
      <c r="R20">
        <v>0</v>
      </c>
      <c r="S20" s="367">
        <v>0</v>
      </c>
      <c r="T20" s="367">
        <v>0</v>
      </c>
      <c r="U20" s="175">
        <v>0</v>
      </c>
      <c r="V20" s="367">
        <v>0</v>
      </c>
      <c r="W20" s="367">
        <v>0</v>
      </c>
      <c r="X20" s="367">
        <v>0</v>
      </c>
      <c r="Y20" s="367">
        <v>0</v>
      </c>
      <c r="Z20" s="367">
        <v>0</v>
      </c>
      <c r="AA20" s="367">
        <v>0</v>
      </c>
      <c r="AB20" s="367">
        <v>0</v>
      </c>
      <c r="AC20" s="367">
        <v>0</v>
      </c>
      <c r="AD20" s="367">
        <v>0</v>
      </c>
      <c r="AE20" s="367">
        <v>0</v>
      </c>
      <c r="AF20" s="367">
        <v>0</v>
      </c>
      <c r="AG20" s="367">
        <v>0</v>
      </c>
      <c r="AL20">
        <f t="shared" si="19"/>
        <v>0</v>
      </c>
      <c r="AM20">
        <f t="shared" si="19"/>
        <v>0</v>
      </c>
      <c r="AN20">
        <f t="shared" si="20"/>
        <v>0</v>
      </c>
      <c r="AO20">
        <f t="shared" si="21"/>
        <v>0</v>
      </c>
      <c r="AP20">
        <f t="shared" si="22"/>
        <v>0</v>
      </c>
      <c r="AQ20">
        <f t="shared" si="23"/>
        <v>0</v>
      </c>
      <c r="AR20">
        <f t="shared" si="24"/>
        <v>0</v>
      </c>
      <c r="AS20">
        <f t="shared" si="25"/>
        <v>0</v>
      </c>
      <c r="AT20">
        <f t="shared" si="26"/>
        <v>0</v>
      </c>
      <c r="AU20">
        <f t="shared" si="27"/>
        <v>0</v>
      </c>
      <c r="AV20">
        <f t="shared" si="28"/>
        <v>0</v>
      </c>
      <c r="AW20">
        <f t="shared" si="29"/>
        <v>0</v>
      </c>
      <c r="AX20">
        <f t="shared" si="30"/>
        <v>0</v>
      </c>
      <c r="AY20">
        <f t="shared" si="31"/>
        <v>0</v>
      </c>
      <c r="AZ20">
        <f t="shared" si="32"/>
        <v>0</v>
      </c>
      <c r="BA20">
        <f t="shared" si="33"/>
        <v>0</v>
      </c>
      <c r="BB20">
        <f t="shared" si="34"/>
        <v>0</v>
      </c>
      <c r="BC20">
        <f t="shared" si="35"/>
        <v>0</v>
      </c>
      <c r="BG20">
        <f t="shared" si="40"/>
        <v>2028</v>
      </c>
      <c r="BH20" s="130">
        <f>IFERROR(VLOOKUP($O20,'Table 3 ID Wind_2030'!$B$10:$K$37,10,FALSE),0)</f>
        <v>0</v>
      </c>
      <c r="BI20" s="130">
        <f>IFERROR(VLOOKUP($O20,'Table 3 UT CP Wind_2023'!$B$10:$K$37,10,FALSE),0)</f>
        <v>134.11840579710145</v>
      </c>
      <c r="BJ20" s="130">
        <f>IFERROR(VLOOKUP($O20,'Table 3 WYAE Wind_2024'!$B$10:$L$37,11,FALSE),0)</f>
        <v>182.31010416666669</v>
      </c>
      <c r="BK20" s="130">
        <f>IFERROR(VLOOKUP($O20,'Table 3 YK Wind wS_2029'!$B$10:$K$37,10,FALSE),0)</f>
        <v>0</v>
      </c>
      <c r="BL20" s="369"/>
      <c r="BM20" s="130">
        <f>IFERROR(VLOOKUP($O20,'Table 3 ID Wind wS_2032'!$B$10:$K$38,10,FALSE),0)</f>
        <v>0</v>
      </c>
      <c r="BN20" s="130">
        <f>IFERROR(VLOOKUP($O20,'Table 3 PV wS YK_2024'!$B$10:$K$40,10,FALSE),0)</f>
        <v>100.82000000000001</v>
      </c>
      <c r="BO20" s="369"/>
      <c r="BP20" s="130">
        <f>IFERROR(VLOOKUP($O20,'Table 3 PV wS SO_2024'!$B$10:$K$40,10,FALSE),0)</f>
        <v>100.47</v>
      </c>
      <c r="BQ20" s="369"/>
      <c r="BR20" s="130">
        <f>IFERROR(VLOOKUP($O20,'Table 3 PV wS UTN_2024'!$B$10:$K$43,10,FALSE),0)</f>
        <v>99.61999999999999</v>
      </c>
      <c r="BS20" s="130">
        <f>IFERROR(VLOOKUP($O20,'Table 3 PV wS JB_2024'!$B$10:$K$40,10,FALSE),0)</f>
        <v>96.67</v>
      </c>
      <c r="BT20" s="130">
        <f>IFERROR(VLOOKUP($O20,'Table 3 PV wS JB_2029'!$B$10:$K$40,10,FALSE),0)</f>
        <v>28.69</v>
      </c>
      <c r="BU20" s="369"/>
      <c r="BV20" s="130">
        <f>IFERROR(VLOOKUP($O20,'Table 3 PV wS UTS_2024'!$B$10:$K$38,10,FALSE),0)</f>
        <v>98.42</v>
      </c>
      <c r="BW20" s="130">
        <f>IFERROR(VLOOKUP($O20,'Table 3 PV wS UTS_2030'!$B$10:$K$38,10,FALSE),0)</f>
        <v>28.69</v>
      </c>
      <c r="BX20" s="368"/>
      <c r="BY20" s="130">
        <f>IFERROR(VLOOKUP($O20,'Table 3 185 MW (NTN) 2026)'!$B$13:$L$40,11,FALSE),0)</f>
        <v>115.07</v>
      </c>
      <c r="CD20">
        <f>SUM(AL$13:AL20)*BH20/1000</f>
        <v>0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0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1.7997095187277465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3"/>
        <v>1.7997095187277465</v>
      </c>
      <c r="DA20">
        <f t="shared" si="37"/>
        <v>2028</v>
      </c>
      <c r="DB20" s="89">
        <f>IFERROR(VLOOKUP($DA20,'Table 3 TransCost'!$B$10:$E$40,4,FALSE),0)</f>
        <v>52.109999999999992</v>
      </c>
      <c r="DC20" s="175">
        <f t="shared" si="41"/>
        <v>0</v>
      </c>
    </row>
    <row r="21" spans="2:107" hidden="1">
      <c r="B21" s="15">
        <f t="shared" si="38"/>
        <v>2029</v>
      </c>
      <c r="C21" s="9">
        <f t="shared" si="17"/>
        <v>57.895599837099425</v>
      </c>
      <c r="D21" s="45"/>
      <c r="E21" s="9" t="e">
        <f t="shared" ca="1" si="39"/>
        <v>#DIV/0!</v>
      </c>
      <c r="F21" s="37"/>
      <c r="G21" s="14" t="e">
        <f t="shared" ca="1" si="42"/>
        <v>#DIV/0!</v>
      </c>
      <c r="H21" s="36"/>
      <c r="I21" s="175"/>
      <c r="J21" s="175"/>
      <c r="M21" s="112"/>
      <c r="O21">
        <f t="shared" si="18"/>
        <v>2029</v>
      </c>
      <c r="P21">
        <v>0</v>
      </c>
      <c r="Q21">
        <v>0</v>
      </c>
      <c r="R21">
        <v>0</v>
      </c>
      <c r="S21" s="367">
        <v>0</v>
      </c>
      <c r="T21" s="367">
        <v>0</v>
      </c>
      <c r="U21" s="175">
        <v>0</v>
      </c>
      <c r="V21" s="367">
        <v>0</v>
      </c>
      <c r="W21" s="367">
        <v>0</v>
      </c>
      <c r="X21" s="367">
        <v>0</v>
      </c>
      <c r="Y21" s="367">
        <v>0</v>
      </c>
      <c r="Z21" s="367">
        <v>0</v>
      </c>
      <c r="AA21" s="367">
        <v>0</v>
      </c>
      <c r="AB21" s="367">
        <v>0</v>
      </c>
      <c r="AC21" s="367">
        <v>0</v>
      </c>
      <c r="AD21" s="367">
        <v>0</v>
      </c>
      <c r="AE21" s="367">
        <v>0</v>
      </c>
      <c r="AF21" s="367">
        <v>0</v>
      </c>
      <c r="AG21" s="367">
        <v>0</v>
      </c>
      <c r="AL21">
        <f t="shared" si="19"/>
        <v>0</v>
      </c>
      <c r="AM21">
        <f t="shared" si="19"/>
        <v>0</v>
      </c>
      <c r="AN21">
        <f t="shared" si="20"/>
        <v>0</v>
      </c>
      <c r="AO21">
        <f t="shared" si="21"/>
        <v>0</v>
      </c>
      <c r="AP21">
        <f t="shared" si="22"/>
        <v>0</v>
      </c>
      <c r="AQ21">
        <f t="shared" si="23"/>
        <v>0</v>
      </c>
      <c r="AR21">
        <f t="shared" si="24"/>
        <v>0</v>
      </c>
      <c r="AS21">
        <f t="shared" si="25"/>
        <v>0</v>
      </c>
      <c r="AT21">
        <f t="shared" si="26"/>
        <v>0</v>
      </c>
      <c r="AU21">
        <f t="shared" si="27"/>
        <v>0</v>
      </c>
      <c r="AV21">
        <f t="shared" si="28"/>
        <v>0</v>
      </c>
      <c r="AW21">
        <f t="shared" si="29"/>
        <v>0</v>
      </c>
      <c r="AX21">
        <f t="shared" si="30"/>
        <v>0</v>
      </c>
      <c r="AY21">
        <f t="shared" si="31"/>
        <v>0</v>
      </c>
      <c r="AZ21">
        <f t="shared" si="32"/>
        <v>0</v>
      </c>
      <c r="BA21">
        <f t="shared" si="33"/>
        <v>0</v>
      </c>
      <c r="BB21">
        <f t="shared" si="34"/>
        <v>0</v>
      </c>
      <c r="BC21">
        <f t="shared" si="35"/>
        <v>0</v>
      </c>
      <c r="BG21">
        <f t="shared" si="40"/>
        <v>2029</v>
      </c>
      <c r="BH21" s="130">
        <f>IFERROR(VLOOKUP($O21,'Table 3 ID Wind_2030'!$B$10:$K$37,10,FALSE),0)</f>
        <v>0</v>
      </c>
      <c r="BI21" s="130">
        <f>IFERROR(VLOOKUP($O21,'Table 3 UT CP Wind_2023'!$B$10:$K$37,10,FALSE),0)</f>
        <v>137.19449275362317</v>
      </c>
      <c r="BJ21" s="130">
        <f>IFERROR(VLOOKUP($O21,'Table 3 WYAE Wind_2024'!$B$10:$L$37,11,FALSE),0)</f>
        <v>186.48989583333332</v>
      </c>
      <c r="BK21" s="130">
        <f>IFERROR(VLOOKUP($O21,'Table 3 YK Wind wS_2029'!$B$10:$K$37,10,FALSE),0)</f>
        <v>143.38474081632654</v>
      </c>
      <c r="BL21" s="369"/>
      <c r="BM21" s="130">
        <f>IFERROR(VLOOKUP($O21,'Table 3 ID Wind wS_2032'!$B$10:$K$38,10,FALSE),0)</f>
        <v>0</v>
      </c>
      <c r="BN21" s="130">
        <f>IFERROR(VLOOKUP($O21,'Table 3 PV wS YK_2024'!$B$10:$K$40,10,FALSE),0)</f>
        <v>103.13999999999999</v>
      </c>
      <c r="BO21" s="369"/>
      <c r="BP21" s="130">
        <f>IFERROR(VLOOKUP($O21,'Table 3 PV wS SO_2024'!$B$10:$K$40,10,FALSE),0)</f>
        <v>102.78</v>
      </c>
      <c r="BQ21" s="369"/>
      <c r="BR21" s="130">
        <f>IFERROR(VLOOKUP($O21,'Table 3 PV wS UTN_2024'!$B$10:$K$43,10,FALSE),0)</f>
        <v>101.91</v>
      </c>
      <c r="BS21" s="130">
        <f>IFERROR(VLOOKUP($O21,'Table 3 PV wS JB_2024'!$B$10:$K$40,10,FALSE),0)</f>
        <v>98.890000000000015</v>
      </c>
      <c r="BT21" s="130">
        <f>IFERROR(VLOOKUP($O21,'Table 3 PV wS JB_2029'!$B$10:$K$40,10,FALSE),0)</f>
        <v>90.878924457429036</v>
      </c>
      <c r="BU21" s="369"/>
      <c r="BV21" s="130">
        <f>IFERROR(VLOOKUP($O21,'Table 3 PV wS UTS_2024'!$B$10:$K$38,10,FALSE),0)</f>
        <v>100.69</v>
      </c>
      <c r="BW21" s="130">
        <f>IFERROR(VLOOKUP($O21,'Table 3 PV wS UTS_2030'!$B$10:$K$38,10,FALSE),0)</f>
        <v>29.35</v>
      </c>
      <c r="BX21" s="368"/>
      <c r="BY21" s="130">
        <f>IFERROR(VLOOKUP($O21,'Table 3 185 MW (NTN) 2026)'!$B$13:$L$40,11,FALSE),0)</f>
        <v>117.72999999999999</v>
      </c>
      <c r="CD21">
        <f>SUM(AL$13:AL21)*BH21/1000</f>
        <v>0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0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1.8410800748197615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3"/>
        <v>1.8410800748197615</v>
      </c>
      <c r="DA21">
        <f t="shared" si="37"/>
        <v>2029</v>
      </c>
      <c r="DB21" s="89">
        <f>IFERROR(VLOOKUP($DA21,'Table 3 TransCost'!$B$10:$E$40,4,FALSE),0)</f>
        <v>53.31</v>
      </c>
      <c r="DC21" s="175">
        <f t="shared" si="41"/>
        <v>0</v>
      </c>
    </row>
    <row r="22" spans="2:107" hidden="1">
      <c r="B22" s="15">
        <f t="shared" si="38"/>
        <v>2030</v>
      </c>
      <c r="C22" s="9">
        <f t="shared" si="17"/>
        <v>59.168155461033308</v>
      </c>
      <c r="D22" s="45"/>
      <c r="E22" s="9" t="e">
        <f t="shared" ca="1" si="39"/>
        <v>#DIV/0!</v>
      </c>
      <c r="F22" s="37"/>
      <c r="G22" s="14" t="e">
        <f t="shared" ca="1" si="42"/>
        <v>#DIV/0!</v>
      </c>
      <c r="H22" s="36"/>
      <c r="I22" s="175"/>
      <c r="J22" s="175"/>
      <c r="M22" s="112"/>
      <c r="O22">
        <f t="shared" si="18"/>
        <v>2030</v>
      </c>
      <c r="P22">
        <v>0</v>
      </c>
      <c r="Q22">
        <v>0</v>
      </c>
      <c r="R22">
        <v>0</v>
      </c>
      <c r="S22" s="367">
        <v>0</v>
      </c>
      <c r="T22" s="367">
        <v>0</v>
      </c>
      <c r="U22" s="175">
        <v>0</v>
      </c>
      <c r="V22" s="367">
        <v>0</v>
      </c>
      <c r="W22" s="367">
        <v>0</v>
      </c>
      <c r="X22" s="367">
        <v>0</v>
      </c>
      <c r="Y22" s="367">
        <v>0</v>
      </c>
      <c r="Z22" s="367">
        <v>0</v>
      </c>
      <c r="AA22" s="367">
        <v>0</v>
      </c>
      <c r="AB22" s="367">
        <v>0</v>
      </c>
      <c r="AC22" s="367">
        <v>0</v>
      </c>
      <c r="AD22" s="367">
        <v>0</v>
      </c>
      <c r="AE22" s="367">
        <v>0</v>
      </c>
      <c r="AF22" s="367">
        <v>0</v>
      </c>
      <c r="AG22" s="367">
        <v>0</v>
      </c>
      <c r="AL22">
        <f t="shared" si="19"/>
        <v>0</v>
      </c>
      <c r="AM22">
        <f t="shared" si="19"/>
        <v>0</v>
      </c>
      <c r="AN22">
        <f t="shared" si="20"/>
        <v>0</v>
      </c>
      <c r="AO22">
        <f t="shared" si="21"/>
        <v>0</v>
      </c>
      <c r="AP22">
        <f t="shared" si="22"/>
        <v>0</v>
      </c>
      <c r="AQ22">
        <f t="shared" si="23"/>
        <v>0</v>
      </c>
      <c r="AR22">
        <f t="shared" si="24"/>
        <v>0</v>
      </c>
      <c r="AS22">
        <f t="shared" si="25"/>
        <v>0</v>
      </c>
      <c r="AT22">
        <f t="shared" si="26"/>
        <v>0</v>
      </c>
      <c r="AU22">
        <f t="shared" si="27"/>
        <v>0</v>
      </c>
      <c r="AV22">
        <f t="shared" si="28"/>
        <v>0</v>
      </c>
      <c r="AW22">
        <f t="shared" si="29"/>
        <v>0</v>
      </c>
      <c r="AX22">
        <f t="shared" si="30"/>
        <v>0</v>
      </c>
      <c r="AY22">
        <f t="shared" si="31"/>
        <v>0</v>
      </c>
      <c r="AZ22">
        <f t="shared" si="32"/>
        <v>0</v>
      </c>
      <c r="BA22">
        <f t="shared" si="33"/>
        <v>0</v>
      </c>
      <c r="BB22">
        <f t="shared" si="34"/>
        <v>0</v>
      </c>
      <c r="BC22">
        <f t="shared" si="35"/>
        <v>0</v>
      </c>
      <c r="BG22">
        <f t="shared" si="40"/>
        <v>2030</v>
      </c>
      <c r="BH22" s="130">
        <f>IFERROR(VLOOKUP($O22,'Table 3 ID Wind_2030'!$B$10:$K$37,10,FALSE),0)</f>
        <v>136.2952817537722</v>
      </c>
      <c r="BI22" s="130">
        <f>IFERROR(VLOOKUP($O22,'Table 3 UT CP Wind_2023'!$B$10:$K$37,10,FALSE),0)</f>
        <v>140.24507246376814</v>
      </c>
      <c r="BJ22" s="130">
        <f>IFERROR(VLOOKUP($O22,'Table 3 WYAE Wind_2024'!$B$10:$L$37,11,FALSE),0)</f>
        <v>190.61999999999998</v>
      </c>
      <c r="BK22" s="130">
        <f>IFERROR(VLOOKUP($O22,'Table 3 YK Wind wS_2029'!$B$10:$K$37,10,FALSE),0)</f>
        <v>146.50020408163266</v>
      </c>
      <c r="BL22" s="369"/>
      <c r="BM22" s="130">
        <f>IFERROR(VLOOKUP($O22,'Table 3 ID Wind wS_2032'!$B$10:$K$38,10,FALSE),0)</f>
        <v>0</v>
      </c>
      <c r="BN22" s="130">
        <f>IFERROR(VLOOKUP($O22,'Table 3 PV wS YK_2024'!$B$10:$K$40,10,FALSE),0)</f>
        <v>105.41</v>
      </c>
      <c r="BO22" s="369"/>
      <c r="BP22" s="130">
        <f>IFERROR(VLOOKUP($O22,'Table 3 PV wS SO_2024'!$B$10:$K$40,10,FALSE),0)</f>
        <v>105.05</v>
      </c>
      <c r="BQ22" s="369"/>
      <c r="BR22" s="130">
        <f>IFERROR(VLOOKUP($O22,'Table 3 PV wS UTN_2024'!$B$10:$K$43,10,FALSE),0)</f>
        <v>104.14999999999999</v>
      </c>
      <c r="BS22" s="130">
        <f>IFERROR(VLOOKUP($O22,'Table 3 PV wS JB_2024'!$B$10:$K$40,10,FALSE),0)</f>
        <v>101.07</v>
      </c>
      <c r="BT22" s="130">
        <f>IFERROR(VLOOKUP($O22,'Table 3 PV wS JB_2029'!$B$10:$K$40,10,FALSE),0)</f>
        <v>92.88</v>
      </c>
      <c r="BU22" s="369"/>
      <c r="BV22" s="130">
        <f>IFERROR(VLOOKUP($O22,'Table 3 PV wS UTS_2024'!$B$10:$K$38,10,FALSE),0)</f>
        <v>102.91</v>
      </c>
      <c r="BW22" s="130">
        <f>IFERROR(VLOOKUP($O22,'Table 3 PV wS UTS_2030'!$B$10:$K$38,10,FALSE),0)</f>
        <v>133.17129714599963</v>
      </c>
      <c r="BX22" s="368"/>
      <c r="BY22" s="130">
        <f>IFERROR(VLOOKUP($O22,'Table 3 185 MW (NTN) 2026)'!$B$13:$L$40,11,FALSE),0)</f>
        <v>120.31</v>
      </c>
      <c r="CD22">
        <f>SUM(AL$13:AL22)*BH22/1000</f>
        <v>0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0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1.8815473436608592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3"/>
        <v>1.8815473436608592</v>
      </c>
      <c r="DA22">
        <f t="shared" si="37"/>
        <v>2030</v>
      </c>
      <c r="DB22" s="89">
        <f>IFERROR(VLOOKUP($DA22,'Table 3 TransCost'!$B$10:$E$40,4,FALSE),0)</f>
        <v>54.48</v>
      </c>
      <c r="DC22" s="175">
        <f t="shared" si="41"/>
        <v>0</v>
      </c>
    </row>
    <row r="23" spans="2:107" hidden="1">
      <c r="B23" s="15">
        <f t="shared" si="38"/>
        <v>2031</v>
      </c>
      <c r="C23" s="9">
        <f t="shared" si="17"/>
        <v>60.469116344430013</v>
      </c>
      <c r="D23" s="45"/>
      <c r="E23" s="9">
        <f t="shared" ca="1" si="39"/>
        <v>10.839470041280851</v>
      </c>
      <c r="F23" s="37"/>
      <c r="G23" s="14">
        <f t="shared" ca="1" si="42"/>
        <v>20.74459583563327</v>
      </c>
      <c r="H23" s="36"/>
      <c r="I23" s="175"/>
      <c r="J23" s="175"/>
      <c r="M23" s="112"/>
      <c r="O23">
        <f t="shared" si="18"/>
        <v>2031</v>
      </c>
      <c r="P23">
        <v>0</v>
      </c>
      <c r="Q23">
        <v>0</v>
      </c>
      <c r="R23">
        <v>0</v>
      </c>
      <c r="S23" s="367">
        <v>0</v>
      </c>
      <c r="T23" s="367">
        <v>0</v>
      </c>
      <c r="U23" s="175">
        <v>0</v>
      </c>
      <c r="V23" s="367">
        <v>0</v>
      </c>
      <c r="W23" s="367">
        <v>0</v>
      </c>
      <c r="X23" s="367">
        <v>0</v>
      </c>
      <c r="Y23" s="367">
        <v>0</v>
      </c>
      <c r="Z23" s="367">
        <v>0</v>
      </c>
      <c r="AA23" s="367">
        <v>0</v>
      </c>
      <c r="AB23" s="367">
        <v>0</v>
      </c>
      <c r="AC23" s="367">
        <v>0</v>
      </c>
      <c r="AD23" s="367">
        <v>0</v>
      </c>
      <c r="AE23" s="367">
        <v>0</v>
      </c>
      <c r="AF23" s="367">
        <v>0</v>
      </c>
      <c r="AG23" s="367">
        <v>0</v>
      </c>
      <c r="AL23">
        <f t="shared" si="19"/>
        <v>0</v>
      </c>
      <c r="AM23">
        <f t="shared" si="19"/>
        <v>0</v>
      </c>
      <c r="AN23">
        <f t="shared" si="20"/>
        <v>0</v>
      </c>
      <c r="AO23">
        <f t="shared" si="21"/>
        <v>0</v>
      </c>
      <c r="AP23">
        <f t="shared" si="22"/>
        <v>0</v>
      </c>
      <c r="AQ23">
        <f t="shared" si="23"/>
        <v>0</v>
      </c>
      <c r="AR23">
        <f t="shared" si="24"/>
        <v>0</v>
      </c>
      <c r="AS23">
        <f t="shared" si="25"/>
        <v>0</v>
      </c>
      <c r="AT23">
        <f t="shared" si="26"/>
        <v>0</v>
      </c>
      <c r="AU23">
        <f t="shared" si="27"/>
        <v>0</v>
      </c>
      <c r="AV23">
        <f t="shared" si="28"/>
        <v>0</v>
      </c>
      <c r="AW23">
        <f t="shared" si="29"/>
        <v>0</v>
      </c>
      <c r="AX23">
        <f t="shared" si="30"/>
        <v>0</v>
      </c>
      <c r="AY23">
        <f t="shared" si="31"/>
        <v>0</v>
      </c>
      <c r="AZ23">
        <f t="shared" si="32"/>
        <v>0</v>
      </c>
      <c r="BA23">
        <f t="shared" si="33"/>
        <v>0</v>
      </c>
      <c r="BB23">
        <f t="shared" si="34"/>
        <v>0</v>
      </c>
      <c r="BC23">
        <f t="shared" si="35"/>
        <v>0</v>
      </c>
      <c r="BG23">
        <f t="shared" si="40"/>
        <v>2031</v>
      </c>
      <c r="BH23" s="130">
        <f>IFERROR(VLOOKUP($O23,'Table 3 ID Wind_2030'!$B$10:$K$37,10,FALSE),0)</f>
        <v>139.32004232397077</v>
      </c>
      <c r="BI23" s="130">
        <f>IFERROR(VLOOKUP($O23,'Table 3 UT CP Wind_2023'!$B$10:$K$37,10,FALSE),0)</f>
        <v>143.36463768115942</v>
      </c>
      <c r="BJ23" s="130">
        <f>IFERROR(VLOOKUP($O23,'Table 3 WYAE Wind_2024'!$B$10:$L$37,11,FALSE),0)</f>
        <v>194.83989583333334</v>
      </c>
      <c r="BK23" s="130">
        <f>IFERROR(VLOOKUP($O23,'Table 3 YK Wind wS_2029'!$B$10:$K$37,10,FALSE),0)</f>
        <v>149.77244897959184</v>
      </c>
      <c r="BL23" s="369"/>
      <c r="BM23" s="130">
        <f>IFERROR(VLOOKUP($O23,'Table 3 ID Wind wS_2032'!$B$10:$K$38,10,FALSE),0)</f>
        <v>0</v>
      </c>
      <c r="BN23" s="130">
        <f>IFERROR(VLOOKUP($O23,'Table 3 PV wS YK_2024'!$B$10:$K$40,10,FALSE),0)</f>
        <v>107.72999999999999</v>
      </c>
      <c r="BO23" s="369"/>
      <c r="BP23" s="130">
        <f>IFERROR(VLOOKUP($O23,'Table 3 PV wS SO_2024'!$B$10:$K$40,10,FALSE),0)</f>
        <v>107.36</v>
      </c>
      <c r="BQ23" s="369"/>
      <c r="BR23" s="130">
        <f>IFERROR(VLOOKUP($O23,'Table 3 PV wS UTN_2024'!$B$10:$K$43,10,FALSE),0)</f>
        <v>106.44</v>
      </c>
      <c r="BS23" s="130">
        <f>IFERROR(VLOOKUP($O23,'Table 3 PV wS JB_2024'!$B$10:$K$40,10,FALSE),0)</f>
        <v>103.28999999999999</v>
      </c>
      <c r="BT23" s="130">
        <f>IFERROR(VLOOKUP($O23,'Table 3 PV wS JB_2029'!$B$10:$K$40,10,FALSE),0)</f>
        <v>94.92</v>
      </c>
      <c r="BU23" s="369"/>
      <c r="BV23" s="130">
        <f>IFERROR(VLOOKUP($O23,'Table 3 PV wS UTS_2024'!$B$10:$K$38,10,FALSE),0)</f>
        <v>105.17999999999999</v>
      </c>
      <c r="BW23" s="130">
        <f>IFERROR(VLOOKUP($O23,'Table 3 PV wS UTS_2030'!$B$10:$K$38,10,FALSE),0)</f>
        <v>136.1</v>
      </c>
      <c r="BX23" s="368"/>
      <c r="BY23" s="130">
        <f>IFERROR(VLOOKUP($O23,'Table 3 185 MW (NTN) 2026)'!$B$13:$L$40,11,FALSE),0)</f>
        <v>122.96</v>
      </c>
      <c r="CD23">
        <f>SUM(AL$13:AL23)*BH23/1000</f>
        <v>0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0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1.9229178997528744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3"/>
        <v>1.9229178997528744</v>
      </c>
      <c r="DA23">
        <f t="shared" si="37"/>
        <v>2031</v>
      </c>
      <c r="DB23" s="89">
        <f>IFERROR(VLOOKUP($DA23,'Table 3 TransCost'!$B$10:$E$40,4,FALSE),0)</f>
        <v>55.68</v>
      </c>
      <c r="DC23" s="175">
        <f t="shared" si="41"/>
        <v>0</v>
      </c>
    </row>
    <row r="24" spans="2:107" hidden="1">
      <c r="B24" s="15">
        <f t="shared" si="38"/>
        <v>2032</v>
      </c>
      <c r="C24" s="9">
        <f t="shared" si="17"/>
        <v>61.798482487289519</v>
      </c>
      <c r="D24" s="45"/>
      <c r="E24" s="9">
        <f t="shared" ca="1" si="39"/>
        <v>11.783562691298883</v>
      </c>
      <c r="F24" s="37"/>
      <c r="G24" s="14">
        <f t="shared" ca="1" si="42"/>
        <v>21.957313696698858</v>
      </c>
      <c r="H24" s="36"/>
      <c r="I24" s="175"/>
      <c r="J24" s="175"/>
      <c r="M24" s="112"/>
      <c r="O24">
        <f t="shared" si="18"/>
        <v>2032</v>
      </c>
      <c r="P24">
        <v>0</v>
      </c>
      <c r="Q24">
        <v>0</v>
      </c>
      <c r="R24">
        <v>0</v>
      </c>
      <c r="S24" s="367">
        <v>0</v>
      </c>
      <c r="T24" s="367">
        <v>0</v>
      </c>
      <c r="U24" s="175">
        <v>0</v>
      </c>
      <c r="V24" s="367">
        <v>0</v>
      </c>
      <c r="W24" s="367">
        <v>0</v>
      </c>
      <c r="X24" s="367">
        <v>0</v>
      </c>
      <c r="Y24" s="367">
        <v>0</v>
      </c>
      <c r="Z24" s="367">
        <v>0</v>
      </c>
      <c r="AA24" s="367">
        <v>0</v>
      </c>
      <c r="AB24" s="367">
        <v>0</v>
      </c>
      <c r="AC24" s="367">
        <v>0</v>
      </c>
      <c r="AD24" s="367">
        <v>0</v>
      </c>
      <c r="AE24" s="367">
        <v>0</v>
      </c>
      <c r="AF24" s="367">
        <v>0</v>
      </c>
      <c r="AG24" s="367">
        <v>0</v>
      </c>
      <c r="AL24">
        <f t="shared" si="19"/>
        <v>0</v>
      </c>
      <c r="AM24">
        <f t="shared" si="19"/>
        <v>0</v>
      </c>
      <c r="AN24">
        <f t="shared" si="20"/>
        <v>0</v>
      </c>
      <c r="AO24">
        <f t="shared" si="21"/>
        <v>0</v>
      </c>
      <c r="AP24">
        <f t="shared" si="22"/>
        <v>0</v>
      </c>
      <c r="AQ24">
        <f t="shared" si="23"/>
        <v>0</v>
      </c>
      <c r="AR24">
        <f t="shared" si="24"/>
        <v>0</v>
      </c>
      <c r="AS24">
        <f t="shared" si="25"/>
        <v>0</v>
      </c>
      <c r="AT24">
        <f t="shared" si="26"/>
        <v>0</v>
      </c>
      <c r="AU24">
        <f t="shared" si="27"/>
        <v>0</v>
      </c>
      <c r="AV24">
        <f t="shared" si="28"/>
        <v>0</v>
      </c>
      <c r="AW24">
        <f t="shared" si="29"/>
        <v>0</v>
      </c>
      <c r="AX24">
        <f t="shared" si="30"/>
        <v>0</v>
      </c>
      <c r="AY24">
        <f t="shared" si="31"/>
        <v>0</v>
      </c>
      <c r="AZ24">
        <f t="shared" si="32"/>
        <v>0</v>
      </c>
      <c r="BA24">
        <f t="shared" si="33"/>
        <v>0</v>
      </c>
      <c r="BB24">
        <f t="shared" si="34"/>
        <v>0</v>
      </c>
      <c r="BC24">
        <f t="shared" si="35"/>
        <v>0</v>
      </c>
      <c r="BG24">
        <f t="shared" si="40"/>
        <v>2032</v>
      </c>
      <c r="BH24" s="130">
        <f>IFERROR(VLOOKUP($O24,'Table 3 ID Wind_2030'!$B$10:$K$37,10,FALSE),0)</f>
        <v>142.41018853405157</v>
      </c>
      <c r="BI24" s="130">
        <f>IFERROR(VLOOKUP($O24,'Table 3 UT CP Wind_2023'!$B$10:$K$37,10,FALSE),0)</f>
        <v>146.5486956521739</v>
      </c>
      <c r="BJ24" s="130">
        <f>IFERROR(VLOOKUP($O24,'Table 3 WYAE Wind_2024'!$B$10:$L$37,11,FALSE),0)</f>
        <v>199.15010416666669</v>
      </c>
      <c r="BK24" s="130">
        <f>IFERROR(VLOOKUP($O24,'Table 3 YK Wind wS_2029'!$B$10:$K$37,10,FALSE),0)</f>
        <v>153.10469387755103</v>
      </c>
      <c r="BL24" s="369"/>
      <c r="BM24" s="130">
        <f>IFERROR(VLOOKUP($O24,'Table 3 ID Wind wS_2032'!$B$10:$K$38,10,FALSE),0)</f>
        <v>154.69594420529799</v>
      </c>
      <c r="BN24" s="130">
        <f>IFERROR(VLOOKUP($O24,'Table 3 PV wS YK_2024'!$B$10:$K$40,10,FALSE),0)</f>
        <v>110.1</v>
      </c>
      <c r="BO24" s="369"/>
      <c r="BP24" s="130">
        <f>IFERROR(VLOOKUP($O24,'Table 3 PV wS SO_2024'!$B$10:$K$40,10,FALSE),0)</f>
        <v>109.72</v>
      </c>
      <c r="BQ24" s="369"/>
      <c r="BR24" s="130">
        <f>IFERROR(VLOOKUP($O24,'Table 3 PV wS UTN_2024'!$B$10:$K$43,10,FALSE),0)</f>
        <v>108.77999999999999</v>
      </c>
      <c r="BS24" s="130">
        <f>IFERROR(VLOOKUP($O24,'Table 3 PV wS JB_2024'!$B$10:$K$40,10,FALSE),0)</f>
        <v>105.56</v>
      </c>
      <c r="BT24" s="130">
        <f>IFERROR(VLOOKUP($O24,'Table 3 PV wS JB_2029'!$B$10:$K$40,10,FALSE),0)</f>
        <v>97</v>
      </c>
      <c r="BU24" s="369"/>
      <c r="BV24" s="130">
        <f>IFERROR(VLOOKUP($O24,'Table 3 PV wS UTS_2024'!$B$10:$K$38,10,FALSE),0)</f>
        <v>107.49</v>
      </c>
      <c r="BW24" s="130">
        <f>IFERROR(VLOOKUP($O24,'Table 3 PV wS UTS_2030'!$B$10:$K$38,10,FALSE),0)</f>
        <v>139.09</v>
      </c>
      <c r="BX24" s="368"/>
      <c r="BY24" s="130">
        <f>IFERROR(VLOOKUP($O24,'Table 3 185 MW (NTN) 2026)'!$B$13:$L$40,11,FALSE),0)</f>
        <v>125.66000000000001</v>
      </c>
      <c r="CD24">
        <f>SUM(AL$13:AL24)*BH24/1000</f>
        <v>0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0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1.9651917430958068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0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3"/>
        <v>1.9651917430958068</v>
      </c>
      <c r="DA24">
        <f t="shared" si="37"/>
        <v>2032</v>
      </c>
      <c r="DB24" s="89">
        <f>IFERROR(VLOOKUP($DA24,'Table 3 TransCost'!$B$10:$E$40,4,FALSE),0)</f>
        <v>56.9</v>
      </c>
      <c r="DC24" s="175">
        <f t="shared" si="41"/>
        <v>0</v>
      </c>
    </row>
    <row r="25" spans="2:107" hidden="1">
      <c r="B25" s="15">
        <f t="shared" si="38"/>
        <v>2033</v>
      </c>
      <c r="C25" s="9">
        <f t="shared" si="17"/>
        <v>63.093762318793658</v>
      </c>
      <c r="D25" s="45"/>
      <c r="E25" s="9">
        <f t="shared" ca="1" si="39"/>
        <v>12.831854651061075</v>
      </c>
      <c r="F25" s="37"/>
      <c r="G25" s="14">
        <f t="shared" ca="1" si="42"/>
        <v>23.271040677479395</v>
      </c>
      <c r="H25" s="36"/>
      <c r="I25" s="175"/>
      <c r="J25" s="175"/>
      <c r="M25" s="112"/>
      <c r="O25">
        <f t="shared" si="18"/>
        <v>2033</v>
      </c>
      <c r="P25">
        <v>0</v>
      </c>
      <c r="Q25">
        <v>0</v>
      </c>
      <c r="R25">
        <v>0</v>
      </c>
      <c r="S25" s="367">
        <v>0</v>
      </c>
      <c r="T25" s="367">
        <v>0</v>
      </c>
      <c r="U25" s="175">
        <v>0</v>
      </c>
      <c r="V25" s="367">
        <v>0</v>
      </c>
      <c r="W25" s="367">
        <v>0</v>
      </c>
      <c r="X25" s="367">
        <v>0</v>
      </c>
      <c r="Y25" s="367">
        <v>0</v>
      </c>
      <c r="Z25" s="367">
        <v>0</v>
      </c>
      <c r="AA25" s="367">
        <v>0</v>
      </c>
      <c r="AB25" s="367">
        <v>0</v>
      </c>
      <c r="AC25" s="367">
        <v>0</v>
      </c>
      <c r="AD25" s="367">
        <v>0</v>
      </c>
      <c r="AE25" s="367">
        <v>0</v>
      </c>
      <c r="AF25" s="367">
        <v>0</v>
      </c>
      <c r="AG25" s="367">
        <v>0</v>
      </c>
      <c r="AL25">
        <f t="shared" si="19"/>
        <v>0</v>
      </c>
      <c r="AM25">
        <f t="shared" si="19"/>
        <v>0</v>
      </c>
      <c r="AN25">
        <f t="shared" si="20"/>
        <v>0</v>
      </c>
      <c r="AO25">
        <f t="shared" si="21"/>
        <v>0</v>
      </c>
      <c r="AP25">
        <f t="shared" si="22"/>
        <v>0</v>
      </c>
      <c r="AQ25">
        <f t="shared" si="23"/>
        <v>0</v>
      </c>
      <c r="AR25">
        <f t="shared" si="24"/>
        <v>0</v>
      </c>
      <c r="AS25">
        <f t="shared" si="25"/>
        <v>0</v>
      </c>
      <c r="AT25">
        <f t="shared" si="26"/>
        <v>0</v>
      </c>
      <c r="AU25">
        <f t="shared" si="27"/>
        <v>0</v>
      </c>
      <c r="AV25">
        <f t="shared" si="28"/>
        <v>0</v>
      </c>
      <c r="AW25">
        <f t="shared" si="29"/>
        <v>0</v>
      </c>
      <c r="AX25">
        <f t="shared" si="30"/>
        <v>0</v>
      </c>
      <c r="AY25">
        <f t="shared" si="31"/>
        <v>0</v>
      </c>
      <c r="AZ25">
        <f t="shared" si="32"/>
        <v>0</v>
      </c>
      <c r="BA25">
        <f t="shared" si="33"/>
        <v>0</v>
      </c>
      <c r="BB25">
        <f t="shared" si="34"/>
        <v>0</v>
      </c>
      <c r="BC25">
        <f t="shared" si="35"/>
        <v>0</v>
      </c>
      <c r="BG25">
        <f t="shared" si="40"/>
        <v>2033</v>
      </c>
      <c r="BH25" s="130">
        <f>IFERROR(VLOOKUP($O25,'Table 3 ID Wind_2030'!$B$10:$K$37,10,FALSE),0)</f>
        <v>145.47957291265874</v>
      </c>
      <c r="BI25" s="130">
        <f>IFERROR(VLOOKUP($O25,'Table 3 UT CP Wind_2023'!$B$10:$K$37,10,FALSE),0)</f>
        <v>149.69724637681159</v>
      </c>
      <c r="BJ25" s="130">
        <f>IFERROR(VLOOKUP($O25,'Table 3 WYAE Wind_2024'!$B$10:$L$37,11,FALSE),0)</f>
        <v>203.40010416666667</v>
      </c>
      <c r="BK25" s="130">
        <f>IFERROR(VLOOKUP($O25,'Table 3 YK Wind wS_2029'!$B$10:$K$37,10,FALSE),0)</f>
        <v>156.36693877551019</v>
      </c>
      <c r="BL25" s="369"/>
      <c r="BM25" s="130">
        <f>IFERROR(VLOOKUP($O25,'Table 3 ID Wind wS_2032'!$B$10:$K$38,10,FALSE),0)</f>
        <v>157.99788079470198</v>
      </c>
      <c r="BN25" s="130">
        <f>IFERROR(VLOOKUP($O25,'Table 3 PV wS YK_2024'!$B$10:$K$40,10,FALSE),0)</f>
        <v>112.41</v>
      </c>
      <c r="BO25" s="369"/>
      <c r="BP25" s="130">
        <f>IFERROR(VLOOKUP($O25,'Table 3 PV wS SO_2024'!$B$10:$K$40,10,FALSE),0)</f>
        <v>112.03</v>
      </c>
      <c r="BQ25" s="369"/>
      <c r="BR25" s="130">
        <f>IFERROR(VLOOKUP($O25,'Table 3 PV wS UTN_2024'!$B$10:$K$43,10,FALSE),0)</f>
        <v>111.05999999999999</v>
      </c>
      <c r="BS25" s="130">
        <f>IFERROR(VLOOKUP($O25,'Table 3 PV wS JB_2024'!$B$10:$K$40,10,FALSE),0)</f>
        <v>107.78</v>
      </c>
      <c r="BT25" s="130">
        <f>IFERROR(VLOOKUP($O25,'Table 3 PV wS JB_2029'!$B$10:$K$40,10,FALSE),0)</f>
        <v>99.039999999999992</v>
      </c>
      <c r="BU25" s="369"/>
      <c r="BV25" s="130">
        <f>IFERROR(VLOOKUP($O25,'Table 3 PV wS UTS_2024'!$B$10:$K$38,10,FALSE),0)</f>
        <v>109.74999999999999</v>
      </c>
      <c r="BW25" s="130">
        <f>IFERROR(VLOOKUP($O25,'Table 3 PV wS UTS_2030'!$B$10:$K$38,10,FALSE),0)</f>
        <v>142.01</v>
      </c>
      <c r="BX25" s="368"/>
      <c r="BY25" s="130">
        <f>IFERROR(VLOOKUP($O25,'Table 3 185 MW (NTN) 2026)'!$B$13:$L$40,11,FALSE),0)</f>
        <v>128.32</v>
      </c>
      <c r="CD25">
        <f>SUM(AL$13:AL25)*BH25/1000</f>
        <v>0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0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2.0063816417376383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0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3"/>
        <v>2.0063816417376383</v>
      </c>
      <c r="DA25">
        <f t="shared" si="37"/>
        <v>2033</v>
      </c>
      <c r="DB25" s="89">
        <f>IFERROR(VLOOKUP($DA25,'Table 3 TransCost'!$B$10:$E$40,4,FALSE),0)</f>
        <v>58.09</v>
      </c>
      <c r="DC25" s="175">
        <f t="shared" si="41"/>
        <v>0</v>
      </c>
    </row>
    <row r="26" spans="2:107" hidden="1">
      <c r="B26" s="15">
        <f t="shared" si="38"/>
        <v>2034</v>
      </c>
      <c r="C26" s="9">
        <f t="shared" si="17"/>
        <v>64.417447409760612</v>
      </c>
      <c r="D26" s="45"/>
      <c r="E26" s="9">
        <f t="shared" ca="1" si="39"/>
        <v>14.744242559191843</v>
      </c>
      <c r="F26" s="37"/>
      <c r="G26" s="14">
        <f t="shared" ca="1" si="42"/>
        <v>25.436669513147276</v>
      </c>
      <c r="H26" s="36"/>
      <c r="I26" s="175"/>
      <c r="J26" s="175"/>
      <c r="M26" s="112"/>
      <c r="O26">
        <f t="shared" si="18"/>
        <v>2034</v>
      </c>
      <c r="P26">
        <v>0</v>
      </c>
      <c r="Q26">
        <v>0</v>
      </c>
      <c r="R26">
        <v>0</v>
      </c>
      <c r="S26" s="367">
        <v>0</v>
      </c>
      <c r="T26" s="367">
        <v>0</v>
      </c>
      <c r="U26" s="175">
        <v>0</v>
      </c>
      <c r="V26" s="367">
        <v>0</v>
      </c>
      <c r="W26" s="367">
        <v>0</v>
      </c>
      <c r="X26" s="367">
        <v>0</v>
      </c>
      <c r="Y26" s="367">
        <v>0</v>
      </c>
      <c r="Z26" s="367">
        <v>0</v>
      </c>
      <c r="AA26" s="367">
        <v>0</v>
      </c>
      <c r="AB26" s="367">
        <v>0</v>
      </c>
      <c r="AC26" s="367">
        <v>0</v>
      </c>
      <c r="AD26" s="367">
        <v>0</v>
      </c>
      <c r="AE26" s="367">
        <v>0</v>
      </c>
      <c r="AF26" s="367">
        <v>0</v>
      </c>
      <c r="AG26" s="367">
        <v>0</v>
      </c>
      <c r="AL26">
        <f t="shared" si="19"/>
        <v>0</v>
      </c>
      <c r="AM26">
        <f t="shared" si="19"/>
        <v>0</v>
      </c>
      <c r="AN26">
        <f t="shared" si="20"/>
        <v>0</v>
      </c>
      <c r="AO26">
        <f t="shared" si="21"/>
        <v>0</v>
      </c>
      <c r="AP26">
        <f t="shared" si="22"/>
        <v>0</v>
      </c>
      <c r="AQ26">
        <f t="shared" si="23"/>
        <v>0</v>
      </c>
      <c r="AR26">
        <f t="shared" si="24"/>
        <v>0</v>
      </c>
      <c r="AS26">
        <f t="shared" si="25"/>
        <v>0</v>
      </c>
      <c r="AT26">
        <f t="shared" si="26"/>
        <v>0</v>
      </c>
      <c r="AU26">
        <f t="shared" si="27"/>
        <v>0</v>
      </c>
      <c r="AV26">
        <f t="shared" si="28"/>
        <v>0</v>
      </c>
      <c r="AW26">
        <f t="shared" si="29"/>
        <v>0</v>
      </c>
      <c r="AX26">
        <f t="shared" si="30"/>
        <v>0</v>
      </c>
      <c r="AY26">
        <f t="shared" si="31"/>
        <v>0</v>
      </c>
      <c r="AZ26">
        <f t="shared" si="32"/>
        <v>0</v>
      </c>
      <c r="BA26">
        <f t="shared" si="33"/>
        <v>0</v>
      </c>
      <c r="BB26">
        <f t="shared" si="34"/>
        <v>0</v>
      </c>
      <c r="BC26">
        <f t="shared" si="35"/>
        <v>0</v>
      </c>
      <c r="BG26">
        <f t="shared" si="40"/>
        <v>2034</v>
      </c>
      <c r="BH26" s="130">
        <f>IFERROR(VLOOKUP($O26,'Table 3 ID Wind_2030'!$B$10:$K$37,10,FALSE),0)</f>
        <v>148.61011927664484</v>
      </c>
      <c r="BI26" s="130">
        <f>IFERROR(VLOOKUP($O26,'Table 3 UT CP Wind_2023'!$B$10:$K$37,10,FALSE),0)</f>
        <v>152.91478260869565</v>
      </c>
      <c r="BJ26" s="130">
        <f>IFERROR(VLOOKUP($O26,'Table 3 WYAE Wind_2024'!$B$10:$L$37,11,FALSE),0)</f>
        <v>207.73989583333335</v>
      </c>
      <c r="BK26" s="130">
        <f>IFERROR(VLOOKUP($O26,'Table 3 YK Wind wS_2029'!$B$10:$K$37,10,FALSE),0)</f>
        <v>159.68918367346942</v>
      </c>
      <c r="BL26" s="369"/>
      <c r="BM26" s="130">
        <f>IFERROR(VLOOKUP($O26,'Table 3 ID Wind wS_2032'!$B$10:$K$38,10,FALSE),0)</f>
        <v>161.36701986754966</v>
      </c>
      <c r="BN26" s="130">
        <f>IFERROR(VLOOKUP($O26,'Table 3 PV wS YK_2024'!$B$10:$K$40,10,FALSE),0)</f>
        <v>114.77</v>
      </c>
      <c r="BO26" s="369"/>
      <c r="BP26" s="130">
        <f>IFERROR(VLOOKUP($O26,'Table 3 PV wS SO_2024'!$B$10:$K$40,10,FALSE),0)</f>
        <v>114.38</v>
      </c>
      <c r="BQ26" s="369"/>
      <c r="BR26" s="130">
        <f>IFERROR(VLOOKUP($O26,'Table 3 PV wS UTN_2024'!$B$10:$K$43,10,FALSE),0)</f>
        <v>113.39</v>
      </c>
      <c r="BS26" s="130">
        <f>IFERROR(VLOOKUP($O26,'Table 3 PV wS JB_2024'!$B$10:$K$40,10,FALSE),0)</f>
        <v>110.03999999999999</v>
      </c>
      <c r="BT26" s="130">
        <f>IFERROR(VLOOKUP($O26,'Table 3 PV wS JB_2029'!$B$10:$K$40,10,FALSE),0)</f>
        <v>101.11999999999999</v>
      </c>
      <c r="BU26" s="369"/>
      <c r="BV26" s="130">
        <f>IFERROR(VLOOKUP($O26,'Table 3 PV wS UTS_2024'!$B$10:$K$38,10,FALSE),0)</f>
        <v>112.05</v>
      </c>
      <c r="BW26" s="130">
        <f>IFERROR(VLOOKUP($O26,'Table 3 PV wS UTS_2030'!$B$10:$K$38,10,FALSE),0)</f>
        <v>144.99</v>
      </c>
      <c r="BX26" s="368"/>
      <c r="BY26" s="130">
        <f>IFERROR(VLOOKUP($O26,'Table 3 185 MW (NTN) 2026)'!$B$13:$L$40,11,FALSE),0)</f>
        <v>130.99</v>
      </c>
      <c r="CD26">
        <f>SUM(AL$13:AL26)*BH26/1000</f>
        <v>0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0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2.0484748276303875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0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3"/>
        <v>2.0484748276303875</v>
      </c>
      <c r="DA26">
        <f t="shared" si="37"/>
        <v>2034</v>
      </c>
      <c r="DB26" s="89">
        <f>IFERROR(VLOOKUP($DA26,'Table 3 TransCost'!$B$10:$E$40,4,FALSE),0)</f>
        <v>59.31</v>
      </c>
      <c r="DC26" s="175">
        <f t="shared" si="41"/>
        <v>0</v>
      </c>
    </row>
    <row r="27" spans="2:107" hidden="1">
      <c r="B27" s="15">
        <f t="shared" si="38"/>
        <v>2035</v>
      </c>
      <c r="C27" s="9">
        <f t="shared" si="17"/>
        <v>65.775218812082926</v>
      </c>
      <c r="D27" s="45"/>
      <c r="E27" s="9">
        <f t="shared" ca="1" si="39"/>
        <v>14.659943402504938</v>
      </c>
      <c r="F27" s="37"/>
      <c r="G27" s="14">
        <f t="shared" ca="1" si="42"/>
        <v>25.652440394598884</v>
      </c>
      <c r="H27" s="36"/>
      <c r="I27" s="175"/>
      <c r="J27" s="175"/>
      <c r="M27" s="112"/>
      <c r="O27">
        <f t="shared" si="18"/>
        <v>2035</v>
      </c>
      <c r="P27">
        <v>0</v>
      </c>
      <c r="Q27">
        <v>0</v>
      </c>
      <c r="R27">
        <v>0</v>
      </c>
      <c r="S27" s="367">
        <v>0</v>
      </c>
      <c r="T27" s="367">
        <v>0</v>
      </c>
      <c r="U27" s="175">
        <v>0</v>
      </c>
      <c r="V27" s="367">
        <v>0</v>
      </c>
      <c r="W27" s="367">
        <v>0</v>
      </c>
      <c r="X27" s="367">
        <v>0</v>
      </c>
      <c r="Y27" s="367">
        <v>0</v>
      </c>
      <c r="Z27" s="367">
        <v>0</v>
      </c>
      <c r="AA27" s="367">
        <v>0</v>
      </c>
      <c r="AB27" s="367">
        <v>0</v>
      </c>
      <c r="AC27" s="367">
        <v>0</v>
      </c>
      <c r="AD27" s="367">
        <v>0</v>
      </c>
      <c r="AE27" s="367">
        <v>0</v>
      </c>
      <c r="AF27" s="367">
        <v>0</v>
      </c>
      <c r="AG27" s="367">
        <v>0</v>
      </c>
      <c r="AL27">
        <f t="shared" si="19"/>
        <v>0</v>
      </c>
      <c r="AM27">
        <f t="shared" si="19"/>
        <v>0</v>
      </c>
      <c r="AN27">
        <f t="shared" si="20"/>
        <v>0</v>
      </c>
      <c r="AO27">
        <f t="shared" si="21"/>
        <v>0</v>
      </c>
      <c r="AP27">
        <f t="shared" si="22"/>
        <v>0</v>
      </c>
      <c r="AQ27">
        <f t="shared" si="23"/>
        <v>0</v>
      </c>
      <c r="AR27">
        <f t="shared" si="24"/>
        <v>0</v>
      </c>
      <c r="AS27">
        <f t="shared" si="25"/>
        <v>0</v>
      </c>
      <c r="AT27">
        <f t="shared" si="26"/>
        <v>0</v>
      </c>
      <c r="AU27">
        <f t="shared" si="27"/>
        <v>0</v>
      </c>
      <c r="AV27">
        <f t="shared" si="28"/>
        <v>0</v>
      </c>
      <c r="AW27">
        <f t="shared" si="29"/>
        <v>0</v>
      </c>
      <c r="AX27">
        <f t="shared" si="30"/>
        <v>0</v>
      </c>
      <c r="AY27">
        <f t="shared" si="31"/>
        <v>0</v>
      </c>
      <c r="AZ27">
        <f t="shared" si="32"/>
        <v>0</v>
      </c>
      <c r="BA27">
        <f t="shared" si="33"/>
        <v>0</v>
      </c>
      <c r="BB27">
        <f t="shared" si="34"/>
        <v>0</v>
      </c>
      <c r="BC27">
        <f t="shared" si="35"/>
        <v>0</v>
      </c>
      <c r="BG27">
        <f t="shared" si="40"/>
        <v>2035</v>
      </c>
      <c r="BH27" s="130">
        <f>IFERROR(VLOOKUP($O27,'Table 3 ID Wind_2030'!$B$10:$K$37,10,FALSE),0)</f>
        <v>151.80990380915736</v>
      </c>
      <c r="BI27" s="130">
        <f>IFERROR(VLOOKUP($O27,'Table 3 UT CP Wind_2023'!$B$10:$K$37,10,FALSE),0)</f>
        <v>156.1968115942029</v>
      </c>
      <c r="BJ27" s="130">
        <f>IFERROR(VLOOKUP($O27,'Table 3 WYAE Wind_2024'!$B$10:$L$37,11,FALSE),0)</f>
        <v>212.18</v>
      </c>
      <c r="BK27" s="130">
        <f>IFERROR(VLOOKUP($O27,'Table 3 YK Wind wS_2029'!$B$10:$K$37,10,FALSE),0)</f>
        <v>163.07142857142858</v>
      </c>
      <c r="BL27" s="369"/>
      <c r="BM27" s="130">
        <f>IFERROR(VLOOKUP($O27,'Table 3 ID Wind wS_2032'!$B$10:$K$38,10,FALSE),0)</f>
        <v>164.80615894039735</v>
      </c>
      <c r="BN27" s="130">
        <f>IFERROR(VLOOKUP($O27,'Table 3 PV wS YK_2024'!$B$10:$K$40,10,FALSE),0)</f>
        <v>117.18</v>
      </c>
      <c r="BO27" s="369"/>
      <c r="BP27" s="130">
        <f>IFERROR(VLOOKUP($O27,'Table 3 PV wS SO_2024'!$B$10:$K$40,10,FALSE),0)</f>
        <v>116.78999999999999</v>
      </c>
      <c r="BQ27" s="369"/>
      <c r="BR27" s="130">
        <f>IFERROR(VLOOKUP($O27,'Table 3 PV wS UTN_2024'!$B$10:$K$43,10,FALSE),0)</f>
        <v>115.77999999999999</v>
      </c>
      <c r="BS27" s="130">
        <f>IFERROR(VLOOKUP($O27,'Table 3 PV wS JB_2024'!$B$10:$K$40,10,FALSE),0)</f>
        <v>112.35</v>
      </c>
      <c r="BT27" s="130">
        <f>IFERROR(VLOOKUP($O27,'Table 3 PV wS JB_2029'!$B$10:$K$40,10,FALSE),0)</f>
        <v>103.25</v>
      </c>
      <c r="BU27" s="369"/>
      <c r="BV27" s="130">
        <f>IFERROR(VLOOKUP($O27,'Table 3 PV wS UTS_2024'!$B$10:$K$38,10,FALSE),0)</f>
        <v>114.41</v>
      </c>
      <c r="BW27" s="130">
        <f>IFERROR(VLOOKUP($O27,'Table 3 PV wS UTS_2030'!$B$10:$K$38,10,FALSE),0)</f>
        <v>148.04</v>
      </c>
      <c r="BX27" s="368"/>
      <c r="BY27" s="130">
        <f>IFERROR(VLOOKUP($O27,'Table 3 185 MW (NTN) 2026)'!$B$13:$L$40,11,FALSE),0)</f>
        <v>133.75</v>
      </c>
      <c r="CD27">
        <f>SUM(AL$13:AL27)*BH27/1000</f>
        <v>0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0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2.091651958224237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0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3"/>
        <v>2.091651958224237</v>
      </c>
      <c r="DA27">
        <f t="shared" si="37"/>
        <v>2035</v>
      </c>
      <c r="DB27" s="89">
        <f>IFERROR(VLOOKUP($DA27,'Table 3 TransCost'!$B$10:$E$40,4,FALSE),0)</f>
        <v>60.56</v>
      </c>
      <c r="DC27" s="175">
        <f t="shared" si="41"/>
        <v>0</v>
      </c>
    </row>
    <row r="28" spans="2:107" hidden="1">
      <c r="B28" s="15">
        <f t="shared" si="38"/>
        <v>2036</v>
      </c>
      <c r="C28" s="9">
        <f t="shared" si="17"/>
        <v>67.155714421975489</v>
      </c>
      <c r="D28" s="45"/>
      <c r="E28" s="9">
        <f t="shared" ca="1" si="39"/>
        <v>15.875602206848269</v>
      </c>
      <c r="F28" s="37"/>
      <c r="G28" s="14">
        <f t="shared" ca="1" si="42"/>
        <v>26.396611133753389</v>
      </c>
      <c r="H28" s="36"/>
      <c r="I28" s="175"/>
      <c r="J28" s="175"/>
      <c r="M28" s="112"/>
      <c r="O28">
        <f t="shared" si="18"/>
        <v>2036</v>
      </c>
      <c r="P28">
        <v>0</v>
      </c>
      <c r="Q28">
        <v>0</v>
      </c>
      <c r="R28">
        <v>0</v>
      </c>
      <c r="S28" s="367">
        <v>0</v>
      </c>
      <c r="T28" s="367">
        <v>0</v>
      </c>
      <c r="U28" s="175">
        <v>0</v>
      </c>
      <c r="V28" s="367">
        <v>0</v>
      </c>
      <c r="W28" s="367">
        <v>0</v>
      </c>
      <c r="X28" s="367">
        <v>0</v>
      </c>
      <c r="Y28" s="367">
        <v>0</v>
      </c>
      <c r="Z28" s="367">
        <v>0</v>
      </c>
      <c r="AA28" s="367">
        <v>0</v>
      </c>
      <c r="AB28" s="367">
        <v>0</v>
      </c>
      <c r="AC28" s="367">
        <v>0</v>
      </c>
      <c r="AD28" s="367">
        <v>0</v>
      </c>
      <c r="AE28" s="367">
        <v>0</v>
      </c>
      <c r="AF28" s="367">
        <v>0</v>
      </c>
      <c r="AG28" s="367">
        <v>0</v>
      </c>
      <c r="AL28">
        <f t="shared" si="19"/>
        <v>0</v>
      </c>
      <c r="AM28">
        <f t="shared" si="19"/>
        <v>0</v>
      </c>
      <c r="AN28">
        <f t="shared" si="20"/>
        <v>0</v>
      </c>
      <c r="AO28">
        <f t="shared" si="21"/>
        <v>0</v>
      </c>
      <c r="AP28">
        <f t="shared" si="22"/>
        <v>0</v>
      </c>
      <c r="AQ28">
        <f t="shared" si="23"/>
        <v>0</v>
      </c>
      <c r="AR28">
        <f t="shared" si="24"/>
        <v>0</v>
      </c>
      <c r="AS28">
        <f t="shared" si="25"/>
        <v>0</v>
      </c>
      <c r="AT28">
        <f t="shared" si="26"/>
        <v>0</v>
      </c>
      <c r="AU28">
        <f t="shared" si="27"/>
        <v>0</v>
      </c>
      <c r="AV28">
        <f t="shared" si="28"/>
        <v>0</v>
      </c>
      <c r="AW28">
        <f t="shared" si="29"/>
        <v>0</v>
      </c>
      <c r="AX28">
        <f t="shared" si="30"/>
        <v>0</v>
      </c>
      <c r="AY28">
        <f t="shared" si="31"/>
        <v>0</v>
      </c>
      <c r="AZ28">
        <f t="shared" si="32"/>
        <v>0</v>
      </c>
      <c r="BA28">
        <f t="shared" si="33"/>
        <v>0</v>
      </c>
      <c r="BB28">
        <f t="shared" si="34"/>
        <v>0</v>
      </c>
      <c r="BC28">
        <f t="shared" si="35"/>
        <v>0</v>
      </c>
      <c r="BG28">
        <f t="shared" si="40"/>
        <v>2036</v>
      </c>
      <c r="BH28" s="130">
        <f>IFERROR(VLOOKUP($O28,'Table 3 ID Wind_2030'!$B$10:$K$37,10,FALSE),0)</f>
        <v>155.07950750288572</v>
      </c>
      <c r="BI28" s="130">
        <f>IFERROR(VLOOKUP($O28,'Table 3 UT CP Wind_2023'!$B$10:$K$37,10,FALSE),0)</f>
        <v>159.55782608695651</v>
      </c>
      <c r="BJ28" s="130">
        <f>IFERROR(VLOOKUP($O28,'Table 3 WYAE Wind_2024'!$B$10:$L$37,11,FALSE),0)</f>
        <v>216.71979166666665</v>
      </c>
      <c r="BK28" s="130">
        <f>IFERROR(VLOOKUP($O28,'Table 3 YK Wind wS_2029'!$B$10:$K$37,10,FALSE),0)</f>
        <v>166.50367346938776</v>
      </c>
      <c r="BL28" s="369"/>
      <c r="BM28" s="130">
        <f>IFERROR(VLOOKUP($O28,'Table 3 ID Wind wS_2032'!$B$10:$K$38,10,FALSE),0)</f>
        <v>168.31185430463574</v>
      </c>
      <c r="BN28" s="130">
        <f>IFERROR(VLOOKUP($O28,'Table 3 PV wS YK_2024'!$B$10:$K$40,10,FALSE),0)</f>
        <v>119.64</v>
      </c>
      <c r="BO28" s="369"/>
      <c r="BP28" s="130">
        <f>IFERROR(VLOOKUP($O28,'Table 3 PV wS SO_2024'!$B$10:$K$40,10,FALSE),0)</f>
        <v>119.24</v>
      </c>
      <c r="BQ28" s="369"/>
      <c r="BR28" s="130">
        <f>IFERROR(VLOOKUP($O28,'Table 3 PV wS UTN_2024'!$B$10:$K$43,10,FALSE),0)</f>
        <v>118.21</v>
      </c>
      <c r="BS28" s="130">
        <f>IFERROR(VLOOKUP($O28,'Table 3 PV wS JB_2024'!$B$10:$K$40,10,FALSE),0)</f>
        <v>114.71</v>
      </c>
      <c r="BT28" s="130">
        <f>IFERROR(VLOOKUP($O28,'Table 3 PV wS JB_2029'!$B$10:$K$40,10,FALSE),0)</f>
        <v>105.42</v>
      </c>
      <c r="BU28" s="369"/>
      <c r="BV28" s="130">
        <f>IFERROR(VLOOKUP($O28,'Table 3 PV wS UTS_2024'!$B$10:$K$38,10,FALSE),0)</f>
        <v>116.80999999999999</v>
      </c>
      <c r="BW28" s="130">
        <f>IFERROR(VLOOKUP($O28,'Table 3 PV wS UTS_2030'!$B$10:$K$38,10,FALSE),0)</f>
        <v>151.13999999999999</v>
      </c>
      <c r="BX28" s="368"/>
      <c r="BY28" s="130">
        <f>IFERROR(VLOOKUP($O28,'Table 3 185 MW (NTN) 2026)'!$B$13:$L$40,11,FALSE),0)</f>
        <v>136.55000000000001</v>
      </c>
      <c r="CD28">
        <f>SUM(AL$13:AL28)*BH28/1000</f>
        <v>0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0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2.1355517186188209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0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3"/>
        <v>2.1355517186188209</v>
      </c>
      <c r="DA28">
        <f t="shared" si="37"/>
        <v>2036</v>
      </c>
      <c r="DB28" s="89">
        <f>IFERROR(VLOOKUP($DA28,'Table 3 TransCost'!$B$10:$E$40,4,FALSE),0)</f>
        <v>61.830000000000005</v>
      </c>
      <c r="DC28" s="175">
        <f t="shared" si="41"/>
        <v>0</v>
      </c>
    </row>
    <row r="29" spans="2:107" hidden="1">
      <c r="B29" s="15">
        <f t="shared" si="38"/>
        <v>2037</v>
      </c>
      <c r="C29" s="9">
        <f t="shared" si="17"/>
        <v>68.632787914041614</v>
      </c>
      <c r="D29" s="45"/>
      <c r="E29" s="9" t="e">
        <f t="shared" ca="1" si="39"/>
        <v>#DIV/0!</v>
      </c>
      <c r="F29" s="37"/>
      <c r="G29" s="14" t="e">
        <f t="shared" ca="1" si="42"/>
        <v>#DIV/0!</v>
      </c>
      <c r="H29" s="36"/>
      <c r="I29" s="175"/>
      <c r="J29" s="175"/>
      <c r="M29" s="112"/>
      <c r="O29">
        <f t="shared" si="18"/>
        <v>2037</v>
      </c>
      <c r="P29">
        <v>0</v>
      </c>
      <c r="Q29">
        <v>0</v>
      </c>
      <c r="R29">
        <v>0</v>
      </c>
      <c r="S29" s="367">
        <v>0</v>
      </c>
      <c r="T29" s="367">
        <v>0</v>
      </c>
      <c r="U29" s="175">
        <v>0</v>
      </c>
      <c r="V29" s="367">
        <v>0</v>
      </c>
      <c r="W29" s="367">
        <v>0</v>
      </c>
      <c r="X29" s="367">
        <v>0</v>
      </c>
      <c r="Y29" s="367">
        <v>0</v>
      </c>
      <c r="Z29" s="367">
        <v>0</v>
      </c>
      <c r="AA29" s="367">
        <v>0</v>
      </c>
      <c r="AB29" s="367">
        <v>0</v>
      </c>
      <c r="AC29" s="367">
        <v>0</v>
      </c>
      <c r="AD29" s="367">
        <v>0</v>
      </c>
      <c r="AE29" s="367">
        <v>0</v>
      </c>
      <c r="AF29" s="367">
        <v>0</v>
      </c>
      <c r="AG29" s="367">
        <v>0</v>
      </c>
      <c r="AL29">
        <f t="shared" si="19"/>
        <v>0</v>
      </c>
      <c r="AM29">
        <f t="shared" si="19"/>
        <v>0</v>
      </c>
      <c r="AN29">
        <f t="shared" si="20"/>
        <v>0</v>
      </c>
      <c r="AO29">
        <f t="shared" si="21"/>
        <v>0</v>
      </c>
      <c r="AP29">
        <f t="shared" si="22"/>
        <v>0</v>
      </c>
      <c r="AQ29">
        <f t="shared" si="23"/>
        <v>0</v>
      </c>
      <c r="AR29">
        <f t="shared" si="24"/>
        <v>0</v>
      </c>
      <c r="AS29">
        <f t="shared" si="25"/>
        <v>0</v>
      </c>
      <c r="AT29">
        <f t="shared" si="26"/>
        <v>0</v>
      </c>
      <c r="AU29">
        <f t="shared" si="27"/>
        <v>0</v>
      </c>
      <c r="AV29">
        <f t="shared" si="28"/>
        <v>0</v>
      </c>
      <c r="AW29">
        <f t="shared" si="29"/>
        <v>0</v>
      </c>
      <c r="AX29">
        <f t="shared" si="30"/>
        <v>0</v>
      </c>
      <c r="AY29">
        <f t="shared" si="31"/>
        <v>0</v>
      </c>
      <c r="AZ29">
        <f t="shared" si="32"/>
        <v>0</v>
      </c>
      <c r="BA29">
        <f t="shared" si="33"/>
        <v>0</v>
      </c>
      <c r="BB29">
        <f t="shared" si="34"/>
        <v>0</v>
      </c>
      <c r="BC29">
        <f t="shared" si="35"/>
        <v>0</v>
      </c>
      <c r="BG29">
        <f t="shared" si="40"/>
        <v>2037</v>
      </c>
      <c r="BH29" s="130">
        <f>IFERROR(VLOOKUP($O29,'Table 3 ID Wind_2030'!$B$10:$K$37,10,FALSE),0)</f>
        <v>158.51969218930358</v>
      </c>
      <c r="BI29" s="130">
        <f>IFERROR(VLOOKUP($O29,'Table 3 UT CP Wind_2023'!$B$10:$K$37,10,FALSE),0)</f>
        <v>163.09333333333333</v>
      </c>
      <c r="BJ29" s="130">
        <f>IFERROR(VLOOKUP($O29,'Table 3 WYAE Wind_2024'!$B$10:$L$37,11,FALSE),0)</f>
        <v>221.51999999999998</v>
      </c>
      <c r="BK29" s="130">
        <f>IFERROR(VLOOKUP($O29,'Table 3 YK Wind wS_2029'!$B$10:$K$37,10,FALSE),0)</f>
        <v>170.23795918367347</v>
      </c>
      <c r="BL29" s="369"/>
      <c r="BM29" s="130">
        <f>IFERROR(VLOOKUP($O29,'Table 3 ID Wind wS_2032'!$B$10:$K$38,10,FALSE),0)</f>
        <v>172.05066225165564</v>
      </c>
      <c r="BN29" s="130">
        <f>IFERROR(VLOOKUP($O29,'Table 3 PV wS YK_2024'!$B$10:$K$40,10,FALSE),0)</f>
        <v>122.27</v>
      </c>
      <c r="BO29" s="369"/>
      <c r="BP29" s="130">
        <f>IFERROR(VLOOKUP($O29,'Table 3 PV wS SO_2024'!$B$10:$K$40,10,FALSE),0)</f>
        <v>121.86</v>
      </c>
      <c r="BQ29" s="369"/>
      <c r="BR29" s="130">
        <f>IFERROR(VLOOKUP($O29,'Table 3 PV wS UTN_2024'!$B$10:$K$43,10,FALSE),0)</f>
        <v>120.80999999999999</v>
      </c>
      <c r="BS29" s="130">
        <f>IFERROR(VLOOKUP($O29,'Table 3 PV wS JB_2024'!$B$10:$K$40,10,FALSE),0)</f>
        <v>117.23</v>
      </c>
      <c r="BT29" s="130">
        <f>IFERROR(VLOOKUP($O29,'Table 3 PV wS JB_2029'!$B$10:$K$40,10,FALSE),0)</f>
        <v>107.74</v>
      </c>
      <c r="BU29" s="369"/>
      <c r="BV29" s="130">
        <f>IFERROR(VLOOKUP($O29,'Table 3 PV wS UTS_2024'!$B$10:$K$38,10,FALSE),0)</f>
        <v>119.38</v>
      </c>
      <c r="BW29" s="130">
        <f>IFERROR(VLOOKUP($O29,'Table 3 PV wS UTS_2030'!$B$10:$K$38,10,FALSE),0)</f>
        <v>154.47</v>
      </c>
      <c r="BX29" s="368"/>
      <c r="BY29" s="130">
        <f>IFERROR(VLOOKUP($O29,'Table 3 185 MW (NTN) 2026)'!$B$13:$L$40,11,FALSE),0)</f>
        <v>139.56</v>
      </c>
      <c r="CD29">
        <f>SUM(AL$13:AL29)*BH29/1000</f>
        <v>0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0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2.1825226556665234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0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3"/>
        <v>2.1825226556665234</v>
      </c>
      <c r="DA29">
        <f t="shared" si="37"/>
        <v>2037</v>
      </c>
      <c r="DB29" s="89">
        <f>IFERROR(VLOOKUP($DA29,'Table 3 TransCost'!$B$10:$E$40,4,FALSE),0)</f>
        <v>63.19</v>
      </c>
      <c r="DC29" s="175">
        <f t="shared" si="41"/>
        <v>0</v>
      </c>
    </row>
    <row r="30" spans="2:107" hidden="1">
      <c r="B30" s="15">
        <f t="shared" si="38"/>
        <v>2038</v>
      </c>
      <c r="C30" s="9">
        <f t="shared" si="17"/>
        <v>70.149628769355672</v>
      </c>
      <c r="D30" s="45"/>
      <c r="E30" s="9" t="e">
        <f t="shared" ca="1" si="39"/>
        <v>#DIV/0!</v>
      </c>
      <c r="F30" s="37"/>
      <c r="G30" s="14" t="e">
        <f t="shared" ca="1" si="42"/>
        <v>#DIV/0!</v>
      </c>
      <c r="H30" s="36"/>
      <c r="I30" s="175"/>
      <c r="J30" s="175"/>
      <c r="M30" s="112"/>
      <c r="O30">
        <f t="shared" si="18"/>
        <v>2038</v>
      </c>
      <c r="P30">
        <v>0</v>
      </c>
      <c r="Q30">
        <v>0</v>
      </c>
      <c r="R30">
        <v>0</v>
      </c>
      <c r="S30" s="367">
        <v>0</v>
      </c>
      <c r="T30" s="367">
        <v>0</v>
      </c>
      <c r="U30" s="175">
        <v>0</v>
      </c>
      <c r="V30" s="367">
        <v>0</v>
      </c>
      <c r="W30" s="367">
        <v>0</v>
      </c>
      <c r="X30" s="367">
        <v>0</v>
      </c>
      <c r="Y30" s="367">
        <v>0</v>
      </c>
      <c r="Z30" s="367">
        <v>0</v>
      </c>
      <c r="AA30" s="367">
        <v>0</v>
      </c>
      <c r="AB30" s="367">
        <v>0</v>
      </c>
      <c r="AC30" s="367">
        <v>0</v>
      </c>
      <c r="AD30" s="367">
        <v>0</v>
      </c>
      <c r="AE30" s="367">
        <v>0</v>
      </c>
      <c r="AF30" s="367">
        <v>0</v>
      </c>
      <c r="AG30" s="367">
        <v>0</v>
      </c>
      <c r="AL30">
        <f t="shared" si="19"/>
        <v>0</v>
      </c>
      <c r="AM30">
        <f t="shared" si="19"/>
        <v>0</v>
      </c>
      <c r="AN30">
        <f t="shared" si="20"/>
        <v>0</v>
      </c>
      <c r="AO30">
        <f t="shared" si="21"/>
        <v>0</v>
      </c>
      <c r="AP30">
        <f t="shared" si="22"/>
        <v>0</v>
      </c>
      <c r="AQ30">
        <f t="shared" si="23"/>
        <v>0</v>
      </c>
      <c r="AR30">
        <f t="shared" si="24"/>
        <v>0</v>
      </c>
      <c r="AS30">
        <f t="shared" si="25"/>
        <v>0</v>
      </c>
      <c r="AT30">
        <f t="shared" si="26"/>
        <v>0</v>
      </c>
      <c r="AU30">
        <f t="shared" si="27"/>
        <v>0</v>
      </c>
      <c r="AV30">
        <f t="shared" si="28"/>
        <v>0</v>
      </c>
      <c r="AW30">
        <f t="shared" si="29"/>
        <v>0</v>
      </c>
      <c r="AX30">
        <f t="shared" si="30"/>
        <v>0</v>
      </c>
      <c r="AY30">
        <f t="shared" si="31"/>
        <v>0</v>
      </c>
      <c r="AZ30">
        <f t="shared" si="32"/>
        <v>0</v>
      </c>
      <c r="BA30">
        <f t="shared" si="33"/>
        <v>0</v>
      </c>
      <c r="BB30">
        <f t="shared" si="34"/>
        <v>0</v>
      </c>
      <c r="BC30">
        <f t="shared" si="35"/>
        <v>0</v>
      </c>
      <c r="BG30">
        <f t="shared" si="40"/>
        <v>2038</v>
      </c>
      <c r="BH30" s="130">
        <f>IFERROR(VLOOKUP($O30,'Table 3 ID Wind_2030'!$B$10:$K$37,10,FALSE),0)</f>
        <v>162.05065794536361</v>
      </c>
      <c r="BI30" s="130">
        <f>IFERROR(VLOOKUP($O30,'Table 3 UT CP Wind_2023'!$B$10:$K$37,10,FALSE),0)</f>
        <v>166.71782608695653</v>
      </c>
      <c r="BJ30" s="130">
        <f>IFERROR(VLOOKUP($O30,'Table 3 WYAE Wind_2024'!$B$10:$L$37,11,FALSE),0)</f>
        <v>226.42989583333332</v>
      </c>
      <c r="BK30" s="130">
        <f>IFERROR(VLOOKUP($O30,'Table 3 YK Wind wS_2029'!$B$10:$K$37,10,FALSE),0)</f>
        <v>174.04224489795919</v>
      </c>
      <c r="BL30" s="369"/>
      <c r="BM30" s="130">
        <f>IFERROR(VLOOKUP($O30,'Table 3 ID Wind wS_2032'!$B$10:$K$38,10,FALSE),0)</f>
        <v>175.8594701986755</v>
      </c>
      <c r="BN30" s="130">
        <f>IFERROR(VLOOKUP($O30,'Table 3 PV wS YK_2024'!$B$10:$K$40,10,FALSE),0)</f>
        <v>124.96000000000001</v>
      </c>
      <c r="BO30" s="369"/>
      <c r="BP30" s="130">
        <f>IFERROR(VLOOKUP($O30,'Table 3 PV wS SO_2024'!$B$10:$K$40,10,FALSE),0)</f>
        <v>124.55000000000001</v>
      </c>
      <c r="BQ30" s="369"/>
      <c r="BR30" s="130">
        <f>IFERROR(VLOOKUP($O30,'Table 3 PV wS UTN_2024'!$B$10:$K$43,10,FALSE),0)</f>
        <v>123.48</v>
      </c>
      <c r="BS30" s="130">
        <f>IFERROR(VLOOKUP($O30,'Table 3 PV wS JB_2024'!$B$10:$K$40,10,FALSE),0)</f>
        <v>119.81</v>
      </c>
      <c r="BT30" s="130">
        <f>IFERROR(VLOOKUP($O30,'Table 3 PV wS JB_2029'!$B$10:$K$40,10,FALSE),0)</f>
        <v>110.11000000000001</v>
      </c>
      <c r="BU30" s="369"/>
      <c r="BV30" s="130">
        <f>IFERROR(VLOOKUP($O30,'Table 3 PV wS UTS_2024'!$B$10:$K$38,10,FALSE),0)</f>
        <v>122.01</v>
      </c>
      <c r="BW30" s="130">
        <f>IFERROR(VLOOKUP($O30,'Table 3 PV wS UTS_2030'!$B$10:$K$38,10,FALSE),0)</f>
        <v>157.87</v>
      </c>
      <c r="BX30" s="368"/>
      <c r="BY30" s="130">
        <f>IFERROR(VLOOKUP($O30,'Table 3 185 MW (NTN) 2026)'!$B$13:$L$40,11,FALSE),0)</f>
        <v>142.61000000000001</v>
      </c>
      <c r="CD30">
        <f>SUM(AL$13:AL30)*BH30/1000</f>
        <v>0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0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2.2307581948655106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0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3"/>
        <v>2.2307581948655106</v>
      </c>
      <c r="DA30">
        <f t="shared" si="37"/>
        <v>2038</v>
      </c>
      <c r="DB30" s="89">
        <f>IFERROR(VLOOKUP($DA30,'Table 3 TransCost'!$B$10:$E$40,4,FALSE),0)</f>
        <v>64.58</v>
      </c>
      <c r="DC30" s="175">
        <f t="shared" si="41"/>
        <v>0</v>
      </c>
    </row>
    <row r="31" spans="2:107" hidden="1">
      <c r="B31" s="15">
        <f t="shared" si="38"/>
        <v>2039</v>
      </c>
      <c r="C31" s="9">
        <f t="shared" si="17"/>
        <v>71.621021209529232</v>
      </c>
      <c r="D31" s="45"/>
      <c r="E31" s="9" t="e">
        <f t="shared" ca="1" si="39"/>
        <v>#DIV/0!</v>
      </c>
      <c r="F31" s="37"/>
      <c r="G31" s="14" t="e">
        <f t="shared" ca="1" si="42"/>
        <v>#DIV/0!</v>
      </c>
      <c r="H31" s="36"/>
      <c r="I31" s="175"/>
      <c r="J31" s="175"/>
      <c r="M31" s="112"/>
      <c r="O31">
        <f t="shared" si="18"/>
        <v>2039</v>
      </c>
      <c r="P31">
        <v>0</v>
      </c>
      <c r="Q31">
        <v>0</v>
      </c>
      <c r="R31">
        <v>0</v>
      </c>
      <c r="S31" s="367">
        <v>0</v>
      </c>
      <c r="T31" s="367">
        <v>0</v>
      </c>
      <c r="U31" s="175">
        <v>0</v>
      </c>
      <c r="V31" s="367">
        <v>0</v>
      </c>
      <c r="W31" s="367">
        <v>0</v>
      </c>
      <c r="X31" s="367">
        <v>0</v>
      </c>
      <c r="Y31" s="367">
        <v>0</v>
      </c>
      <c r="Z31" s="367">
        <v>0</v>
      </c>
      <c r="AA31" s="367">
        <v>0</v>
      </c>
      <c r="AB31" s="367">
        <v>0</v>
      </c>
      <c r="AC31" s="367">
        <v>0</v>
      </c>
      <c r="AD31" s="367">
        <v>0</v>
      </c>
      <c r="AE31" s="367">
        <v>0</v>
      </c>
      <c r="AF31" s="367">
        <v>0</v>
      </c>
      <c r="AG31" s="367">
        <v>0</v>
      </c>
      <c r="AL31">
        <f t="shared" ref="AL31:AL32" si="44">P31/P$5</f>
        <v>0</v>
      </c>
      <c r="AM31">
        <f t="shared" ref="AM31:AM38" si="45">Q31/Q$5</f>
        <v>0</v>
      </c>
      <c r="AN31">
        <f t="shared" ref="AN31:AN38" si="46">R31/R$5</f>
        <v>0</v>
      </c>
      <c r="AO31">
        <f t="shared" ref="AO31:AO38" si="47">S31/S$5</f>
        <v>0</v>
      </c>
      <c r="AP31">
        <f t="shared" ref="AP31:AP38" si="48">T31/T$5</f>
        <v>0</v>
      </c>
      <c r="AQ31">
        <f t="shared" ref="AQ31:AQ38" si="49">U31/U$5</f>
        <v>0</v>
      </c>
      <c r="AR31">
        <f t="shared" ref="AR31:AR38" si="50">V31/V$5</f>
        <v>0</v>
      </c>
      <c r="AS31">
        <f t="shared" ref="AS31:AS38" si="51">W31/W$5</f>
        <v>0</v>
      </c>
      <c r="AT31">
        <f t="shared" ref="AT31:AT38" si="52">X31/X$5</f>
        <v>0</v>
      </c>
      <c r="AU31">
        <f t="shared" ref="AU31:AU38" si="53">Y31/Y$5</f>
        <v>0</v>
      </c>
      <c r="AV31">
        <f t="shared" ref="AV31:AV38" si="54">Z31/Z$5</f>
        <v>0</v>
      </c>
      <c r="AW31">
        <f t="shared" ref="AW31:AW38" si="55">AA31/AA$5</f>
        <v>0</v>
      </c>
      <c r="AX31">
        <f t="shared" ref="AX31:AX38" si="56">AB31/AB$5</f>
        <v>0</v>
      </c>
      <c r="AY31">
        <f t="shared" ref="AY31:AY38" si="57">AC31/AC$5</f>
        <v>0</v>
      </c>
      <c r="AZ31">
        <f t="shared" ref="AZ31:AZ38" si="58">AD31/AD$5</f>
        <v>0</v>
      </c>
      <c r="BA31">
        <f t="shared" ref="BA31:BA38" si="59">AE31/AE$5</f>
        <v>0</v>
      </c>
      <c r="BB31">
        <f t="shared" ref="BB31:BB38" si="60">AF31/AF$5</f>
        <v>0</v>
      </c>
      <c r="BC31">
        <f t="shared" ref="BC31:BC38" si="61">AG31/AG$5</f>
        <v>0</v>
      </c>
      <c r="BG31">
        <f t="shared" ref="BG31:BG32" si="62">O31</f>
        <v>2039</v>
      </c>
      <c r="BH31" s="130">
        <f>IFERROR(VLOOKUP($O31,'Table 3 ID Wind_2030'!$B$10:$K$37,10,FALSE),0)</f>
        <v>165.45</v>
      </c>
      <c r="BI31" s="130">
        <f>IFERROR(VLOOKUP($O31,'Table 3 UT CP Wind_2023'!$B$10:$K$37,10,FALSE),0)</f>
        <v>170.21999999999997</v>
      </c>
      <c r="BJ31" s="130">
        <f>IFERROR(VLOOKUP($O31,'Table 3 WYAE Wind_2024'!$B$10:$L$37,11,FALSE),0)</f>
        <v>231.19</v>
      </c>
      <c r="BK31" s="130">
        <f>IFERROR(VLOOKUP($O31,'Table 3 YK Wind wS_2029'!$B$10:$K$37,10,FALSE),0)</f>
        <v>177.7</v>
      </c>
      <c r="BL31" s="369"/>
      <c r="BM31" s="130">
        <f>IFERROR(VLOOKUP($O31,'Table 3 ID Wind wS_2032'!$B$10:$K$38,10,FALSE),0)</f>
        <v>179.55</v>
      </c>
      <c r="BN31" s="130">
        <f>IFERROR(VLOOKUP($O31,'Table 3 PV wS YK_2024'!$B$10:$K$40,10,FALSE),0)</f>
        <v>127.59000000000002</v>
      </c>
      <c r="BO31" s="369"/>
      <c r="BP31" s="130">
        <f>IFERROR(VLOOKUP($O31,'Table 3 PV wS SO_2024'!$B$10:$K$40,10,FALSE),0)</f>
        <v>127.16999999999999</v>
      </c>
      <c r="BQ31" s="369"/>
      <c r="BR31" s="130">
        <f>IFERROR(VLOOKUP($O31,'Table 3 PV wS UTN_2024'!$B$10:$K$43,10,FALSE),0)</f>
        <v>126.07</v>
      </c>
      <c r="BS31" s="130">
        <f>IFERROR(VLOOKUP($O31,'Table 3 PV wS JB_2024'!$B$10:$K$40,10,FALSE),0)</f>
        <v>122.33000000000001</v>
      </c>
      <c r="BT31" s="130">
        <f>IFERROR(VLOOKUP($O31,'Table 3 PV wS JB_2029'!$B$10:$K$40,10,FALSE),0)</f>
        <v>112.43</v>
      </c>
      <c r="BU31" s="369"/>
      <c r="BV31" s="130">
        <f>IFERROR(VLOOKUP($O31,'Table 3 PV wS UTS_2024'!$B$10:$K$38,10,FALSE),0)</f>
        <v>124.57</v>
      </c>
      <c r="BW31" s="130">
        <f>IFERROR(VLOOKUP($O31,'Table 3 PV wS UTS_2030'!$B$10:$K$38,10,FALSE),0)</f>
        <v>161.19</v>
      </c>
      <c r="BX31" s="368"/>
      <c r="BY31" s="130">
        <f>IFERROR(VLOOKUP($O31,'Table 3 185 MW (NTN) 2026)'!$B$13:$L$40,11,FALSE),0)</f>
        <v>145.63</v>
      </c>
      <c r="CD31">
        <f>SUM(AL$13:AL31)*BH31/1000</f>
        <v>0</v>
      </c>
      <c r="CE31">
        <f>SUM(AM$13:AM31)*BI31/1000</f>
        <v>0</v>
      </c>
      <c r="CF31">
        <f>SUM(AN$13:AN31)*BJ31/1000</f>
        <v>0</v>
      </c>
      <c r="CG31">
        <f>SUM(AO$13:AO31)*BK31/1000</f>
        <v>0</v>
      </c>
      <c r="CH31">
        <f>SUM(AP$13:AP31)*BL31/1000</f>
        <v>0</v>
      </c>
      <c r="CI31">
        <f>SUM(AQ$13:AQ31)*BM31/1000</f>
        <v>0</v>
      </c>
      <c r="CJ31">
        <f>SUM(AR$13:AR31)*BN31/1000</f>
        <v>0</v>
      </c>
      <c r="CK31">
        <f>SUM(AS$13:AS31)*BO31/1000</f>
        <v>0</v>
      </c>
      <c r="CL31">
        <f>SUM(AT$13:AT31)*BP31/1000</f>
        <v>0</v>
      </c>
      <c r="CM31">
        <f>SUM(AU$13:AU31)*BQ31/1000</f>
        <v>0</v>
      </c>
      <c r="CN31">
        <f>SUM(AV$13:AV31)*BR31/1000</f>
        <v>2.2775484744630297</v>
      </c>
      <c r="CO31">
        <f>SUM(AW$13:AW31)*BS31/1000</f>
        <v>0</v>
      </c>
      <c r="CP31">
        <f>SUM(AX$13:AX31)*BT31/1000</f>
        <v>0</v>
      </c>
      <c r="CQ31">
        <f>SUM(AY$13:AY31)*BU31/1000</f>
        <v>0</v>
      </c>
      <c r="CR31">
        <f>SUM(AZ$13:AZ31)*BV31/1000</f>
        <v>0</v>
      </c>
      <c r="CS31">
        <f>SUM(BA$13:BA31)*BW31/1000</f>
        <v>0</v>
      </c>
      <c r="CT31">
        <f>SUM(BB$13:BB31)*BX31/1000</f>
        <v>0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>
        <f t="shared" ref="CY31:CY32" si="63">SUM(CD31:CX31)</f>
        <v>2.2775484744630297</v>
      </c>
      <c r="DA31">
        <f t="shared" ref="DA31:DA32" si="64">O31</f>
        <v>2039</v>
      </c>
      <c r="DB31" s="89">
        <f>IFERROR(VLOOKUP($DA31,'Table 3 TransCost'!$B$10:$E$40,4,FALSE),0)</f>
        <v>65.94</v>
      </c>
      <c r="DC31" s="175">
        <f t="shared" ref="DC31:DC32" si="65">$DB$5*DB31/1000</f>
        <v>0</v>
      </c>
    </row>
    <row r="32" spans="2:107" hidden="1">
      <c r="B32" s="15">
        <f t="shared" si="38"/>
        <v>2040</v>
      </c>
      <c r="C32" s="9">
        <f t="shared" si="17"/>
        <v>73.200353635661472</v>
      </c>
      <c r="D32" s="45"/>
      <c r="E32" s="9" t="e">
        <f t="shared" ca="1" si="39"/>
        <v>#VALUE!</v>
      </c>
      <c r="F32" s="37"/>
      <c r="G32" s="14" t="e">
        <f t="shared" ca="1" si="42"/>
        <v>#VALUE!</v>
      </c>
      <c r="H32" s="36"/>
      <c r="I32" s="175"/>
      <c r="J32" s="175"/>
      <c r="M32" s="112"/>
      <c r="O32">
        <f t="shared" si="18"/>
        <v>2040</v>
      </c>
      <c r="P32" s="381">
        <v>0</v>
      </c>
      <c r="Q32" s="381">
        <v>0</v>
      </c>
      <c r="R32" s="381">
        <v>0</v>
      </c>
      <c r="S32" s="381">
        <v>0</v>
      </c>
      <c r="T32" s="381">
        <v>0</v>
      </c>
      <c r="U32" s="381">
        <v>0</v>
      </c>
      <c r="V32" s="381">
        <v>0</v>
      </c>
      <c r="W32" s="381">
        <v>0</v>
      </c>
      <c r="X32" s="381">
        <v>0</v>
      </c>
      <c r="Y32" s="381">
        <v>0</v>
      </c>
      <c r="Z32" s="381">
        <v>0</v>
      </c>
      <c r="AA32" s="381">
        <v>0</v>
      </c>
      <c r="AB32" s="381">
        <v>0</v>
      </c>
      <c r="AC32" s="381">
        <v>0</v>
      </c>
      <c r="AD32" s="381">
        <v>0</v>
      </c>
      <c r="AE32" s="381">
        <v>0</v>
      </c>
      <c r="AF32" s="381">
        <v>0</v>
      </c>
      <c r="AG32" s="381">
        <v>0</v>
      </c>
      <c r="AL32">
        <f t="shared" si="44"/>
        <v>0</v>
      </c>
      <c r="AM32">
        <f t="shared" si="45"/>
        <v>0</v>
      </c>
      <c r="AN32">
        <f t="shared" si="46"/>
        <v>0</v>
      </c>
      <c r="AO32">
        <f t="shared" si="47"/>
        <v>0</v>
      </c>
      <c r="AP32">
        <f t="shared" si="48"/>
        <v>0</v>
      </c>
      <c r="AQ32">
        <f t="shared" si="49"/>
        <v>0</v>
      </c>
      <c r="AR32">
        <f t="shared" si="50"/>
        <v>0</v>
      </c>
      <c r="AS32">
        <f t="shared" si="51"/>
        <v>0</v>
      </c>
      <c r="AT32">
        <f t="shared" si="52"/>
        <v>0</v>
      </c>
      <c r="AU32">
        <f t="shared" si="53"/>
        <v>0</v>
      </c>
      <c r="AV32">
        <f t="shared" si="54"/>
        <v>0</v>
      </c>
      <c r="AW32">
        <f t="shared" si="55"/>
        <v>0</v>
      </c>
      <c r="AX32">
        <f t="shared" si="56"/>
        <v>0</v>
      </c>
      <c r="AY32">
        <f t="shared" si="57"/>
        <v>0</v>
      </c>
      <c r="AZ32">
        <f t="shared" si="58"/>
        <v>0</v>
      </c>
      <c r="BA32">
        <f t="shared" si="59"/>
        <v>0</v>
      </c>
      <c r="BB32">
        <f t="shared" si="60"/>
        <v>0</v>
      </c>
      <c r="BC32">
        <f t="shared" si="61"/>
        <v>0</v>
      </c>
      <c r="BG32">
        <f t="shared" si="62"/>
        <v>2040</v>
      </c>
      <c r="BH32" s="130">
        <f>IFERROR(VLOOKUP($O32,'Table 3 ID Wind_2030'!$B$10:$K$37,10,FALSE),0)</f>
        <v>169.09</v>
      </c>
      <c r="BI32" s="130">
        <f>IFERROR(VLOOKUP($O32,'Table 3 UT CP Wind_2023'!$B$10:$K$37,10,FALSE),0)</f>
        <v>173.97</v>
      </c>
      <c r="BJ32" s="130">
        <f>IFERROR(VLOOKUP($O32,'Table 3 WYAE Wind_2024'!$B$10:$L$37,11,FALSE),0)</f>
        <v>236.27999999999997</v>
      </c>
      <c r="BK32" s="130">
        <f>IFERROR(VLOOKUP($O32,'Table 3 YK Wind wS_2029'!$B$10:$K$37,10,FALSE),0)</f>
        <v>181.61</v>
      </c>
      <c r="BL32" s="369"/>
      <c r="BM32" s="130">
        <f>IFERROR(VLOOKUP($O32,'Table 3 ID Wind wS_2032'!$B$10:$K$38,10,FALSE),0)</f>
        <v>183.5</v>
      </c>
      <c r="BN32" s="130">
        <f>IFERROR(VLOOKUP($O32,'Table 3 PV wS YK_2024'!$B$10:$K$40,10,FALSE),0)</f>
        <v>130.4</v>
      </c>
      <c r="BO32" s="369"/>
      <c r="BP32" s="130">
        <f>IFERROR(VLOOKUP($O32,'Table 3 PV wS SO_2024'!$B$10:$K$40,10,FALSE),0)</f>
        <v>129.97</v>
      </c>
      <c r="BQ32" s="369"/>
      <c r="BR32" s="130">
        <f>IFERROR(VLOOKUP($O32,'Table 3 PV wS UTN_2024'!$B$10:$K$43,10,FALSE),0)</f>
        <v>128.85</v>
      </c>
      <c r="BS32" s="130">
        <f>IFERROR(VLOOKUP($O32,'Table 3 PV wS JB_2024'!$B$10:$K$40,10,FALSE),0)</f>
        <v>125.02000000000001</v>
      </c>
      <c r="BT32" s="130">
        <f>IFERROR(VLOOKUP($O32,'Table 3 PV wS JB_2029'!$B$10:$K$40,10,FALSE),0)</f>
        <v>114.9</v>
      </c>
      <c r="BU32" s="369"/>
      <c r="BV32" s="130">
        <f>IFERROR(VLOOKUP($O32,'Table 3 PV wS UTS_2024'!$B$10:$K$38,10,FALSE),0)</f>
        <v>127.32000000000001</v>
      </c>
      <c r="BW32" s="130">
        <f>IFERROR(VLOOKUP($O32,'Table 3 PV wS UTS_2030'!$B$10:$K$38,10,FALSE),0)</f>
        <v>164.73000000000002</v>
      </c>
      <c r="BX32" s="368"/>
      <c r="BY32" s="130">
        <f>IFERROR(VLOOKUP($O32,'Table 3 185 MW (NTN) 2026)'!$B$13:$L$40,11,FALSE),0)</f>
        <v>148.82</v>
      </c>
      <c r="CD32">
        <f>SUM(AL$13:AL32)*BH32/1000</f>
        <v>0</v>
      </c>
      <c r="CE32">
        <f>SUM(AM$13:AM32)*BI32/1000</f>
        <v>0</v>
      </c>
      <c r="CF32">
        <f>SUM(AN$13:AN32)*BJ32/1000</f>
        <v>0</v>
      </c>
      <c r="CG32">
        <f>SUM(AO$13:AO32)*BK32/1000</f>
        <v>0</v>
      </c>
      <c r="CH32">
        <f>SUM(AP$13:AP32)*BL32/1000</f>
        <v>0</v>
      </c>
      <c r="CI32">
        <f>SUM(AQ$13:AQ32)*BM32/1000</f>
        <v>0</v>
      </c>
      <c r="CJ32">
        <f>SUM(AR$13:AR32)*BN32/1000</f>
        <v>0</v>
      </c>
      <c r="CK32">
        <f>SUM(AS$13:AS32)*BO32/1000</f>
        <v>0</v>
      </c>
      <c r="CL32">
        <f>SUM(AT$13:AT32)*BP32/1000</f>
        <v>0</v>
      </c>
      <c r="CM32">
        <f>SUM(AU$13:AU32)*BQ32/1000</f>
        <v>0</v>
      </c>
      <c r="CN32">
        <f>SUM(AV$13:AV32)*BR32/1000</f>
        <v>2.3277712456140347</v>
      </c>
      <c r="CO32">
        <f>SUM(AW$13:AW32)*BS32/1000</f>
        <v>0</v>
      </c>
      <c r="CP32">
        <f>SUM(AX$13:AX32)*BT32/1000</f>
        <v>0</v>
      </c>
      <c r="CQ32">
        <f>SUM(AY$13:AY32)*BU32/1000</f>
        <v>0</v>
      </c>
      <c r="CR32">
        <f>SUM(AZ$13:AZ32)*BV32/1000</f>
        <v>0</v>
      </c>
      <c r="CS32">
        <f>SUM(BA$13:BA32)*BW32/1000</f>
        <v>0</v>
      </c>
      <c r="CT32">
        <f>SUM(BB$13:BB32)*BX32/1000</f>
        <v>0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>
        <f t="shared" si="63"/>
        <v>2.3277712456140347</v>
      </c>
      <c r="DA32">
        <f t="shared" si="64"/>
        <v>2040</v>
      </c>
      <c r="DB32" s="89">
        <f>IFERROR(VLOOKUP($DA32,'Table 3 TransCost'!$B$10:$E$40,4,FALSE),0)</f>
        <v>67.39</v>
      </c>
      <c r="DC32" s="175">
        <f t="shared" si="65"/>
        <v>0</v>
      </c>
    </row>
    <row r="33" spans="1:107" hidden="1">
      <c r="B33" s="15">
        <f t="shared" si="38"/>
        <v>2041</v>
      </c>
      <c r="C33" s="9">
        <f t="shared" si="17"/>
        <v>74.813772373149092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ca="1" si="42"/>
        <v>#DIV/0!</v>
      </c>
      <c r="H33" s="36"/>
      <c r="I33" s="175"/>
      <c r="J33" s="175"/>
      <c r="M33" s="112"/>
      <c r="O33">
        <f t="shared" ref="O33" si="66">B33</f>
        <v>2041</v>
      </c>
      <c r="P33" s="381">
        <v>0</v>
      </c>
      <c r="Q33" s="381">
        <v>0</v>
      </c>
      <c r="R33" s="381">
        <v>0</v>
      </c>
      <c r="S33" s="381">
        <v>0</v>
      </c>
      <c r="T33" s="381">
        <v>0</v>
      </c>
      <c r="U33" s="381">
        <v>0</v>
      </c>
      <c r="V33" s="381">
        <v>0</v>
      </c>
      <c r="W33" s="381">
        <v>0</v>
      </c>
      <c r="X33" s="381">
        <v>0</v>
      </c>
      <c r="Y33" s="381">
        <v>0</v>
      </c>
      <c r="Z33" s="381">
        <v>0</v>
      </c>
      <c r="AA33" s="381">
        <v>0</v>
      </c>
      <c r="AB33" s="381">
        <v>0</v>
      </c>
      <c r="AC33" s="381">
        <v>0</v>
      </c>
      <c r="AD33" s="381">
        <v>0</v>
      </c>
      <c r="AE33" s="381">
        <v>0</v>
      </c>
      <c r="AF33" s="381">
        <v>0</v>
      </c>
      <c r="AG33" s="381">
        <v>0</v>
      </c>
      <c r="AH33">
        <v>0</v>
      </c>
      <c r="AI33">
        <v>0</v>
      </c>
      <c r="AJ33">
        <v>0</v>
      </c>
      <c r="AL33">
        <f t="shared" si="19"/>
        <v>0</v>
      </c>
      <c r="AM33">
        <f t="shared" si="45"/>
        <v>0</v>
      </c>
      <c r="AN33">
        <f t="shared" si="46"/>
        <v>0</v>
      </c>
      <c r="AO33">
        <f t="shared" si="47"/>
        <v>0</v>
      </c>
      <c r="AP33">
        <f t="shared" si="48"/>
        <v>0</v>
      </c>
      <c r="AQ33">
        <f t="shared" si="49"/>
        <v>0</v>
      </c>
      <c r="AR33">
        <f t="shared" si="50"/>
        <v>0</v>
      </c>
      <c r="AS33">
        <f t="shared" si="51"/>
        <v>0</v>
      </c>
      <c r="AT33">
        <f t="shared" si="52"/>
        <v>0</v>
      </c>
      <c r="AU33">
        <f t="shared" si="53"/>
        <v>0</v>
      </c>
      <c r="AV33">
        <f t="shared" si="54"/>
        <v>0</v>
      </c>
      <c r="AW33">
        <f t="shared" si="55"/>
        <v>0</v>
      </c>
      <c r="AX33">
        <f t="shared" si="56"/>
        <v>0</v>
      </c>
      <c r="AY33">
        <f t="shared" si="57"/>
        <v>0</v>
      </c>
      <c r="AZ33">
        <f t="shared" si="58"/>
        <v>0</v>
      </c>
      <c r="BA33">
        <f t="shared" si="59"/>
        <v>0</v>
      </c>
      <c r="BB33">
        <f t="shared" si="60"/>
        <v>0</v>
      </c>
      <c r="BC33">
        <f t="shared" si="61"/>
        <v>0</v>
      </c>
      <c r="BG33">
        <f t="shared" ref="BG33:BG38" si="67">O33</f>
        <v>2041</v>
      </c>
      <c r="BH33" s="130">
        <f>IFERROR(VLOOKUP($O33,'Table 3 ID Wind_2030'!$B$10:$K$37,10,FALSE),0)</f>
        <v>172.80999999999997</v>
      </c>
      <c r="BI33" s="130">
        <f>IFERROR(VLOOKUP($O33,'Table 3 UT CP Wind_2023'!$B$10:$K$37,10,FALSE),0)</f>
        <v>177.79999999999998</v>
      </c>
      <c r="BJ33" s="130">
        <f>IFERROR(VLOOKUP($O33,'Table 3 WYAE Wind_2024'!$B$10:$L$37,11,FALSE),0)</f>
        <v>241.48000000000002</v>
      </c>
      <c r="BK33" s="130">
        <f>IFERROR(VLOOKUP($O33,'Table 3 YK Wind wS_2029'!$B$10:$K$37,10,FALSE),0)</f>
        <v>185.6</v>
      </c>
      <c r="BL33" s="369"/>
      <c r="BM33" s="130">
        <f>IFERROR(VLOOKUP($O33,'Table 3 ID Wind wS_2032'!$B$10:$K$38,10,FALSE),0)</f>
        <v>187.54</v>
      </c>
      <c r="BN33" s="130">
        <f>IFERROR(VLOOKUP($O33,'Table 3 PV wS YK_2024'!$B$10:$K$40,10,FALSE),0)</f>
        <v>133.26999999999998</v>
      </c>
      <c r="BO33" s="369"/>
      <c r="BP33" s="130">
        <f>IFERROR(VLOOKUP($O33,'Table 3 PV wS SO_2024'!$B$10:$K$40,10,FALSE),0)</f>
        <v>132.82999999999998</v>
      </c>
      <c r="BQ33" s="369"/>
      <c r="BR33" s="130">
        <f>IFERROR(VLOOKUP($O33,'Table 3 PV wS UTN_2024'!$B$10:$K$43,10,FALSE),0)</f>
        <v>131.69</v>
      </c>
      <c r="BS33" s="130">
        <f>IFERROR(VLOOKUP($O33,'Table 3 PV wS JB_2024'!$B$10:$K$40,10,FALSE),0)</f>
        <v>127.77</v>
      </c>
      <c r="BT33" s="130">
        <f>IFERROR(VLOOKUP($O33,'Table 3 PV wS JB_2029'!$B$10:$K$40,10,FALSE),0)</f>
        <v>117.42999999999999</v>
      </c>
      <c r="BU33" s="369"/>
      <c r="BV33" s="130">
        <f>IFERROR(VLOOKUP($O33,'Table 3 PV wS UTS_2024'!$B$10:$K$38,10,FALSE),0)</f>
        <v>130.13</v>
      </c>
      <c r="BW33" s="130">
        <f>IFERROR(VLOOKUP($O33,'Table 3 PV wS UTS_2030'!$B$10:$K$38,10,FALSE),0)</f>
        <v>168.36</v>
      </c>
      <c r="BX33" s="368"/>
      <c r="BY33" s="130">
        <f>IFERROR(VLOOKUP($O33,'Table 3 185 MW (NTN) 2026)'!$B$13:$L$40,11,FALSE),0)</f>
        <v>152.11000000000001</v>
      </c>
      <c r="CD33">
        <f>SUM(AL$13:AL33)*BH33/1000</f>
        <v>0</v>
      </c>
      <c r="CE33">
        <f>SUM(AM$13:AM33)*BI33/1000</f>
        <v>0</v>
      </c>
      <c r="CF33">
        <f>SUM(AN$13:AN33)*BJ33/1000</f>
        <v>0</v>
      </c>
      <c r="CG33">
        <f>SUM(AO$13:AO33)*BK33/1000</f>
        <v>0</v>
      </c>
      <c r="CH33">
        <f>SUM(AP$13:AP33)*BL33/1000</f>
        <v>0</v>
      </c>
      <c r="CI33">
        <f>SUM(AQ$13:AQ33)*BM33/1000</f>
        <v>0</v>
      </c>
      <c r="CJ33">
        <f>SUM(AR$13:AR33)*BN33/1000</f>
        <v>0</v>
      </c>
      <c r="CK33">
        <f>SUM(AS$13:AS33)*BO33/1000</f>
        <v>0</v>
      </c>
      <c r="CL33">
        <f>SUM(AT$13:AT33)*BP33/1000</f>
        <v>0</v>
      </c>
      <c r="CM33">
        <f>SUM(AU$13:AU33)*BQ33/1000</f>
        <v>0</v>
      </c>
      <c r="CN33">
        <f>SUM(AV$13:AV33)*BR33/1000</f>
        <v>2.379077961466141</v>
      </c>
      <c r="CO33">
        <f>SUM(AW$13:AW33)*BS33/1000</f>
        <v>0</v>
      </c>
      <c r="CP33">
        <f>SUM(AX$13:AX33)*BT33/1000</f>
        <v>0</v>
      </c>
      <c r="CQ33">
        <f>SUM(AY$13:AY33)*BU33/1000</f>
        <v>0</v>
      </c>
      <c r="CR33">
        <f>SUM(AZ$13:AZ33)*BV33/1000</f>
        <v>0</v>
      </c>
      <c r="CS33">
        <f>SUM(BA$13:BA33)*BW33/1000</f>
        <v>0</v>
      </c>
      <c r="CT33">
        <f>SUM(BB$13:BB33)*BX33/1000</f>
        <v>0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>
        <f t="shared" ref="CY33:CY38" si="68">SUM(CD33:CX33)</f>
        <v>2.379077961466141</v>
      </c>
      <c r="DA33">
        <f t="shared" ref="DA33:DA38" si="69">O33</f>
        <v>2041</v>
      </c>
      <c r="DB33" s="89">
        <f>IFERROR(VLOOKUP($DA33,'Table 3 TransCost'!$B$10:$E$40,4,FALSE),0)</f>
        <v>68.87</v>
      </c>
      <c r="DC33" s="175">
        <f t="shared" ref="DC33:DC38" si="70">$DB$5*DB33/1000</f>
        <v>0</v>
      </c>
    </row>
    <row r="34" spans="1:107" hidden="1">
      <c r="B34" s="15">
        <f t="shared" si="38"/>
        <v>2042</v>
      </c>
      <c r="C34" s="9">
        <f t="shared" si="17"/>
        <v>76.455596370099514</v>
      </c>
      <c r="D34" s="45"/>
      <c r="E34" s="9" t="e">
        <f t="shared" ref="E34" ca="1" si="71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ca="1" si="42"/>
        <v>#DIV/0!</v>
      </c>
      <c r="H34" s="36"/>
      <c r="I34" s="175"/>
      <c r="J34" s="175"/>
      <c r="M34" s="112"/>
      <c r="O34">
        <f t="shared" ref="O34" si="72">B34</f>
        <v>2042</v>
      </c>
      <c r="P34" s="381">
        <v>0</v>
      </c>
      <c r="Q34" s="381">
        <v>0</v>
      </c>
      <c r="R34" s="381">
        <v>0</v>
      </c>
      <c r="S34" s="381">
        <v>0</v>
      </c>
      <c r="T34" s="381">
        <v>0</v>
      </c>
      <c r="U34" s="381">
        <v>0</v>
      </c>
      <c r="V34" s="381">
        <v>0</v>
      </c>
      <c r="W34" s="381">
        <v>0</v>
      </c>
      <c r="X34" s="381">
        <v>0</v>
      </c>
      <c r="Y34" s="381">
        <v>0</v>
      </c>
      <c r="Z34" s="381">
        <v>0</v>
      </c>
      <c r="AA34" s="381">
        <v>0</v>
      </c>
      <c r="AB34" s="381">
        <v>0</v>
      </c>
      <c r="AC34" s="381">
        <v>0</v>
      </c>
      <c r="AD34" s="381">
        <v>0</v>
      </c>
      <c r="AE34" s="381">
        <v>0</v>
      </c>
      <c r="AF34" s="381">
        <v>0</v>
      </c>
      <c r="AG34" s="381">
        <v>0</v>
      </c>
      <c r="AL34">
        <f t="shared" ref="AL34:AL38" si="73">P34/P$5</f>
        <v>0</v>
      </c>
      <c r="AM34">
        <f t="shared" si="45"/>
        <v>0</v>
      </c>
      <c r="AN34">
        <f t="shared" si="46"/>
        <v>0</v>
      </c>
      <c r="AO34">
        <f t="shared" si="47"/>
        <v>0</v>
      </c>
      <c r="AP34">
        <f t="shared" si="48"/>
        <v>0</v>
      </c>
      <c r="AQ34">
        <f t="shared" si="49"/>
        <v>0</v>
      </c>
      <c r="AR34">
        <f t="shared" si="50"/>
        <v>0</v>
      </c>
      <c r="AS34">
        <f t="shared" si="51"/>
        <v>0</v>
      </c>
      <c r="AT34">
        <f t="shared" si="52"/>
        <v>0</v>
      </c>
      <c r="AU34">
        <f t="shared" si="53"/>
        <v>0</v>
      </c>
      <c r="AV34">
        <f t="shared" si="54"/>
        <v>0</v>
      </c>
      <c r="AW34">
        <f t="shared" si="55"/>
        <v>0</v>
      </c>
      <c r="AX34">
        <f t="shared" si="56"/>
        <v>0</v>
      </c>
      <c r="AY34">
        <f t="shared" si="57"/>
        <v>0</v>
      </c>
      <c r="AZ34">
        <f t="shared" si="58"/>
        <v>0</v>
      </c>
      <c r="BA34">
        <f t="shared" si="59"/>
        <v>0</v>
      </c>
      <c r="BB34">
        <f t="shared" si="60"/>
        <v>0</v>
      </c>
      <c r="BC34">
        <f t="shared" si="61"/>
        <v>0</v>
      </c>
      <c r="BG34">
        <f t="shared" si="67"/>
        <v>2042</v>
      </c>
      <c r="BH34" s="130">
        <f>IFERROR(VLOOKUP($O34,'Table 3 ID Wind_2030'!$B$10:$K$37,10,FALSE),0)</f>
        <v>176.61</v>
      </c>
      <c r="BI34" s="130">
        <f>IFERROR(VLOOKUP($O34,'Table 3 UT CP Wind_2023'!$B$10:$K$37,10,FALSE),0)</f>
        <v>181.71</v>
      </c>
      <c r="BJ34" s="130">
        <f>IFERROR(VLOOKUP($O34,'Table 3 WYAE Wind_2024'!$B$10:$L$37,11,FALSE),0)</f>
        <v>246.8</v>
      </c>
      <c r="BK34" s="130">
        <f>IFERROR(VLOOKUP($O34,'Table 3 YK Wind wS_2029'!$B$10:$K$37,10,FALSE),0)</f>
        <v>189.68</v>
      </c>
      <c r="BL34" s="369"/>
      <c r="BM34" s="130">
        <f>IFERROR(VLOOKUP($O34,'Table 3 ID Wind wS_2032'!$B$10:$K$38,10,FALSE),0)</f>
        <v>191.67000000000002</v>
      </c>
      <c r="BN34" s="130">
        <f>IFERROR(VLOOKUP($O34,'Table 3 PV wS YK_2024'!$B$10:$K$40,10,FALSE),0)</f>
        <v>136.19</v>
      </c>
      <c r="BO34" s="369"/>
      <c r="BP34" s="130">
        <f>IFERROR(VLOOKUP($O34,'Table 3 PV wS SO_2024'!$B$10:$K$40,10,FALSE),0)</f>
        <v>135.75</v>
      </c>
      <c r="BQ34" s="369"/>
      <c r="BR34" s="130">
        <f>IFERROR(VLOOKUP($O34,'Table 3 PV wS UTN_2024'!$B$10:$K$43,10,FALSE),0)</f>
        <v>134.58000000000001</v>
      </c>
      <c r="BS34" s="130">
        <f>IFERROR(VLOOKUP($O34,'Table 3 PV wS JB_2024'!$B$10:$K$40,10,FALSE),0)</f>
        <v>130.58000000000001</v>
      </c>
      <c r="BT34" s="130">
        <f>IFERROR(VLOOKUP($O34,'Table 3 PV wS JB_2029'!$B$10:$K$40,10,FALSE),0)</f>
        <v>120.00999999999999</v>
      </c>
      <c r="BU34" s="369"/>
      <c r="BV34" s="130">
        <f>IFERROR(VLOOKUP($O34,'Table 3 PV wS UTS_2024'!$B$10:$K$38,10,FALSE),0)</f>
        <v>132.99</v>
      </c>
      <c r="BW34" s="130">
        <f>IFERROR(VLOOKUP($O34,'Table 3 PV wS UTS_2030'!$B$10:$K$38,10,FALSE),0)</f>
        <v>172.06</v>
      </c>
      <c r="BX34" s="368"/>
      <c r="BY34" s="130">
        <f>IFERROR(VLOOKUP($O34,'Table 3 185 MW (NTN) 2026)'!$B$13:$L$40,11,FALSE),0)</f>
        <v>155.44</v>
      </c>
      <c r="CD34">
        <f>SUM(AL$13:AL34)*BH34/1000</f>
        <v>0</v>
      </c>
      <c r="CE34">
        <f>SUM(AM$13:AM34)*BI34/1000</f>
        <v>0</v>
      </c>
      <c r="CF34">
        <f>SUM(AN$13:AN34)*BJ34/1000</f>
        <v>0</v>
      </c>
      <c r="CG34">
        <f>SUM(AO$13:AO34)*BK34/1000</f>
        <v>0</v>
      </c>
      <c r="CH34">
        <f>SUM(AP$13:AP34)*BL34/1000</f>
        <v>0</v>
      </c>
      <c r="CI34">
        <f>SUM(AQ$13:AQ34)*BM34/1000</f>
        <v>0</v>
      </c>
      <c r="CJ34">
        <f>SUM(AR$13:AR34)*BN34/1000</f>
        <v>0</v>
      </c>
      <c r="CK34">
        <f>SUM(AS$13:AS34)*BO34/1000</f>
        <v>0</v>
      </c>
      <c r="CL34">
        <f>SUM(AT$13:AT34)*BP34/1000</f>
        <v>0</v>
      </c>
      <c r="CM34">
        <f>SUM(AU$13:AU34)*BQ34/1000</f>
        <v>0</v>
      </c>
      <c r="CN34">
        <f>SUM(AV$13:AV34)*BR34/1000</f>
        <v>2.4312879645691647</v>
      </c>
      <c r="CO34">
        <f>SUM(AW$13:AW34)*BS34/1000</f>
        <v>0</v>
      </c>
      <c r="CP34">
        <f>SUM(AX$13:AX34)*BT34/1000</f>
        <v>0</v>
      </c>
      <c r="CQ34">
        <f>SUM(AY$13:AY34)*BU34/1000</f>
        <v>0</v>
      </c>
      <c r="CR34">
        <f>SUM(AZ$13:AZ34)*BV34/1000</f>
        <v>0</v>
      </c>
      <c r="CS34">
        <f>SUM(BA$13:BA34)*BW34/1000</f>
        <v>0</v>
      </c>
      <c r="CT34">
        <f>SUM(BB$13:BB34)*BX34/1000</f>
        <v>0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>
        <f t="shared" si="68"/>
        <v>2.4312879645691647</v>
      </c>
      <c r="DA34">
        <f t="shared" si="69"/>
        <v>2042</v>
      </c>
      <c r="DB34" s="89">
        <f>IFERROR(VLOOKUP($DA34,'Table 3 TransCost'!$B$10:$E$40,4,FALSE),0)</f>
        <v>70.39</v>
      </c>
      <c r="DC34" s="175">
        <f t="shared" si="70"/>
        <v>0</v>
      </c>
    </row>
    <row r="35" spans="1:107" hidden="1">
      <c r="B35" s="15">
        <f t="shared" si="38"/>
        <v>2043</v>
      </c>
      <c r="C35" s="9">
        <f t="shared" si="17"/>
        <v>78.131506678405302</v>
      </c>
      <c r="D35" s="45"/>
      <c r="E35" s="9" t="e">
        <f t="shared" ref="E35:E38" ca="1" si="74">SUMIF(INDIRECT("'Table 5'!$J$"&amp;$K$3&amp;":$J$"&amp;$K$4),B35,INDIRECT("'Table 5'!$c$"&amp;$K$3&amp;":$c$"&amp;$K$4))/SUMIF(INDIRECT("'Table 5'!$J$"&amp;$K$3&amp;":$J$"&amp;$K$4),B35,INDIRECT("'Table 5'!$f$"&amp;$K$3&amp;":$f$"&amp;$K$4))</f>
        <v>#DIV/0!</v>
      </c>
      <c r="F35" s="37"/>
      <c r="G35" s="14" t="e">
        <f t="shared" ca="1" si="42"/>
        <v>#DIV/0!</v>
      </c>
      <c r="H35" s="36"/>
      <c r="I35" s="175"/>
      <c r="J35" s="175"/>
      <c r="M35" s="112"/>
      <c r="O35">
        <f t="shared" ref="O35:O38" si="75">B35</f>
        <v>2043</v>
      </c>
      <c r="P35" s="381">
        <v>0</v>
      </c>
      <c r="Q35" s="381">
        <v>0</v>
      </c>
      <c r="R35" s="381">
        <v>0</v>
      </c>
      <c r="S35" s="381">
        <v>0</v>
      </c>
      <c r="T35" s="381">
        <v>0</v>
      </c>
      <c r="U35" s="381">
        <v>0</v>
      </c>
      <c r="V35" s="381">
        <v>0</v>
      </c>
      <c r="W35" s="381">
        <v>0</v>
      </c>
      <c r="X35" s="381">
        <v>0</v>
      </c>
      <c r="Y35" s="381">
        <v>0</v>
      </c>
      <c r="Z35" s="381">
        <v>0</v>
      </c>
      <c r="AA35" s="381">
        <v>0</v>
      </c>
      <c r="AB35" s="381">
        <v>0</v>
      </c>
      <c r="AC35" s="381">
        <v>0</v>
      </c>
      <c r="AD35" s="381">
        <v>0</v>
      </c>
      <c r="AE35" s="381">
        <v>0</v>
      </c>
      <c r="AF35" s="381">
        <v>0</v>
      </c>
      <c r="AG35" s="381">
        <v>0</v>
      </c>
      <c r="AL35">
        <f t="shared" si="73"/>
        <v>0</v>
      </c>
      <c r="AM35">
        <f t="shared" si="45"/>
        <v>0</v>
      </c>
      <c r="AN35">
        <f t="shared" si="46"/>
        <v>0</v>
      </c>
      <c r="AO35">
        <f t="shared" si="47"/>
        <v>0</v>
      </c>
      <c r="AP35">
        <f t="shared" si="48"/>
        <v>0</v>
      </c>
      <c r="AQ35">
        <f t="shared" si="49"/>
        <v>0</v>
      </c>
      <c r="AR35">
        <f t="shared" si="50"/>
        <v>0</v>
      </c>
      <c r="AS35">
        <f t="shared" si="51"/>
        <v>0</v>
      </c>
      <c r="AT35">
        <f t="shared" si="52"/>
        <v>0</v>
      </c>
      <c r="AU35">
        <f t="shared" si="53"/>
        <v>0</v>
      </c>
      <c r="AV35">
        <f t="shared" si="54"/>
        <v>0</v>
      </c>
      <c r="AW35">
        <f t="shared" si="55"/>
        <v>0</v>
      </c>
      <c r="AX35">
        <f t="shared" si="56"/>
        <v>0</v>
      </c>
      <c r="AY35">
        <f t="shared" si="57"/>
        <v>0</v>
      </c>
      <c r="AZ35">
        <f t="shared" si="58"/>
        <v>0</v>
      </c>
      <c r="BA35">
        <f t="shared" si="59"/>
        <v>0</v>
      </c>
      <c r="BB35">
        <f t="shared" si="60"/>
        <v>0</v>
      </c>
      <c r="BC35">
        <f t="shared" si="61"/>
        <v>0</v>
      </c>
      <c r="BG35">
        <f t="shared" si="67"/>
        <v>2043</v>
      </c>
      <c r="BH35" s="130">
        <f>IFERROR(VLOOKUP($O35,'Table 3 ID Wind_2030'!$B$10:$K$37,10,FALSE),0)</f>
        <v>180.48999999999998</v>
      </c>
      <c r="BI35" s="130">
        <f>IFERROR(VLOOKUP($O35,'Table 3 UT CP Wind_2023'!$B$10:$K$37,10,FALSE),0)</f>
        <v>185.71</v>
      </c>
      <c r="BJ35" s="130">
        <f>IFERROR(VLOOKUP($O35,'Table 3 WYAE Wind_2024'!$B$10:$L$37,11,FALSE),0)</f>
        <v>252.23000000000002</v>
      </c>
      <c r="BK35" s="130">
        <f>IFERROR(VLOOKUP($O35,'Table 3 YK Wind wS_2029'!$B$10:$K$37,10,FALSE),0)</f>
        <v>193.85</v>
      </c>
      <c r="BL35" s="369"/>
      <c r="BM35" s="130">
        <f>IFERROR(VLOOKUP($O35,'Table 3 ID Wind wS_2032'!$B$10:$K$38,10,FALSE),0)</f>
        <v>195.88</v>
      </c>
      <c r="BN35" s="130">
        <f>IFERROR(VLOOKUP($O35,'Table 3 PV wS YK_2024'!$B$10:$K$40,10,FALSE),0)</f>
        <v>139.18</v>
      </c>
      <c r="BO35" s="369"/>
      <c r="BP35" s="130">
        <f>IFERROR(VLOOKUP($O35,'Table 3 PV wS SO_2024'!$B$10:$K$40,10,FALSE),0)</f>
        <v>138.72999999999999</v>
      </c>
      <c r="BQ35" s="369"/>
      <c r="BR35" s="130">
        <f>IFERROR(VLOOKUP($O35,'Table 3 PV wS UTN_2024'!$B$10:$K$43,10,FALSE),0)</f>
        <v>137.53</v>
      </c>
      <c r="BS35" s="130">
        <f>IFERROR(VLOOKUP($O35,'Table 3 PV wS JB_2024'!$B$10:$K$40,10,FALSE),0)</f>
        <v>133.44999999999999</v>
      </c>
      <c r="BT35" s="130">
        <f>IFERROR(VLOOKUP($O35,'Table 3 PV wS JB_2029'!$B$10:$K$40,10,FALSE),0)</f>
        <v>122.65</v>
      </c>
      <c r="BU35" s="369"/>
      <c r="BV35" s="130">
        <f>IFERROR(VLOOKUP($O35,'Table 3 PV wS UTS_2024'!$B$10:$K$38,10,FALSE),0)</f>
        <v>135.91</v>
      </c>
      <c r="BW35" s="130">
        <f>IFERROR(VLOOKUP($O35,'Table 3 PV wS UTS_2030'!$B$10:$K$38,10,FALSE),0)</f>
        <v>175.83999999999997</v>
      </c>
      <c r="BX35" s="368"/>
      <c r="BY35" s="130">
        <f>IFERROR(VLOOKUP($O35,'Table 3 185 MW (NTN) 2026)'!$B$13:$L$40,11,FALSE),0)</f>
        <v>0</v>
      </c>
      <c r="CD35">
        <f>SUM(AL$13:AL35)*BH35/1000</f>
        <v>0</v>
      </c>
      <c r="CE35">
        <f>SUM(AM$13:AM35)*BI35/1000</f>
        <v>0</v>
      </c>
      <c r="CF35">
        <f>SUM(AN$13:AN35)*BJ35/1000</f>
        <v>0</v>
      </c>
      <c r="CG35">
        <f>SUM(AO$13:AO35)*BK35/1000</f>
        <v>0</v>
      </c>
      <c r="CH35">
        <f>SUM(AP$13:AP35)*BL35/1000</f>
        <v>0</v>
      </c>
      <c r="CI35">
        <f>SUM(AQ$13:AQ35)*BM35/1000</f>
        <v>0</v>
      </c>
      <c r="CJ35">
        <f>SUM(AR$13:AR35)*BN35/1000</f>
        <v>0</v>
      </c>
      <c r="CK35">
        <f>SUM(AS$13:AS35)*BO35/1000</f>
        <v>0</v>
      </c>
      <c r="CL35">
        <f>SUM(AT$13:AT35)*BP35/1000</f>
        <v>0</v>
      </c>
      <c r="CM35">
        <f>SUM(AU$13:AU35)*BQ35/1000</f>
        <v>0</v>
      </c>
      <c r="CN35">
        <f>SUM(AV$13:AV35)*BR35/1000</f>
        <v>2.4845819123732884</v>
      </c>
      <c r="CO35">
        <f>SUM(AW$13:AW35)*BS35/1000</f>
        <v>0</v>
      </c>
      <c r="CP35">
        <f>SUM(AX$13:AX35)*BT35/1000</f>
        <v>0</v>
      </c>
      <c r="CQ35">
        <f>SUM(AY$13:AY35)*BU35/1000</f>
        <v>0</v>
      </c>
      <c r="CR35">
        <f>SUM(AZ$13:AZ35)*BV35/1000</f>
        <v>0</v>
      </c>
      <c r="CS35">
        <f>SUM(BA$13:BA35)*BW35/1000</f>
        <v>0</v>
      </c>
      <c r="CT35">
        <f>SUM(BB$13:BB35)*BX35/1000</f>
        <v>0</v>
      </c>
      <c r="CU35">
        <f>SUM(BC$13:BC35)*BY35/1000</f>
        <v>0</v>
      </c>
      <c r="CV35">
        <f>SUM(BD$13:BD35)*BZ35/1000</f>
        <v>0</v>
      </c>
      <c r="CW35">
        <f>SUM(BE$13:BE35)*CA35/1000</f>
        <v>0</v>
      </c>
      <c r="CX35">
        <f>SUM(BF$13:BF35)*CB35/1000</f>
        <v>0</v>
      </c>
      <c r="CY35">
        <f t="shared" si="68"/>
        <v>2.4845819123732884</v>
      </c>
      <c r="DA35">
        <f t="shared" si="69"/>
        <v>2043</v>
      </c>
      <c r="DB35" s="89">
        <f>IFERROR(VLOOKUP($DA35,'Table 3 TransCost'!$B$10:$E$40,4,FALSE),0)</f>
        <v>71.94</v>
      </c>
      <c r="DC35" s="175">
        <f t="shared" si="70"/>
        <v>0</v>
      </c>
    </row>
    <row r="36" spans="1:107" hidden="1">
      <c r="B36" s="15">
        <f t="shared" si="38"/>
        <v>2044</v>
      </c>
      <c r="C36" s="9">
        <f t="shared" si="17"/>
        <v>78.131506678405302</v>
      </c>
      <c r="D36" s="45"/>
      <c r="E36" s="9" t="e">
        <f t="shared" ca="1" si="74"/>
        <v>#DIV/0!</v>
      </c>
      <c r="F36" s="37"/>
      <c r="G36" s="14" t="e">
        <f t="shared" ca="1" si="42"/>
        <v>#DIV/0!</v>
      </c>
      <c r="H36" s="36"/>
      <c r="I36" s="175"/>
      <c r="J36" s="175"/>
      <c r="M36" s="112"/>
      <c r="O36">
        <f t="shared" si="75"/>
        <v>2044</v>
      </c>
      <c r="P36" s="381">
        <v>0</v>
      </c>
      <c r="Q36" s="381">
        <v>0</v>
      </c>
      <c r="R36" s="381">
        <v>0</v>
      </c>
      <c r="S36" s="381">
        <v>0</v>
      </c>
      <c r="T36" s="381">
        <v>0</v>
      </c>
      <c r="U36" s="381">
        <v>0</v>
      </c>
      <c r="V36" s="381">
        <v>0</v>
      </c>
      <c r="W36" s="381">
        <v>0</v>
      </c>
      <c r="X36" s="381">
        <v>0</v>
      </c>
      <c r="Y36" s="381">
        <v>0</v>
      </c>
      <c r="Z36" s="381">
        <v>0</v>
      </c>
      <c r="AA36" s="381">
        <v>0</v>
      </c>
      <c r="AB36" s="381">
        <v>0</v>
      </c>
      <c r="AC36" s="381">
        <v>0</v>
      </c>
      <c r="AD36" s="381">
        <v>0</v>
      </c>
      <c r="AE36" s="381">
        <v>0</v>
      </c>
      <c r="AF36" s="381">
        <v>0</v>
      </c>
      <c r="AG36" s="381">
        <v>0</v>
      </c>
      <c r="AL36">
        <f t="shared" si="73"/>
        <v>0</v>
      </c>
      <c r="AM36">
        <f t="shared" si="45"/>
        <v>0</v>
      </c>
      <c r="AN36">
        <f t="shared" si="46"/>
        <v>0</v>
      </c>
      <c r="AO36">
        <f t="shared" si="47"/>
        <v>0</v>
      </c>
      <c r="AP36">
        <f t="shared" si="48"/>
        <v>0</v>
      </c>
      <c r="AQ36">
        <f t="shared" si="49"/>
        <v>0</v>
      </c>
      <c r="AR36">
        <f t="shared" si="50"/>
        <v>0</v>
      </c>
      <c r="AS36">
        <f t="shared" si="51"/>
        <v>0</v>
      </c>
      <c r="AT36">
        <f t="shared" si="52"/>
        <v>0</v>
      </c>
      <c r="AU36">
        <f t="shared" si="53"/>
        <v>0</v>
      </c>
      <c r="AV36">
        <f t="shared" si="54"/>
        <v>0</v>
      </c>
      <c r="AW36">
        <f t="shared" si="55"/>
        <v>0</v>
      </c>
      <c r="AX36">
        <f t="shared" si="56"/>
        <v>0</v>
      </c>
      <c r="AY36">
        <f t="shared" si="57"/>
        <v>0</v>
      </c>
      <c r="AZ36">
        <f t="shared" si="58"/>
        <v>0</v>
      </c>
      <c r="BA36">
        <f t="shared" si="59"/>
        <v>0</v>
      </c>
      <c r="BB36">
        <f t="shared" si="60"/>
        <v>0</v>
      </c>
      <c r="BC36">
        <f t="shared" si="61"/>
        <v>0</v>
      </c>
      <c r="BG36">
        <f t="shared" si="67"/>
        <v>2044</v>
      </c>
      <c r="BH36" s="130">
        <f>IFERROR(VLOOKUP($O36,'Table 3 ID Wind_2030'!$B$10:$K$37,10,FALSE),0)</f>
        <v>0</v>
      </c>
      <c r="BI36" s="130">
        <f>IFERROR(VLOOKUP($O36,'Table 3 UT CP Wind_2023'!$B$10:$K$37,10,FALSE),0)</f>
        <v>0</v>
      </c>
      <c r="BJ36" s="130">
        <f>IFERROR(VLOOKUP($O36,'Table 3 WYAE Wind_2024'!$B$10:$L$37,11,FALSE),0)</f>
        <v>0</v>
      </c>
      <c r="BK36" s="130">
        <f>IFERROR(VLOOKUP($O36,'Table 3 YK Wind wS_2029'!$B$10:$K$37,10,FALSE),0)</f>
        <v>0</v>
      </c>
      <c r="BL36" s="369"/>
      <c r="BM36" s="130">
        <f>IFERROR(VLOOKUP($O36,'Table 3 ID Wind wS_2032'!$B$10:$K$38,10,FALSE),0)</f>
        <v>0</v>
      </c>
      <c r="BN36" s="130">
        <f>IFERROR(VLOOKUP($O36,'Table 3 PV wS YK_2024'!$B$10:$K$40,10,FALSE),0)</f>
        <v>0</v>
      </c>
      <c r="BO36" s="369"/>
      <c r="BP36" s="130">
        <f>IFERROR(VLOOKUP($O36,'Table 3 PV wS SO_2024'!$B$10:$K$40,10,FALSE),0)</f>
        <v>0</v>
      </c>
      <c r="BQ36" s="369"/>
      <c r="BR36" s="130">
        <f>IFERROR(VLOOKUP($O36,'Table 3 PV wS UTN_2024'!$B$10:$K$43,10,FALSE),0)</f>
        <v>137.53</v>
      </c>
      <c r="BS36" s="130">
        <f>IFERROR(VLOOKUP($O36,'Table 3 PV wS JB_2024'!$B$10:$K$40,10,FALSE),0)</f>
        <v>0</v>
      </c>
      <c r="BT36" s="130">
        <f>IFERROR(VLOOKUP($O36,'Table 3 PV wS JB_2029'!$B$10:$K$40,10,FALSE),0)</f>
        <v>0</v>
      </c>
      <c r="BU36" s="369"/>
      <c r="BV36" s="130">
        <f>IFERROR(VLOOKUP($O36,'Table 3 PV wS UTS_2024'!$B$10:$K$38,10,FALSE),0)</f>
        <v>0</v>
      </c>
      <c r="BW36" s="130">
        <f>IFERROR(VLOOKUP($O36,'Table 3 PV wS UTS_2030'!$B$10:$K$38,10,FALSE),0)</f>
        <v>0</v>
      </c>
      <c r="BX36" s="368"/>
      <c r="BY36" s="130">
        <f>IFERROR(VLOOKUP($O36,'Table 3 185 MW (NTN) 2026)'!$B$13:$L$40,11,FALSE),0)</f>
        <v>0</v>
      </c>
      <c r="CD36">
        <f>SUM(AL$13:AL36)*BH36/1000</f>
        <v>0</v>
      </c>
      <c r="CE36">
        <f>SUM(AM$13:AM36)*BI36/1000</f>
        <v>0</v>
      </c>
      <c r="CF36">
        <f>SUM(AN$13:AN36)*BJ36/1000</f>
        <v>0</v>
      </c>
      <c r="CG36">
        <f>SUM(AO$13:AO36)*BK36/1000</f>
        <v>0</v>
      </c>
      <c r="CH36">
        <f>SUM(AP$13:AP36)*BL36/1000</f>
        <v>0</v>
      </c>
      <c r="CI36">
        <f>SUM(AQ$13:AQ36)*BM36/1000</f>
        <v>0</v>
      </c>
      <c r="CJ36">
        <f>SUM(AR$13:AR36)*BN36/1000</f>
        <v>0</v>
      </c>
      <c r="CK36">
        <f>SUM(AS$13:AS36)*BO36/1000</f>
        <v>0</v>
      </c>
      <c r="CL36">
        <f>SUM(AT$13:AT36)*BP36/1000</f>
        <v>0</v>
      </c>
      <c r="CM36">
        <f>SUM(AU$13:AU36)*BQ36/1000</f>
        <v>0</v>
      </c>
      <c r="CN36">
        <f>SUM(AV$13:AV36)*BR36/1000</f>
        <v>2.4845819123732884</v>
      </c>
      <c r="CO36">
        <f>SUM(AW$13:AW36)*BS36/1000</f>
        <v>0</v>
      </c>
      <c r="CP36">
        <f>SUM(AX$13:AX36)*BT36/1000</f>
        <v>0</v>
      </c>
      <c r="CQ36">
        <f>SUM(AY$13:AY36)*BU36/1000</f>
        <v>0</v>
      </c>
      <c r="CR36">
        <f>SUM(AZ$13:AZ36)*BV36/1000</f>
        <v>0</v>
      </c>
      <c r="CS36">
        <f>SUM(BA$13:BA36)*BW36/1000</f>
        <v>0</v>
      </c>
      <c r="CT36">
        <f>SUM(BB$13:BB36)*BX36/1000</f>
        <v>0</v>
      </c>
      <c r="CU36">
        <f>SUM(BC$13:BC36)*BY36/1000</f>
        <v>0</v>
      </c>
      <c r="CV36">
        <f>SUM(BD$13:BD36)*BZ36/1000</f>
        <v>0</v>
      </c>
      <c r="CW36">
        <f>SUM(BE$13:BE36)*CA36/1000</f>
        <v>0</v>
      </c>
      <c r="CX36">
        <f>SUM(BF$13:BF36)*CB36/1000</f>
        <v>0</v>
      </c>
      <c r="CY36">
        <f t="shared" si="68"/>
        <v>2.4845819123732884</v>
      </c>
      <c r="DA36">
        <f t="shared" si="69"/>
        <v>2044</v>
      </c>
      <c r="DB36" s="89">
        <f>IFERROR(VLOOKUP($DA36,'Table 3 TransCost'!$B$10:$E$40,4,FALSE),0)</f>
        <v>73.52</v>
      </c>
      <c r="DC36" s="175">
        <f t="shared" si="70"/>
        <v>0</v>
      </c>
    </row>
    <row r="37" spans="1:107" hidden="1">
      <c r="B37" s="15">
        <f t="shared" si="38"/>
        <v>2045</v>
      </c>
      <c r="C37" s="9">
        <f t="shared" si="17"/>
        <v>78.131506678405302</v>
      </c>
      <c r="D37" s="45"/>
      <c r="E37" s="9" t="e">
        <f t="shared" ca="1" si="74"/>
        <v>#DIV/0!</v>
      </c>
      <c r="F37" s="37"/>
      <c r="G37" s="14" t="e">
        <f t="shared" ca="1" si="42"/>
        <v>#DIV/0!</v>
      </c>
      <c r="H37" s="36"/>
      <c r="I37" s="175"/>
      <c r="J37" s="175"/>
      <c r="M37" s="112"/>
      <c r="O37">
        <f t="shared" si="75"/>
        <v>2045</v>
      </c>
      <c r="P37" s="381">
        <v>0</v>
      </c>
      <c r="Q37" s="381">
        <v>0</v>
      </c>
      <c r="R37" s="381">
        <v>0</v>
      </c>
      <c r="S37" s="381">
        <v>0</v>
      </c>
      <c r="T37" s="381">
        <v>0</v>
      </c>
      <c r="U37" s="381">
        <v>0</v>
      </c>
      <c r="V37" s="381">
        <v>0</v>
      </c>
      <c r="W37" s="381">
        <v>0</v>
      </c>
      <c r="X37" s="381">
        <v>0</v>
      </c>
      <c r="Y37" s="381">
        <v>0</v>
      </c>
      <c r="Z37" s="381">
        <v>0</v>
      </c>
      <c r="AA37" s="381">
        <v>0</v>
      </c>
      <c r="AB37" s="381">
        <v>0</v>
      </c>
      <c r="AC37" s="381">
        <v>0</v>
      </c>
      <c r="AD37" s="381">
        <v>0</v>
      </c>
      <c r="AE37" s="381">
        <v>0</v>
      </c>
      <c r="AF37" s="381">
        <v>0</v>
      </c>
      <c r="AG37" s="381">
        <v>0</v>
      </c>
      <c r="AL37">
        <f t="shared" si="73"/>
        <v>0</v>
      </c>
      <c r="AM37">
        <f t="shared" si="45"/>
        <v>0</v>
      </c>
      <c r="AN37">
        <f t="shared" si="46"/>
        <v>0</v>
      </c>
      <c r="AO37">
        <f t="shared" si="47"/>
        <v>0</v>
      </c>
      <c r="AP37">
        <f t="shared" si="48"/>
        <v>0</v>
      </c>
      <c r="AQ37">
        <f t="shared" si="49"/>
        <v>0</v>
      </c>
      <c r="AR37">
        <f t="shared" si="50"/>
        <v>0</v>
      </c>
      <c r="AS37">
        <f t="shared" si="51"/>
        <v>0</v>
      </c>
      <c r="AT37">
        <f t="shared" si="52"/>
        <v>0</v>
      </c>
      <c r="AU37">
        <f t="shared" si="53"/>
        <v>0</v>
      </c>
      <c r="AV37">
        <f t="shared" si="54"/>
        <v>0</v>
      </c>
      <c r="AW37">
        <f t="shared" si="55"/>
        <v>0</v>
      </c>
      <c r="AX37">
        <f t="shared" si="56"/>
        <v>0</v>
      </c>
      <c r="AY37">
        <f t="shared" si="57"/>
        <v>0</v>
      </c>
      <c r="AZ37">
        <f t="shared" si="58"/>
        <v>0</v>
      </c>
      <c r="BA37">
        <f t="shared" si="59"/>
        <v>0</v>
      </c>
      <c r="BB37">
        <f t="shared" si="60"/>
        <v>0</v>
      </c>
      <c r="BC37">
        <f t="shared" si="61"/>
        <v>0</v>
      </c>
      <c r="BG37">
        <f t="shared" si="67"/>
        <v>2045</v>
      </c>
      <c r="BH37" s="130">
        <f>IFERROR(VLOOKUP($O37,'Table 3 ID Wind_2030'!$B$10:$K$37,10,FALSE),0)</f>
        <v>0</v>
      </c>
      <c r="BI37" s="130">
        <f>IFERROR(VLOOKUP($O37,'Table 3 UT CP Wind_2023'!$B$10:$K$37,10,FALSE),0)</f>
        <v>0</v>
      </c>
      <c r="BJ37" s="130">
        <f>IFERROR(VLOOKUP($O37,'Table 3 WYAE Wind_2024'!$B$10:$L$37,11,FALSE),0)</f>
        <v>0</v>
      </c>
      <c r="BK37" s="130">
        <f>IFERROR(VLOOKUP($O37,'Table 3 YK Wind wS_2029'!$B$10:$K$37,10,FALSE),0)</f>
        <v>0</v>
      </c>
      <c r="BL37" s="369"/>
      <c r="BM37" s="130">
        <f>IFERROR(VLOOKUP($O37,'Table 3 ID Wind wS_2032'!$B$10:$K$38,10,FALSE),0)</f>
        <v>0</v>
      </c>
      <c r="BN37" s="130">
        <f>IFERROR(VLOOKUP($O37,'Table 3 PV wS YK_2024'!$B$10:$K$40,10,FALSE),0)</f>
        <v>0</v>
      </c>
      <c r="BO37" s="369"/>
      <c r="BP37" s="130">
        <f>IFERROR(VLOOKUP($O37,'Table 3 PV wS SO_2024'!$B$10:$K$40,10,FALSE),0)</f>
        <v>0</v>
      </c>
      <c r="BQ37" s="369"/>
      <c r="BR37" s="130">
        <f>IFERROR(VLOOKUP($O37,'Table 3 PV wS UTN_2024'!$B$10:$K$43,10,FALSE),0)</f>
        <v>137.53</v>
      </c>
      <c r="BS37" s="130">
        <f>IFERROR(VLOOKUP($O37,'Table 3 PV wS JB_2024'!$B$10:$K$40,10,FALSE),0)</f>
        <v>0</v>
      </c>
      <c r="BT37" s="130">
        <f>IFERROR(VLOOKUP($O37,'Table 3 PV wS JB_2029'!$B$10:$K$40,10,FALSE),0)</f>
        <v>0</v>
      </c>
      <c r="BU37" s="369"/>
      <c r="BV37" s="130">
        <f>IFERROR(VLOOKUP($O37,'Table 3 PV wS UTS_2024'!$B$10:$K$38,10,FALSE),0)</f>
        <v>0</v>
      </c>
      <c r="BW37" s="130">
        <f>IFERROR(VLOOKUP($O37,'Table 3 PV wS UTS_2030'!$B$10:$K$38,10,FALSE),0)</f>
        <v>0</v>
      </c>
      <c r="BX37" s="368"/>
      <c r="BY37" s="130">
        <f>IFERROR(VLOOKUP($O37,'Table 3 185 MW (NTN) 2026)'!$B$13:$L$40,11,FALSE),0)</f>
        <v>0</v>
      </c>
      <c r="CD37">
        <f>SUM(AL$13:AL37)*BH37/1000</f>
        <v>0</v>
      </c>
      <c r="CE37">
        <f>SUM(AM$13:AM37)*BI37/1000</f>
        <v>0</v>
      </c>
      <c r="CF37">
        <f>SUM(AN$13:AN37)*BJ37/1000</f>
        <v>0</v>
      </c>
      <c r="CG37">
        <f>SUM(AO$13:AO37)*BK37/1000</f>
        <v>0</v>
      </c>
      <c r="CH37">
        <f>SUM(AP$13:AP37)*BL37/1000</f>
        <v>0</v>
      </c>
      <c r="CI37">
        <f>SUM(AQ$13:AQ37)*BM37/1000</f>
        <v>0</v>
      </c>
      <c r="CJ37">
        <f>SUM(AR$13:AR37)*BN37/1000</f>
        <v>0</v>
      </c>
      <c r="CK37">
        <f>SUM(AS$13:AS37)*BO37/1000</f>
        <v>0</v>
      </c>
      <c r="CL37">
        <f>SUM(AT$13:AT37)*BP37/1000</f>
        <v>0</v>
      </c>
      <c r="CM37">
        <f>SUM(AU$13:AU37)*BQ37/1000</f>
        <v>0</v>
      </c>
      <c r="CN37">
        <f>SUM(AV$13:AV37)*BR37/1000</f>
        <v>2.4845819123732884</v>
      </c>
      <c r="CO37">
        <f>SUM(AW$13:AW37)*BS37/1000</f>
        <v>0</v>
      </c>
      <c r="CP37">
        <f>SUM(AX$13:AX37)*BT37/1000</f>
        <v>0</v>
      </c>
      <c r="CQ37">
        <f>SUM(AY$13:AY37)*BU37/1000</f>
        <v>0</v>
      </c>
      <c r="CR37">
        <f>SUM(AZ$13:AZ37)*BV37/1000</f>
        <v>0</v>
      </c>
      <c r="CS37">
        <f>SUM(BA$13:BA37)*BW37/1000</f>
        <v>0</v>
      </c>
      <c r="CT37">
        <f>SUM(BB$13:BB37)*BX37/1000</f>
        <v>0</v>
      </c>
      <c r="CU37">
        <f>SUM(BC$13:BC37)*BY37/1000</f>
        <v>0</v>
      </c>
      <c r="CV37">
        <f>SUM(BD$13:BD37)*BZ37/1000</f>
        <v>0</v>
      </c>
      <c r="CW37">
        <f>SUM(BE$13:BE37)*CA37/1000</f>
        <v>0</v>
      </c>
      <c r="CX37">
        <f>SUM(BF$13:BF37)*CB37/1000</f>
        <v>0</v>
      </c>
      <c r="CY37">
        <f t="shared" si="68"/>
        <v>2.4845819123732884</v>
      </c>
      <c r="DA37">
        <f t="shared" si="69"/>
        <v>2045</v>
      </c>
      <c r="DB37" s="89">
        <f>IFERROR(VLOOKUP($DA37,'Table 3 TransCost'!$B$10:$E$40,4,FALSE),0)</f>
        <v>75.14</v>
      </c>
      <c r="DC37" s="175">
        <f t="shared" si="70"/>
        <v>0</v>
      </c>
    </row>
    <row r="38" spans="1:107" hidden="1">
      <c r="B38" s="15">
        <f t="shared" si="38"/>
        <v>2046</v>
      </c>
      <c r="C38" s="9">
        <f t="shared" si="17"/>
        <v>78.131506678405302</v>
      </c>
      <c r="D38" s="45"/>
      <c r="E38" s="9" t="e">
        <f t="shared" ca="1" si="74"/>
        <v>#DIV/0!</v>
      </c>
      <c r="F38" s="37"/>
      <c r="G38" s="14" t="e">
        <f t="shared" ca="1" si="42"/>
        <v>#DIV/0!</v>
      </c>
      <c r="H38" s="36"/>
      <c r="I38" s="175"/>
      <c r="J38" s="175"/>
      <c r="M38" s="112"/>
      <c r="O38">
        <f t="shared" si="75"/>
        <v>2046</v>
      </c>
      <c r="P38" s="381">
        <v>0</v>
      </c>
      <c r="Q38" s="381">
        <v>0</v>
      </c>
      <c r="R38" s="381">
        <v>0</v>
      </c>
      <c r="S38" s="381">
        <v>0</v>
      </c>
      <c r="T38" s="381">
        <v>0</v>
      </c>
      <c r="U38" s="381">
        <v>0</v>
      </c>
      <c r="V38" s="381">
        <v>0</v>
      </c>
      <c r="W38" s="381">
        <v>0</v>
      </c>
      <c r="X38" s="381">
        <v>0</v>
      </c>
      <c r="Y38" s="381">
        <v>0</v>
      </c>
      <c r="Z38" s="381">
        <v>0</v>
      </c>
      <c r="AA38" s="381">
        <v>0</v>
      </c>
      <c r="AB38" s="381">
        <v>0</v>
      </c>
      <c r="AC38" s="381">
        <v>0</v>
      </c>
      <c r="AD38" s="381">
        <v>0</v>
      </c>
      <c r="AE38" s="381">
        <v>0</v>
      </c>
      <c r="AF38" s="381">
        <v>0</v>
      </c>
      <c r="AG38" s="381">
        <v>0</v>
      </c>
      <c r="AL38">
        <f t="shared" si="73"/>
        <v>0</v>
      </c>
      <c r="AM38">
        <f t="shared" si="45"/>
        <v>0</v>
      </c>
      <c r="AN38">
        <f t="shared" si="46"/>
        <v>0</v>
      </c>
      <c r="AO38">
        <f t="shared" si="47"/>
        <v>0</v>
      </c>
      <c r="AP38">
        <f t="shared" si="48"/>
        <v>0</v>
      </c>
      <c r="AQ38">
        <f t="shared" si="49"/>
        <v>0</v>
      </c>
      <c r="AR38">
        <f t="shared" si="50"/>
        <v>0</v>
      </c>
      <c r="AS38">
        <f t="shared" si="51"/>
        <v>0</v>
      </c>
      <c r="AT38">
        <f t="shared" si="52"/>
        <v>0</v>
      </c>
      <c r="AU38">
        <f t="shared" si="53"/>
        <v>0</v>
      </c>
      <c r="AV38">
        <f t="shared" si="54"/>
        <v>0</v>
      </c>
      <c r="AW38">
        <f t="shared" si="55"/>
        <v>0</v>
      </c>
      <c r="AX38">
        <f t="shared" si="56"/>
        <v>0</v>
      </c>
      <c r="AY38">
        <f t="shared" si="57"/>
        <v>0</v>
      </c>
      <c r="AZ38">
        <f t="shared" si="58"/>
        <v>0</v>
      </c>
      <c r="BA38">
        <f t="shared" si="59"/>
        <v>0</v>
      </c>
      <c r="BB38">
        <f t="shared" si="60"/>
        <v>0</v>
      </c>
      <c r="BC38">
        <f t="shared" si="61"/>
        <v>0</v>
      </c>
      <c r="BG38">
        <f t="shared" si="67"/>
        <v>2046</v>
      </c>
      <c r="BH38" s="130">
        <f>IFERROR(VLOOKUP($O38,'Table 3 ID Wind_2030'!$B$10:$K$37,10,FALSE),0)</f>
        <v>0</v>
      </c>
      <c r="BI38" s="130">
        <f>IFERROR(VLOOKUP($O38,'Table 3 UT CP Wind_2023'!$B$10:$K$37,10,FALSE),0)</f>
        <v>0</v>
      </c>
      <c r="BJ38" s="130">
        <f>IFERROR(VLOOKUP($O38,'Table 3 WYAE Wind_2024'!$B$10:$L$37,11,FALSE),0)</f>
        <v>0</v>
      </c>
      <c r="BK38" s="130">
        <f>IFERROR(VLOOKUP($O38,'Table 3 YK Wind wS_2029'!$B$10:$K$37,10,FALSE),0)</f>
        <v>0</v>
      </c>
      <c r="BL38" s="369"/>
      <c r="BM38" s="130">
        <f>IFERROR(VLOOKUP($O38,'Table 3 ID Wind wS_2032'!$B$10:$K$38,10,FALSE),0)</f>
        <v>0</v>
      </c>
      <c r="BN38" s="130">
        <f>IFERROR(VLOOKUP($O38,'Table 3 PV wS YK_2024'!$B$10:$K$40,10,FALSE),0)</f>
        <v>0</v>
      </c>
      <c r="BO38" s="369"/>
      <c r="BP38" s="130">
        <f>IFERROR(VLOOKUP($O38,'Table 3 PV wS SO_2024'!$B$10:$K$40,10,FALSE),0)</f>
        <v>0</v>
      </c>
      <c r="BQ38" s="369"/>
      <c r="BR38" s="130">
        <f>IFERROR(VLOOKUP($O38,'Table 3 PV wS UTN_2024'!$B$10:$K$43,10,FALSE),0)</f>
        <v>137.53</v>
      </c>
      <c r="BS38" s="130">
        <f>IFERROR(VLOOKUP($O38,'Table 3 PV wS JB_2024'!$B$10:$K$40,10,FALSE),0)</f>
        <v>0</v>
      </c>
      <c r="BT38" s="130">
        <f>IFERROR(VLOOKUP($O38,'Table 3 PV wS JB_2029'!$B$10:$K$40,10,FALSE),0)</f>
        <v>0</v>
      </c>
      <c r="BU38" s="369"/>
      <c r="BV38" s="130">
        <f>IFERROR(VLOOKUP($O38,'Table 3 PV wS UTS_2024'!$B$10:$K$38,10,FALSE),0)</f>
        <v>0</v>
      </c>
      <c r="BW38" s="130">
        <f>IFERROR(VLOOKUP($O38,'Table 3 PV wS UTS_2030'!$B$10:$K$38,10,FALSE),0)</f>
        <v>0</v>
      </c>
      <c r="BX38" s="368"/>
      <c r="BY38" s="130">
        <f>IFERROR(VLOOKUP($O38,'Table 3 185 MW (NTN) 2026)'!$B$13:$L$40,11,FALSE),0)</f>
        <v>0</v>
      </c>
      <c r="CD38">
        <f>SUM(AL$13:AL38)*BH38/1000</f>
        <v>0</v>
      </c>
      <c r="CE38">
        <f>SUM(AM$13:AM38)*BI38/1000</f>
        <v>0</v>
      </c>
      <c r="CF38">
        <f>SUM(AN$13:AN38)*BJ38/1000</f>
        <v>0</v>
      </c>
      <c r="CG38">
        <f>SUM(AO$13:AO38)*BK38/1000</f>
        <v>0</v>
      </c>
      <c r="CH38">
        <f>SUM(AP$13:AP38)*BL38/1000</f>
        <v>0</v>
      </c>
      <c r="CI38">
        <f>SUM(AQ$13:AQ38)*BM38/1000</f>
        <v>0</v>
      </c>
      <c r="CJ38">
        <f>SUM(AR$13:AR38)*BN38/1000</f>
        <v>0</v>
      </c>
      <c r="CK38">
        <f>SUM(AS$13:AS38)*BO38/1000</f>
        <v>0</v>
      </c>
      <c r="CL38">
        <f>SUM(AT$13:AT38)*BP38/1000</f>
        <v>0</v>
      </c>
      <c r="CM38">
        <f>SUM(AU$13:AU38)*BQ38/1000</f>
        <v>0</v>
      </c>
      <c r="CN38">
        <f>SUM(AV$13:AV38)*BR38/1000</f>
        <v>2.4845819123732884</v>
      </c>
      <c r="CO38">
        <f>SUM(AW$13:AW38)*BS38/1000</f>
        <v>0</v>
      </c>
      <c r="CP38">
        <f>SUM(AX$13:AX38)*BT38/1000</f>
        <v>0</v>
      </c>
      <c r="CQ38">
        <f>SUM(AY$13:AY38)*BU38/1000</f>
        <v>0</v>
      </c>
      <c r="CR38">
        <f>SUM(AZ$13:AZ38)*BV38/1000</f>
        <v>0</v>
      </c>
      <c r="CS38">
        <f>SUM(BA$13:BA38)*BW38/1000</f>
        <v>0</v>
      </c>
      <c r="CT38">
        <f>SUM(BB$13:BB38)*BX38/1000</f>
        <v>0</v>
      </c>
      <c r="CU38">
        <f>SUM(BC$13:BC38)*BY38/1000</f>
        <v>0</v>
      </c>
      <c r="CV38">
        <f>SUM(BD$13:BD38)*BZ38/1000</f>
        <v>0</v>
      </c>
      <c r="CW38">
        <f>SUM(BE$13:BE38)*CA38/1000</f>
        <v>0</v>
      </c>
      <c r="CX38">
        <f>SUM(BF$13:BF38)*CB38/1000</f>
        <v>0</v>
      </c>
      <c r="CY38">
        <f t="shared" si="68"/>
        <v>2.4845819123732884</v>
      </c>
      <c r="DA38">
        <f t="shared" si="69"/>
        <v>2046</v>
      </c>
      <c r="DB38" s="89">
        <f>IFERROR(VLOOKUP($DA38,'Table 3 TransCost'!$B$10:$E$40,4,FALSE),0)</f>
        <v>0</v>
      </c>
      <c r="DC38" s="175">
        <f t="shared" si="70"/>
        <v>0</v>
      </c>
    </row>
    <row r="39" spans="1:107">
      <c r="B39" s="167"/>
      <c r="C39" s="9"/>
      <c r="D39" s="45"/>
      <c r="E39" s="9"/>
      <c r="F39" s="37"/>
      <c r="G39" s="9"/>
      <c r="H39" s="36"/>
      <c r="I39" s="49"/>
      <c r="M39" s="112"/>
      <c r="BL39" t="s">
        <v>225</v>
      </c>
      <c r="BO39" t="s">
        <v>225</v>
      </c>
      <c r="BU39" t="s">
        <v>225</v>
      </c>
      <c r="BX39" t="s">
        <v>225</v>
      </c>
      <c r="DB39" s="89"/>
      <c r="DC39" s="175"/>
    </row>
    <row r="40" spans="1:107" ht="12" customHeight="1">
      <c r="B40" s="167"/>
      <c r="C40" s="9"/>
      <c r="D40" s="45"/>
      <c r="E40" s="9"/>
      <c r="F40" s="37"/>
      <c r="G40" s="9"/>
      <c r="H40" s="36"/>
      <c r="I40" s="49"/>
      <c r="M40" s="112"/>
      <c r="N40" t="s">
        <v>93</v>
      </c>
      <c r="P40">
        <v>2030</v>
      </c>
      <c r="R40">
        <v>2024</v>
      </c>
      <c r="S40">
        <v>2029</v>
      </c>
      <c r="T40">
        <v>2037</v>
      </c>
      <c r="U40">
        <v>2032</v>
      </c>
      <c r="V40">
        <v>2024</v>
      </c>
      <c r="W40">
        <v>2036</v>
      </c>
      <c r="X40">
        <v>2024</v>
      </c>
      <c r="Y40">
        <v>2033</v>
      </c>
      <c r="Z40">
        <v>2024</v>
      </c>
      <c r="AA40">
        <v>2024</v>
      </c>
      <c r="AB40">
        <v>2029</v>
      </c>
      <c r="AC40">
        <v>2038</v>
      </c>
      <c r="AD40">
        <v>2024</v>
      </c>
      <c r="AE40">
        <v>2030</v>
      </c>
      <c r="AF40">
        <v>2037</v>
      </c>
      <c r="AG40">
        <v>2026</v>
      </c>
    </row>
    <row r="41" spans="1:107">
      <c r="A41" s="391"/>
      <c r="B41" s="391"/>
      <c r="D41" s="9"/>
      <c r="F41" s="37"/>
      <c r="H41" s="36"/>
      <c r="I41"/>
      <c r="N41" t="s">
        <v>226</v>
      </c>
      <c r="P41" s="211">
        <v>0</v>
      </c>
      <c r="Q41" s="211"/>
      <c r="R41" s="211">
        <v>0</v>
      </c>
      <c r="S41" s="211">
        <v>0</v>
      </c>
      <c r="T41" s="211">
        <v>0</v>
      </c>
      <c r="U41" s="211">
        <v>0</v>
      </c>
      <c r="V41" s="211">
        <v>0</v>
      </c>
      <c r="W41" s="211">
        <v>0</v>
      </c>
      <c r="X41" s="211">
        <v>0</v>
      </c>
      <c r="Y41" s="211">
        <v>0</v>
      </c>
      <c r="Z41" s="211">
        <v>1</v>
      </c>
      <c r="AA41" s="211">
        <v>0</v>
      </c>
      <c r="AB41" s="211">
        <v>0</v>
      </c>
      <c r="AC41" s="211">
        <v>0</v>
      </c>
      <c r="AD41" s="211">
        <v>0</v>
      </c>
      <c r="AE41" s="211">
        <v>0</v>
      </c>
      <c r="AF41" s="211">
        <v>0</v>
      </c>
      <c r="AG41" s="211">
        <v>0</v>
      </c>
      <c r="AH41" s="211"/>
      <c r="AI41" s="211"/>
      <c r="AJ41" s="211"/>
    </row>
    <row r="42" spans="1:107">
      <c r="A42" s="193"/>
      <c r="B42" s="55"/>
      <c r="E42" s="5"/>
      <c r="I42" s="49" t="s">
        <v>160</v>
      </c>
      <c r="P42" s="169"/>
      <c r="Q42" s="169"/>
      <c r="R42" s="169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</row>
    <row r="43" spans="1:107">
      <c r="B43" s="47"/>
      <c r="C43" s="9"/>
      <c r="D43" s="9"/>
      <c r="H43" s="36"/>
      <c r="I43" s="109">
        <v>6.9199999999999998E-2</v>
      </c>
    </row>
    <row r="44" spans="1:107">
      <c r="B44" s="48"/>
      <c r="E44" s="9"/>
      <c r="G44" s="195"/>
      <c r="H44" s="36"/>
    </row>
    <row r="45" spans="1:107">
      <c r="A45" s="392"/>
      <c r="B45" s="392"/>
      <c r="E45" s="9"/>
      <c r="G45" s="195"/>
      <c r="H45" s="36"/>
      <c r="P45" t="s">
        <v>112</v>
      </c>
    </row>
    <row r="46" spans="1:107" ht="13.5" customHeight="1">
      <c r="A46" s="55"/>
      <c r="B46" s="55"/>
      <c r="E46" s="5"/>
      <c r="H46" s="36"/>
      <c r="P46" t="s">
        <v>111</v>
      </c>
      <c r="R46" s="282">
        <v>2.2799999999999997E-2</v>
      </c>
    </row>
    <row r="47" spans="1:107" ht="21" customHeight="1">
      <c r="A47" s="392" t="str">
        <f>'Table 5'!A9</f>
        <v xml:space="preserve">15 Year </v>
      </c>
      <c r="B47" s="392"/>
      <c r="E47" s="9"/>
      <c r="G47" s="108"/>
      <c r="H47" s="36"/>
    </row>
    <row r="48" spans="1:107">
      <c r="B48" s="55" t="str">
        <f>" Levelized Prices (Nominal) @ "&amp;TEXT($I$43,"0.00%")&amp;" Discount Rate (1) (3) "</f>
        <v xml:space="preserve"> Levelized Prices (Nominal) @ 6.92% Discount Rate (1) (3) </v>
      </c>
      <c r="E48" s="5"/>
      <c r="H48" s="36"/>
      <c r="I48"/>
      <c r="M48" s="112"/>
    </row>
    <row r="49" spans="1:19">
      <c r="B49" s="47" t="s">
        <v>8</v>
      </c>
      <c r="C49" s="9">
        <f ca="1">'Table 5'!$D$9*(Study_CF*8.76)/'Table 5'!$F$9</f>
        <v>0</v>
      </c>
      <c r="D49" s="9"/>
      <c r="H49" s="36"/>
      <c r="I49"/>
    </row>
    <row r="50" spans="1:19">
      <c r="B50" s="48" t="s">
        <v>31</v>
      </c>
      <c r="E50" s="9">
        <f ca="1">'Table 5'!$C$9/'Table 5'!$F$9</f>
        <v>15.774028313133114</v>
      </c>
      <c r="G50" s="195">
        <f ca="1">'Table 5'!$G$9</f>
        <v>15.774028313133114</v>
      </c>
      <c r="H50" s="36"/>
      <c r="I50" s="217"/>
      <c r="S50" s="175"/>
    </row>
    <row r="51" spans="1:19" ht="8.25" customHeight="1">
      <c r="A51" s="392"/>
      <c r="B51" s="392"/>
      <c r="E51" s="9"/>
      <c r="G51" s="108"/>
      <c r="H51" s="36"/>
    </row>
    <row r="52" spans="1:19">
      <c r="A52" s="392"/>
      <c r="B52" s="392"/>
      <c r="E52" s="9"/>
      <c r="G52" s="108"/>
      <c r="H52" s="36"/>
      <c r="I52"/>
      <c r="M52" s="112"/>
    </row>
    <row r="53" spans="1:19">
      <c r="B53" s="55"/>
      <c r="E53" s="5"/>
      <c r="H53" s="36"/>
      <c r="I53"/>
    </row>
    <row r="54" spans="1:19">
      <c r="B54" s="47"/>
      <c r="C54" s="9"/>
      <c r="D54" s="9"/>
      <c r="H54" s="36"/>
      <c r="I54"/>
      <c r="S54" s="175"/>
    </row>
    <row r="55" spans="1:19">
      <c r="B55" s="48"/>
      <c r="E55" s="9"/>
      <c r="G55" s="195"/>
      <c r="H55" s="36"/>
    </row>
    <row r="56" spans="1:19">
      <c r="B56" s="47"/>
      <c r="C56" s="9"/>
      <c r="D56" s="9"/>
      <c r="H56" s="36"/>
    </row>
    <row r="57" spans="1:19">
      <c r="B57" s="48"/>
      <c r="E57" s="9"/>
      <c r="G57" s="108"/>
      <c r="H57" s="36"/>
    </row>
    <row r="58" spans="1:19">
      <c r="B58" s="47"/>
      <c r="C58" s="9"/>
      <c r="D58" s="9"/>
      <c r="H58" s="36"/>
    </row>
    <row r="59" spans="1:19">
      <c r="B59" s="55"/>
      <c r="E59" s="5"/>
      <c r="H59" s="36"/>
    </row>
    <row r="60" spans="1:19">
      <c r="B60" s="47"/>
      <c r="C60" s="9"/>
      <c r="D60" s="9"/>
      <c r="H60" s="36"/>
    </row>
    <row r="61" spans="1:19">
      <c r="A61" s="392"/>
      <c r="B61" s="392"/>
      <c r="E61" s="9"/>
      <c r="G61" s="108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B64" s="48"/>
      <c r="E64" s="9"/>
      <c r="G64" s="195"/>
      <c r="H64" s="36"/>
    </row>
    <row r="65" spans="1:13">
      <c r="E65" s="38"/>
      <c r="G65" s="38"/>
      <c r="H65" s="36"/>
      <c r="I65" s="108"/>
    </row>
    <row r="66" spans="1:13">
      <c r="B66" s="50"/>
      <c r="E66" s="36"/>
      <c r="F66" s="38"/>
      <c r="G66" s="36"/>
      <c r="H66" s="36"/>
      <c r="I66" s="108"/>
    </row>
    <row r="67" spans="1:13">
      <c r="F67" s="38"/>
      <c r="H67" s="36"/>
      <c r="I67" s="108"/>
    </row>
    <row r="68" spans="1:13">
      <c r="G68" s="5"/>
    </row>
    <row r="70" spans="1:13">
      <c r="B70" s="94"/>
    </row>
    <row r="71" spans="1:13" ht="12.75" customHeight="1">
      <c r="B71" s="94"/>
    </row>
    <row r="72" spans="1:13" ht="12.75" customHeight="1">
      <c r="A72" s="3" t="b">
        <f>SUM(P13:AJ28)&gt;0</f>
        <v>1</v>
      </c>
      <c r="B72" s="94"/>
    </row>
    <row r="73" spans="1:13">
      <c r="A73" s="3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11</v>
      </c>
      <c r="B73" s="10"/>
      <c r="C73" s="7"/>
      <c r="D73" s="7"/>
      <c r="E73" s="7"/>
      <c r="G73" s="7"/>
    </row>
    <row r="74" spans="1:13">
      <c r="A74">
        <f>INDEX($O$13:$AJ$33,IF(SUM($P$13:$AJ$33)&gt;0,SUM($P$13:$AJ$33),FALSE)-1,1)</f>
        <v>2024</v>
      </c>
      <c r="I74" t="s">
        <v>57</v>
      </c>
    </row>
    <row r="75" spans="1:13" s="53" customFormat="1">
      <c r="A75" s="54"/>
      <c r="B75" s="10"/>
      <c r="C75" s="54"/>
      <c r="D75" s="54"/>
      <c r="E75" s="54"/>
      <c r="F75" s="54"/>
      <c r="G75" s="54"/>
      <c r="I75" t="e">
        <f ca="1">"       Avoided Costs calculated annually are  "&amp;TEXT(PMT(Discount_Rate,COUNT($G$13:$G$27),-NPV(Discount_Rate,$G$13:$G$27)),"$0.00")&amp;"/MWH"</f>
        <v>#DIV/0!</v>
      </c>
      <c r="J75"/>
      <c r="K75"/>
      <c r="L75"/>
      <c r="M75"/>
    </row>
    <row r="76" spans="1:13" s="53" customFormat="1">
      <c r="A76" s="54"/>
      <c r="B76" s="10"/>
      <c r="C76" s="54"/>
      <c r="D76" s="54"/>
      <c r="E76" s="54"/>
      <c r="F76" s="54"/>
      <c r="G76" s="54"/>
      <c r="I76" s="10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51"/>
      <c r="I77" s="53"/>
      <c r="L77" s="53"/>
      <c r="M77" s="53"/>
    </row>
    <row r="78" spans="1:13">
      <c r="A78"/>
      <c r="F78" s="7"/>
    </row>
    <row r="81" spans="1:11">
      <c r="A81"/>
      <c r="J81" s="53"/>
      <c r="K81" s="53"/>
    </row>
    <row r="82" spans="1:11">
      <c r="A82"/>
      <c r="J82" s="53"/>
      <c r="K82" s="53"/>
    </row>
  </sheetData>
  <mergeCells count="6">
    <mergeCell ref="A41:B41"/>
    <mergeCell ref="A51:B51"/>
    <mergeCell ref="A61:B61"/>
    <mergeCell ref="A47:B47"/>
    <mergeCell ref="A45:B45"/>
    <mergeCell ref="A52:B52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zoomScale="80" zoomScaleNormal="80" workbookViewId="0">
      <selection activeCell="K20" sqref="K20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1.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0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0" ht="15.75">
      <c r="B2" s="115" t="s">
        <v>106</v>
      </c>
      <c r="C2" s="116"/>
      <c r="D2" s="116"/>
      <c r="E2" s="116"/>
      <c r="F2" s="116"/>
      <c r="G2" s="116"/>
      <c r="H2" s="116"/>
      <c r="I2" s="116"/>
      <c r="J2" s="116"/>
    </row>
    <row r="3" spans="2:30" ht="15.75">
      <c r="B3" s="115" t="str">
        <f>TEXT($C$63,"0%")&amp;" Capacity Factor"</f>
        <v>33%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2:30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</row>
    <row r="5" spans="2:30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4"/>
      <c r="N5" s="214"/>
      <c r="P5" s="214"/>
      <c r="R5" s="276"/>
      <c r="S5" s="119"/>
      <c r="T5" s="119"/>
      <c r="U5" s="119"/>
      <c r="V5" s="119"/>
      <c r="W5" s="119"/>
      <c r="X5" s="119"/>
      <c r="Y5" s="382"/>
      <c r="Z5" s="382"/>
      <c r="AA5" s="119"/>
      <c r="AB5" s="119"/>
      <c r="AC5" s="119"/>
      <c r="AD5" s="119"/>
    </row>
    <row r="6" spans="2:30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7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2:30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</row>
    <row r="8" spans="2:30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</row>
    <row r="9" spans="2:30" ht="15.75">
      <c r="B9" s="43" t="str">
        <f>C52</f>
        <v>2019 IRP Utah South Solar with Storage - 33%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</row>
    <row r="10" spans="2:30">
      <c r="B10" s="126"/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</row>
    <row r="11" spans="2:30">
      <c r="B11" s="126"/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</row>
    <row r="12" spans="2:30">
      <c r="B12" s="135"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S12" s="119"/>
      <c r="T12" s="164"/>
      <c r="U12" s="160"/>
      <c r="V12" s="160"/>
      <c r="W12" s="119"/>
      <c r="X12" s="119"/>
      <c r="Y12" s="160"/>
      <c r="Z12" s="160"/>
      <c r="AA12" s="119"/>
      <c r="AB12" s="119"/>
      <c r="AC12" s="119"/>
      <c r="AD12" s="119"/>
    </row>
    <row r="13" spans="2:30">
      <c r="B13" s="135">
        <f t="shared" ref="B13:B37" si="0">B12+1</f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S13" s="119"/>
      <c r="T13" s="119"/>
      <c r="U13" s="119"/>
      <c r="V13" s="160"/>
      <c r="W13" s="119"/>
      <c r="X13" s="119"/>
      <c r="Y13" s="160"/>
      <c r="Z13" s="160"/>
      <c r="AA13" s="119"/>
      <c r="AB13" s="119"/>
      <c r="AC13" s="119"/>
      <c r="AD13" s="119"/>
    </row>
    <row r="14" spans="2:30">
      <c r="B14" s="135">
        <f t="shared" si="0"/>
        <v>2020</v>
      </c>
      <c r="C14" s="136"/>
      <c r="D14" s="128"/>
      <c r="E14" s="128">
        <f t="shared" si="1"/>
        <v>25.24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25.24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19"/>
      <c r="X14" s="119"/>
      <c r="Y14" s="160"/>
      <c r="Z14" s="160"/>
      <c r="AA14" s="119"/>
      <c r="AB14" s="119"/>
      <c r="AC14" s="119"/>
      <c r="AD14" s="119"/>
    </row>
    <row r="15" spans="2:30">
      <c r="B15" s="135">
        <f t="shared" si="0"/>
        <v>2021</v>
      </c>
      <c r="C15" s="136"/>
      <c r="D15" s="128"/>
      <c r="E15" s="128">
        <f t="shared" si="1"/>
        <v>25.47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25.47</v>
      </c>
      <c r="L15" s="119"/>
      <c r="N15" s="117"/>
      <c r="O15" s="272"/>
      <c r="P15" s="133"/>
      <c r="Q15" s="134"/>
      <c r="R15" s="119"/>
      <c r="S15" s="119"/>
      <c r="T15" s="119"/>
      <c r="U15" s="119"/>
      <c r="V15" s="160"/>
      <c r="W15" s="119"/>
      <c r="X15" s="119"/>
      <c r="Y15" s="160"/>
      <c r="Z15" s="160"/>
      <c r="AA15" s="119"/>
      <c r="AB15" s="119"/>
      <c r="AC15" s="119"/>
      <c r="AD15" s="119"/>
    </row>
    <row r="16" spans="2:30">
      <c r="B16" s="135">
        <f t="shared" si="0"/>
        <v>2022</v>
      </c>
      <c r="C16" s="136"/>
      <c r="D16" s="128"/>
      <c r="E16" s="128">
        <f t="shared" si="1"/>
        <v>25.75</v>
      </c>
      <c r="F16" s="128"/>
      <c r="G16" s="130"/>
      <c r="H16" s="128">
        <f t="shared" si="2"/>
        <v>0</v>
      </c>
      <c r="I16" s="130"/>
      <c r="J16" s="130"/>
      <c r="K16" s="128">
        <f t="shared" si="3"/>
        <v>25.75</v>
      </c>
      <c r="L16" s="119"/>
      <c r="N16" s="117"/>
      <c r="R16" s="119"/>
      <c r="S16" s="119"/>
      <c r="T16" s="119"/>
      <c r="U16" s="119"/>
      <c r="V16" s="160"/>
      <c r="W16" s="119"/>
      <c r="X16" s="119"/>
      <c r="Y16" s="160"/>
      <c r="Z16" s="160"/>
      <c r="AA16" s="119"/>
      <c r="AB16" s="119"/>
      <c r="AC16" s="119"/>
      <c r="AD16" s="119"/>
    </row>
    <row r="17" spans="2:30">
      <c r="B17" s="135">
        <f t="shared" si="0"/>
        <v>2023</v>
      </c>
      <c r="C17" s="136"/>
      <c r="D17" s="128"/>
      <c r="E17" s="128">
        <f t="shared" si="1"/>
        <v>26.01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26.01</v>
      </c>
      <c r="L17" s="119"/>
      <c r="N17" s="117"/>
      <c r="O17" s="132"/>
      <c r="R17" s="119"/>
      <c r="S17" s="119"/>
      <c r="T17" s="119"/>
      <c r="U17" s="119"/>
      <c r="V17" s="160"/>
      <c r="W17" s="119"/>
      <c r="X17" s="119"/>
      <c r="Y17" s="160"/>
      <c r="Z17" s="160"/>
      <c r="AA17" s="119"/>
      <c r="AB17" s="119"/>
      <c r="AC17" s="119"/>
      <c r="AD17" s="119"/>
    </row>
    <row r="18" spans="2:30">
      <c r="B18" s="135">
        <f t="shared" si="0"/>
        <v>2024</v>
      </c>
      <c r="C18" s="136"/>
      <c r="D18" s="128"/>
      <c r="E18" s="128">
        <f t="shared" si="1"/>
        <v>26.35</v>
      </c>
      <c r="F18" s="128"/>
      <c r="G18" s="130"/>
      <c r="H18" s="128">
        <f t="shared" si="2"/>
        <v>0</v>
      </c>
      <c r="I18" s="130"/>
      <c r="J18" s="130"/>
      <c r="K18" s="128">
        <f t="shared" si="3"/>
        <v>26.35</v>
      </c>
      <c r="L18" s="119"/>
      <c r="N18" s="117"/>
      <c r="P18" s="281"/>
      <c r="Q18" s="153"/>
      <c r="R18" s="119"/>
      <c r="S18" s="119"/>
      <c r="T18" s="164"/>
      <c r="U18" s="160"/>
      <c r="V18" s="160"/>
      <c r="W18" s="119"/>
      <c r="X18" s="160"/>
      <c r="Y18" s="160"/>
      <c r="Z18" s="160"/>
      <c r="AA18" s="387"/>
      <c r="AB18" s="387"/>
      <c r="AC18" s="119"/>
      <c r="AD18" s="119"/>
    </row>
    <row r="19" spans="2:30">
      <c r="B19" s="135">
        <f t="shared" si="0"/>
        <v>2025</v>
      </c>
      <c r="C19" s="136"/>
      <c r="D19" s="128"/>
      <c r="E19" s="128">
        <f t="shared" si="1"/>
        <v>26.8</v>
      </c>
      <c r="F19" s="128"/>
      <c r="G19" s="130"/>
      <c r="H19" s="128">
        <f t="shared" si="2"/>
        <v>0</v>
      </c>
      <c r="I19" s="130"/>
      <c r="J19" s="130"/>
      <c r="K19" s="128">
        <f t="shared" si="3"/>
        <v>26.8</v>
      </c>
      <c r="L19" s="119"/>
      <c r="N19" s="117"/>
      <c r="R19" s="119"/>
      <c r="S19" s="119"/>
      <c r="T19" s="164"/>
      <c r="U19" s="160"/>
      <c r="V19" s="160"/>
      <c r="W19" s="119"/>
      <c r="X19" s="160"/>
      <c r="Y19" s="160"/>
      <c r="Z19" s="160"/>
      <c r="AA19" s="119"/>
      <c r="AB19" s="119"/>
      <c r="AC19" s="119"/>
      <c r="AD19" s="119"/>
    </row>
    <row r="20" spans="2:30">
      <c r="B20" s="135">
        <f t="shared" si="0"/>
        <v>2026</v>
      </c>
      <c r="C20" s="136"/>
      <c r="D20" s="128"/>
      <c r="E20" s="128">
        <f t="shared" si="1"/>
        <v>27.36</v>
      </c>
      <c r="F20" s="128"/>
      <c r="G20" s="130"/>
      <c r="H20" s="128">
        <f t="shared" si="2"/>
        <v>0</v>
      </c>
      <c r="I20" s="130"/>
      <c r="J20" s="130"/>
      <c r="K20" s="128">
        <f t="shared" si="3"/>
        <v>27.36</v>
      </c>
      <c r="L20" s="119"/>
      <c r="N20" s="117"/>
      <c r="R20" s="160"/>
      <c r="S20" s="119"/>
      <c r="T20" s="164"/>
      <c r="U20" s="160"/>
      <c r="V20" s="160"/>
      <c r="W20" s="119"/>
      <c r="X20" s="160"/>
      <c r="Y20" s="160"/>
      <c r="Z20" s="160"/>
      <c r="AA20" s="119"/>
      <c r="AB20" s="119"/>
      <c r="AC20" s="119"/>
      <c r="AD20" s="119"/>
    </row>
    <row r="21" spans="2:30">
      <c r="B21" s="135">
        <f t="shared" si="0"/>
        <v>2027</v>
      </c>
      <c r="C21" s="136"/>
      <c r="D21" s="128"/>
      <c r="E21" s="128">
        <f t="shared" si="1"/>
        <v>28.02</v>
      </c>
      <c r="F21" s="128"/>
      <c r="G21" s="130"/>
      <c r="H21" s="128">
        <f t="shared" si="2"/>
        <v>0</v>
      </c>
      <c r="I21" s="130"/>
      <c r="J21" s="130"/>
      <c r="K21" s="128">
        <f t="shared" si="3"/>
        <v>28.02</v>
      </c>
      <c r="L21" s="119"/>
      <c r="N21" s="117"/>
      <c r="R21" s="160"/>
      <c r="S21" s="119"/>
      <c r="T21" s="164"/>
      <c r="U21" s="160"/>
      <c r="V21" s="160"/>
      <c r="W21" s="119"/>
      <c r="X21" s="160"/>
      <c r="Y21" s="160"/>
      <c r="Z21" s="160"/>
      <c r="AA21" s="119"/>
      <c r="AB21" s="119"/>
      <c r="AC21" s="119"/>
      <c r="AD21" s="119"/>
    </row>
    <row r="22" spans="2:30">
      <c r="B22" s="135">
        <f t="shared" si="0"/>
        <v>2028</v>
      </c>
      <c r="C22" s="136"/>
      <c r="D22" s="128"/>
      <c r="E22" s="128">
        <f t="shared" si="1"/>
        <v>28.69</v>
      </c>
      <c r="F22" s="128"/>
      <c r="G22" s="130"/>
      <c r="H22" s="128">
        <f t="shared" si="2"/>
        <v>0</v>
      </c>
      <c r="I22" s="130"/>
      <c r="J22" s="130"/>
      <c r="K22" s="128">
        <f t="shared" si="3"/>
        <v>28.69</v>
      </c>
      <c r="L22" s="119"/>
      <c r="N22" s="117"/>
      <c r="R22" s="160"/>
      <c r="S22" s="119"/>
      <c r="T22" s="164"/>
      <c r="U22" s="160"/>
      <c r="V22" s="160"/>
      <c r="W22" s="119"/>
      <c r="X22" s="160"/>
      <c r="Y22" s="160"/>
      <c r="Z22" s="160"/>
      <c r="AA22" s="119"/>
      <c r="AB22" s="119"/>
      <c r="AC22" s="119"/>
      <c r="AD22" s="119"/>
    </row>
    <row r="23" spans="2:30">
      <c r="B23" s="135">
        <f t="shared" si="0"/>
        <v>2029</v>
      </c>
      <c r="C23" s="136"/>
      <c r="D23" s="128"/>
      <c r="E23" s="128">
        <f t="shared" si="1"/>
        <v>29.35</v>
      </c>
      <c r="F23" s="128"/>
      <c r="G23" s="130"/>
      <c r="H23" s="128">
        <f t="shared" si="2"/>
        <v>0</v>
      </c>
      <c r="I23" s="130"/>
      <c r="J23" s="130"/>
      <c r="K23" s="128">
        <f t="shared" si="3"/>
        <v>29.35</v>
      </c>
      <c r="L23" s="119"/>
      <c r="N23" s="117"/>
      <c r="R23" s="160"/>
      <c r="S23" s="119"/>
      <c r="T23" s="164"/>
      <c r="U23" s="160"/>
      <c r="V23" s="160"/>
      <c r="W23" s="119"/>
      <c r="X23" s="160"/>
      <c r="Y23" s="160"/>
      <c r="Z23" s="160"/>
      <c r="AA23" s="119"/>
      <c r="AB23" s="119"/>
      <c r="AC23" s="119"/>
      <c r="AD23" s="119"/>
    </row>
    <row r="24" spans="2:30">
      <c r="B24" s="135">
        <f t="shared" si="0"/>
        <v>2030</v>
      </c>
      <c r="C24" s="348">
        <v>1208.8</v>
      </c>
      <c r="D24" s="128">
        <f>C24*$C$62</f>
        <v>81.594000000000008</v>
      </c>
      <c r="E24" s="128">
        <f t="shared" si="1"/>
        <v>30</v>
      </c>
      <c r="F24" s="128">
        <f>C60</f>
        <v>21.577297145999619</v>
      </c>
      <c r="G24" s="130">
        <f>(D24+E24+F24)/(8.76*$C$63)</f>
        <v>46.776008832455084</v>
      </c>
      <c r="H24" s="128">
        <f t="shared" si="2"/>
        <v>0</v>
      </c>
      <c r="I24" s="130">
        <f>(G24+H24)</f>
        <v>46.776008832455084</v>
      </c>
      <c r="J24" s="130">
        <f t="shared" ref="J24:J32" si="4">ROUND(I24*$C$63*8.76,2)</f>
        <v>133.16999999999999</v>
      </c>
      <c r="K24" s="128">
        <f t="shared" si="3"/>
        <v>133.17129714599963</v>
      </c>
      <c r="L24" s="119"/>
      <c r="N24" s="117"/>
      <c r="R24" s="160"/>
      <c r="S24" s="119"/>
      <c r="T24" s="164"/>
      <c r="U24" s="160"/>
      <c r="V24" s="160"/>
      <c r="W24" s="119"/>
      <c r="X24" s="160"/>
      <c r="Y24" s="160"/>
      <c r="Z24" s="160"/>
      <c r="AA24" s="119"/>
      <c r="AB24" s="119"/>
      <c r="AC24" s="119"/>
      <c r="AD24" s="119"/>
    </row>
    <row r="25" spans="2:30">
      <c r="B25" s="135">
        <f t="shared" si="0"/>
        <v>2031</v>
      </c>
      <c r="C25" s="136"/>
      <c r="D25" s="128">
        <f t="shared" ref="D25:F37" si="5">ROUND(D24*(1+(IFERROR(INDEX($D$66:$D$74,MATCH($B25,$C$66:$C$74,0),1),0)+IFERROR(INDEX($G$66:$G$74,MATCH($B25,$F$66:$F$74,0),1),0)+IFERROR(INDEX($J$66:$J$74,MATCH($B25,$I$66:$I$74,0),1),0))),2)</f>
        <v>83.39</v>
      </c>
      <c r="E25" s="128">
        <f t="shared" si="1"/>
        <v>30.66</v>
      </c>
      <c r="F25" s="128">
        <f t="shared" si="5"/>
        <v>22.05</v>
      </c>
      <c r="G25" s="130">
        <f t="shared" ref="G25:G37" si="6">(D25+E25+F25)/(8.76*$C$63)</f>
        <v>47.804706708816298</v>
      </c>
      <c r="H25" s="128">
        <f t="shared" si="2"/>
        <v>0</v>
      </c>
      <c r="I25" s="130">
        <f t="shared" ref="I25:I37" si="7">(G25+H25)</f>
        <v>47.804706708816298</v>
      </c>
      <c r="J25" s="130">
        <f t="shared" si="4"/>
        <v>136.1</v>
      </c>
      <c r="K25" s="128">
        <f t="shared" si="3"/>
        <v>136.1</v>
      </c>
      <c r="L25" s="119"/>
      <c r="N25" s="117"/>
      <c r="R25" s="160"/>
      <c r="S25" s="119"/>
      <c r="T25" s="164"/>
      <c r="U25" s="160"/>
      <c r="V25" s="160"/>
      <c r="W25" s="119"/>
      <c r="X25" s="160"/>
      <c r="Y25" s="160"/>
      <c r="Z25" s="160"/>
      <c r="AA25" s="119"/>
      <c r="AB25" s="119"/>
      <c r="AC25" s="119"/>
      <c r="AD25" s="119"/>
    </row>
    <row r="26" spans="2:30">
      <c r="B26" s="135">
        <f t="shared" si="0"/>
        <v>2032</v>
      </c>
      <c r="C26" s="136"/>
      <c r="D26" s="128">
        <f t="shared" si="5"/>
        <v>85.22</v>
      </c>
      <c r="E26" s="128">
        <f t="shared" si="1"/>
        <v>31.33</v>
      </c>
      <c r="F26" s="128">
        <f t="shared" si="5"/>
        <v>22.54</v>
      </c>
      <c r="G26" s="130">
        <f t="shared" si="6"/>
        <v>48.854935019318582</v>
      </c>
      <c r="H26" s="128">
        <f t="shared" si="2"/>
        <v>0</v>
      </c>
      <c r="I26" s="130">
        <f t="shared" si="7"/>
        <v>48.854935019318582</v>
      </c>
      <c r="J26" s="130">
        <f t="shared" si="4"/>
        <v>139.09</v>
      </c>
      <c r="K26" s="128">
        <f t="shared" si="3"/>
        <v>139.09</v>
      </c>
      <c r="L26" s="119"/>
      <c r="N26" s="117"/>
      <c r="R26" s="160"/>
      <c r="S26" s="119"/>
      <c r="T26" s="164"/>
      <c r="U26" s="160"/>
      <c r="V26" s="160"/>
      <c r="W26" s="119"/>
      <c r="X26" s="160"/>
      <c r="Y26" s="160"/>
      <c r="Z26" s="160"/>
      <c r="AA26" s="119"/>
      <c r="AB26" s="119"/>
      <c r="AC26" s="119"/>
      <c r="AD26" s="119"/>
    </row>
    <row r="27" spans="2:30">
      <c r="B27" s="135">
        <f t="shared" si="0"/>
        <v>2033</v>
      </c>
      <c r="C27" s="136"/>
      <c r="D27" s="128">
        <f t="shared" si="5"/>
        <v>87.01</v>
      </c>
      <c r="E27" s="128">
        <f t="shared" si="1"/>
        <v>31.99</v>
      </c>
      <c r="F27" s="128">
        <f t="shared" si="5"/>
        <v>23.01</v>
      </c>
      <c r="G27" s="130">
        <f t="shared" si="6"/>
        <v>49.880576044959604</v>
      </c>
      <c r="H27" s="128">
        <f t="shared" si="2"/>
        <v>0</v>
      </c>
      <c r="I27" s="130">
        <f t="shared" si="7"/>
        <v>49.880576044959604</v>
      </c>
      <c r="J27" s="130">
        <f t="shared" si="4"/>
        <v>142.01</v>
      </c>
      <c r="K27" s="128">
        <f t="shared" si="3"/>
        <v>142.01</v>
      </c>
      <c r="L27" s="119"/>
      <c r="N27" s="117"/>
      <c r="R27" s="160"/>
      <c r="S27" s="119"/>
      <c r="T27" s="164"/>
      <c r="U27" s="160"/>
      <c r="V27" s="160"/>
      <c r="W27" s="119"/>
      <c r="X27" s="160"/>
      <c r="Y27" s="160"/>
      <c r="Z27" s="160"/>
      <c r="AA27" s="119"/>
      <c r="AB27" s="119"/>
      <c r="AC27" s="119"/>
      <c r="AD27" s="119"/>
    </row>
    <row r="28" spans="2:30">
      <c r="B28" s="135">
        <f t="shared" si="0"/>
        <v>2034</v>
      </c>
      <c r="C28" s="136"/>
      <c r="D28" s="128">
        <f t="shared" si="5"/>
        <v>88.84</v>
      </c>
      <c r="E28" s="128">
        <f t="shared" si="1"/>
        <v>32.659999999999997</v>
      </c>
      <c r="F28" s="128">
        <f t="shared" si="5"/>
        <v>23.49</v>
      </c>
      <c r="G28" s="130">
        <f t="shared" si="6"/>
        <v>50.927291886196002</v>
      </c>
      <c r="H28" s="128">
        <f t="shared" si="2"/>
        <v>0</v>
      </c>
      <c r="I28" s="130">
        <f t="shared" si="7"/>
        <v>50.927291886196002</v>
      </c>
      <c r="J28" s="130">
        <f t="shared" si="4"/>
        <v>144.99</v>
      </c>
      <c r="K28" s="128">
        <f t="shared" si="3"/>
        <v>144.99</v>
      </c>
      <c r="L28" s="119"/>
      <c r="N28" s="117"/>
      <c r="R28" s="160"/>
      <c r="S28" s="119"/>
      <c r="T28" s="164"/>
      <c r="U28" s="160"/>
      <c r="V28" s="160"/>
      <c r="W28" s="119"/>
      <c r="X28" s="160"/>
      <c r="Y28" s="160"/>
      <c r="Z28" s="160"/>
      <c r="AA28" s="119"/>
      <c r="AB28" s="119"/>
      <c r="AC28" s="119"/>
      <c r="AD28" s="119"/>
    </row>
    <row r="29" spans="2:30">
      <c r="B29" s="135">
        <f t="shared" si="0"/>
        <v>2035</v>
      </c>
      <c r="C29" s="136"/>
      <c r="D29" s="128">
        <f t="shared" si="5"/>
        <v>90.71</v>
      </c>
      <c r="E29" s="128">
        <f t="shared" si="1"/>
        <v>33.35</v>
      </c>
      <c r="F29" s="128">
        <f t="shared" si="5"/>
        <v>23.98</v>
      </c>
      <c r="G29" s="130">
        <f t="shared" si="6"/>
        <v>51.998595012293642</v>
      </c>
      <c r="H29" s="128">
        <f t="shared" si="2"/>
        <v>0</v>
      </c>
      <c r="I29" s="130">
        <f t="shared" si="7"/>
        <v>51.998595012293642</v>
      </c>
      <c r="J29" s="130">
        <f t="shared" si="4"/>
        <v>148.04</v>
      </c>
      <c r="K29" s="128">
        <f t="shared" si="3"/>
        <v>148.04</v>
      </c>
      <c r="L29" s="119"/>
      <c r="N29" s="117"/>
      <c r="R29" s="160"/>
      <c r="S29" s="119"/>
      <c r="T29" s="164"/>
      <c r="U29" s="160"/>
      <c r="V29" s="160"/>
      <c r="W29" s="119"/>
      <c r="X29" s="160"/>
      <c r="Y29" s="160"/>
      <c r="Z29" s="160"/>
      <c r="AA29" s="119"/>
      <c r="AB29" s="119"/>
      <c r="AC29" s="119"/>
      <c r="AD29" s="119"/>
    </row>
    <row r="30" spans="2:30">
      <c r="B30" s="135">
        <f t="shared" si="0"/>
        <v>2036</v>
      </c>
      <c r="C30" s="136"/>
      <c r="D30" s="128">
        <f t="shared" si="5"/>
        <v>92.61</v>
      </c>
      <c r="E30" s="128">
        <f t="shared" si="1"/>
        <v>34.049999999999997</v>
      </c>
      <c r="F30" s="128">
        <f t="shared" si="5"/>
        <v>24.48</v>
      </c>
      <c r="G30" s="130">
        <f t="shared" si="6"/>
        <v>53.087460484720758</v>
      </c>
      <c r="H30" s="128">
        <f t="shared" si="2"/>
        <v>0</v>
      </c>
      <c r="I30" s="130">
        <f t="shared" si="7"/>
        <v>53.087460484720758</v>
      </c>
      <c r="J30" s="130">
        <f t="shared" si="4"/>
        <v>151.13999999999999</v>
      </c>
      <c r="K30" s="128">
        <f t="shared" si="3"/>
        <v>151.13999999999999</v>
      </c>
      <c r="L30" s="119"/>
      <c r="N30" s="117"/>
      <c r="R30" s="160"/>
      <c r="S30" s="119"/>
      <c r="T30" s="164"/>
      <c r="U30" s="160"/>
      <c r="V30" s="160"/>
      <c r="W30" s="119"/>
      <c r="X30" s="160"/>
      <c r="Y30" s="160"/>
      <c r="Z30" s="160"/>
      <c r="AA30" s="119"/>
      <c r="AB30" s="119"/>
      <c r="AC30" s="119"/>
      <c r="AD30" s="119"/>
    </row>
    <row r="31" spans="2:30">
      <c r="B31" s="135">
        <f t="shared" si="0"/>
        <v>2037</v>
      </c>
      <c r="C31" s="136"/>
      <c r="D31" s="128">
        <f t="shared" si="5"/>
        <v>94.65</v>
      </c>
      <c r="E31" s="128">
        <f t="shared" si="1"/>
        <v>34.799999999999997</v>
      </c>
      <c r="F31" s="128">
        <f t="shared" si="5"/>
        <v>25.02</v>
      </c>
      <c r="G31" s="130">
        <f t="shared" si="6"/>
        <v>54.257112750263438</v>
      </c>
      <c r="H31" s="128">
        <f t="shared" si="2"/>
        <v>0</v>
      </c>
      <c r="I31" s="130">
        <f t="shared" si="7"/>
        <v>54.257112750263438</v>
      </c>
      <c r="J31" s="130">
        <f t="shared" si="4"/>
        <v>154.47</v>
      </c>
      <c r="K31" s="128">
        <f t="shared" si="3"/>
        <v>154.47</v>
      </c>
      <c r="L31" s="119"/>
      <c r="N31" s="117"/>
      <c r="R31" s="160"/>
      <c r="S31" s="119"/>
      <c r="T31" s="164"/>
      <c r="U31" s="160"/>
      <c r="V31" s="160"/>
      <c r="W31" s="119"/>
      <c r="X31" s="160"/>
      <c r="Y31" s="160"/>
      <c r="Z31" s="160"/>
      <c r="AA31" s="119"/>
      <c r="AB31" s="119"/>
      <c r="AC31" s="119"/>
      <c r="AD31" s="119"/>
    </row>
    <row r="32" spans="2:30">
      <c r="B32" s="135">
        <f t="shared" si="0"/>
        <v>2038</v>
      </c>
      <c r="C32" s="136"/>
      <c r="D32" s="128">
        <f t="shared" si="5"/>
        <v>96.73</v>
      </c>
      <c r="E32" s="128">
        <f t="shared" si="1"/>
        <v>35.57</v>
      </c>
      <c r="F32" s="128">
        <f t="shared" si="5"/>
        <v>25.57</v>
      </c>
      <c r="G32" s="130">
        <f t="shared" si="6"/>
        <v>55.451352300667374</v>
      </c>
      <c r="H32" s="128">
        <f t="shared" si="2"/>
        <v>0</v>
      </c>
      <c r="I32" s="130">
        <f t="shared" si="7"/>
        <v>55.451352300667374</v>
      </c>
      <c r="J32" s="130">
        <f t="shared" si="4"/>
        <v>157.87</v>
      </c>
      <c r="K32" s="128">
        <f t="shared" si="3"/>
        <v>157.87</v>
      </c>
      <c r="L32" s="119"/>
      <c r="N32" s="117"/>
      <c r="R32" s="160"/>
      <c r="S32" s="119"/>
      <c r="T32" s="164"/>
      <c r="U32" s="160"/>
      <c r="V32" s="160"/>
      <c r="W32" s="119"/>
      <c r="X32" s="160"/>
      <c r="Y32" s="160"/>
      <c r="Z32" s="160"/>
      <c r="AA32" s="119"/>
      <c r="AB32" s="119"/>
      <c r="AC32" s="119"/>
      <c r="AD32" s="119"/>
    </row>
    <row r="33" spans="2:30">
      <c r="B33" s="135">
        <f t="shared" si="0"/>
        <v>2039</v>
      </c>
      <c r="C33" s="136"/>
      <c r="D33" s="128">
        <f t="shared" si="5"/>
        <v>98.76</v>
      </c>
      <c r="E33" s="128">
        <f t="shared" si="1"/>
        <v>36.32</v>
      </c>
      <c r="F33" s="128">
        <f t="shared" si="5"/>
        <v>26.11</v>
      </c>
      <c r="G33" s="130">
        <f t="shared" si="6"/>
        <v>56.617492096944154</v>
      </c>
      <c r="H33" s="128">
        <f t="shared" si="2"/>
        <v>0</v>
      </c>
      <c r="I33" s="130">
        <f t="shared" si="7"/>
        <v>56.617492096944154</v>
      </c>
      <c r="J33" s="130">
        <f t="shared" ref="J33:J37" si="8">ROUND(I33*$C$63*8.76,2)</f>
        <v>161.19</v>
      </c>
      <c r="K33" s="128">
        <f t="shared" si="3"/>
        <v>161.19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</row>
    <row r="34" spans="2:30">
      <c r="B34" s="135">
        <f t="shared" si="0"/>
        <v>2040</v>
      </c>
      <c r="C34" s="136"/>
      <c r="D34" s="128">
        <f t="shared" si="5"/>
        <v>100.93</v>
      </c>
      <c r="E34" s="128">
        <f t="shared" si="1"/>
        <v>37.119999999999997</v>
      </c>
      <c r="F34" s="128">
        <f t="shared" si="5"/>
        <v>26.68</v>
      </c>
      <c r="G34" s="130">
        <f t="shared" si="6"/>
        <v>57.860906217070607</v>
      </c>
      <c r="H34" s="128">
        <f t="shared" si="2"/>
        <v>0</v>
      </c>
      <c r="I34" s="130">
        <f t="shared" si="7"/>
        <v>57.860906217070607</v>
      </c>
      <c r="J34" s="130">
        <f t="shared" si="8"/>
        <v>164.73</v>
      </c>
      <c r="K34" s="128">
        <f t="shared" si="3"/>
        <v>164.73000000000002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</row>
    <row r="35" spans="2:30">
      <c r="B35" s="135">
        <f t="shared" si="0"/>
        <v>2041</v>
      </c>
      <c r="C35" s="136"/>
      <c r="D35" s="128">
        <f t="shared" si="5"/>
        <v>103.15</v>
      </c>
      <c r="E35" s="128">
        <f t="shared" si="1"/>
        <v>37.94</v>
      </c>
      <c r="F35" s="128">
        <f t="shared" si="5"/>
        <v>27.27</v>
      </c>
      <c r="G35" s="130">
        <f t="shared" si="6"/>
        <v>59.135932560590099</v>
      </c>
      <c r="H35" s="128">
        <f t="shared" si="2"/>
        <v>0</v>
      </c>
      <c r="I35" s="130">
        <f t="shared" si="7"/>
        <v>59.135932560590099</v>
      </c>
      <c r="J35" s="130">
        <f t="shared" si="8"/>
        <v>168.36</v>
      </c>
      <c r="K35" s="128">
        <f t="shared" si="3"/>
        <v>168.36</v>
      </c>
      <c r="L35" s="119"/>
      <c r="N35" s="117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</row>
    <row r="36" spans="2:30">
      <c r="B36" s="135">
        <f t="shared" si="0"/>
        <v>2042</v>
      </c>
      <c r="C36" s="136"/>
      <c r="D36" s="128">
        <f t="shared" si="5"/>
        <v>105.42</v>
      </c>
      <c r="E36" s="128">
        <f t="shared" si="1"/>
        <v>38.770000000000003</v>
      </c>
      <c r="F36" s="128">
        <f t="shared" si="5"/>
        <v>27.87</v>
      </c>
      <c r="G36" s="130">
        <f t="shared" si="6"/>
        <v>60.435546188970847</v>
      </c>
      <c r="H36" s="128">
        <f t="shared" si="2"/>
        <v>0</v>
      </c>
      <c r="I36" s="130">
        <f t="shared" si="7"/>
        <v>60.435546188970847</v>
      </c>
      <c r="J36" s="130">
        <f t="shared" si="8"/>
        <v>172.06</v>
      </c>
      <c r="K36" s="128">
        <f t="shared" si="3"/>
        <v>172.06</v>
      </c>
      <c r="L36" s="119"/>
      <c r="N36" s="117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</row>
    <row r="37" spans="2:30">
      <c r="B37" s="135">
        <f t="shared" si="0"/>
        <v>2043</v>
      </c>
      <c r="C37" s="131"/>
      <c r="D37" s="128">
        <f t="shared" si="5"/>
        <v>107.74</v>
      </c>
      <c r="E37" s="128">
        <f t="shared" si="1"/>
        <v>39.619999999999997</v>
      </c>
      <c r="F37" s="128">
        <f t="shared" si="5"/>
        <v>28.48</v>
      </c>
      <c r="G37" s="130">
        <f t="shared" si="6"/>
        <v>61.763259571478741</v>
      </c>
      <c r="H37" s="128">
        <f t="shared" si="2"/>
        <v>0</v>
      </c>
      <c r="I37" s="130">
        <f t="shared" si="7"/>
        <v>61.763259571478741</v>
      </c>
      <c r="J37" s="130">
        <f t="shared" si="8"/>
        <v>175.84</v>
      </c>
      <c r="K37" s="128">
        <f t="shared" si="3"/>
        <v>175.83999999999997</v>
      </c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</row>
    <row r="38" spans="2:30">
      <c r="B38" s="126"/>
      <c r="C38" s="131"/>
      <c r="D38" s="128"/>
      <c r="E38" s="128"/>
      <c r="F38" s="129"/>
      <c r="G38" s="128"/>
      <c r="H38" s="128"/>
      <c r="I38" s="130"/>
      <c r="J38" s="130"/>
      <c r="K38" s="137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</row>
    <row r="39" spans="2:30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</row>
    <row r="40" spans="2:30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</row>
    <row r="41" spans="2:30"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</row>
    <row r="42" spans="2:30" ht="14.25">
      <c r="B42" s="138" t="s">
        <v>25</v>
      </c>
      <c r="C42" s="139"/>
      <c r="D42" s="139"/>
      <c r="E42" s="139"/>
      <c r="F42" s="139"/>
      <c r="G42" s="139"/>
      <c r="H42" s="13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</row>
    <row r="43" spans="2:30"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</row>
    <row r="44" spans="2:30">
      <c r="B44" s="117" t="s">
        <v>63</v>
      </c>
      <c r="C44" s="140" t="s">
        <v>64</v>
      </c>
      <c r="D44" s="141" t="s">
        <v>102</v>
      </c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</row>
    <row r="45" spans="2:30">
      <c r="C45" s="140" t="str">
        <f>C7</f>
        <v>(a)</v>
      </c>
      <c r="D45" s="117" t="s">
        <v>65</v>
      </c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</row>
    <row r="46" spans="2:30">
      <c r="C46" s="140" t="str">
        <f>D7</f>
        <v>(b)</v>
      </c>
      <c r="D46" s="130" t="str">
        <f>"= "&amp;C7&amp;" x "&amp;C62</f>
        <v>= (a) x 0.0675</v>
      </c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</row>
    <row r="47" spans="2:30">
      <c r="C47" s="140" t="str">
        <f>G7</f>
        <v>(e)</v>
      </c>
      <c r="D47" s="130" t="str">
        <f>"= ("&amp;$D$7&amp;" + "&amp;$E$7&amp;") /  (8.76 x "&amp;TEXT(C63,"0.0%")&amp;")"</f>
        <v>= ((b) + (c)) /  (8.76 x 32.5%)</v>
      </c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</row>
    <row r="48" spans="2:30">
      <c r="C48" s="140" t="str">
        <f>I7</f>
        <v>(g)</v>
      </c>
      <c r="D48" s="130" t="str">
        <f>"= "&amp;$G$7&amp;" + "&amp;$H$7</f>
        <v>= (e) + (f)</v>
      </c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Utah South Solar with Storage - 33%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5">
        <v>2030</v>
      </c>
    </row>
    <row r="55" spans="2:25">
      <c r="B55" s="85" t="s">
        <v>101</v>
      </c>
      <c r="C55" s="170">
        <v>1611.5125096665929</v>
      </c>
      <c r="D55" s="117" t="s">
        <v>65</v>
      </c>
      <c r="O55" s="279">
        <v>500</v>
      </c>
      <c r="P55" s="117" t="s">
        <v>32</v>
      </c>
      <c r="Q55" s="275" t="s">
        <v>174</v>
      </c>
      <c r="R55" s="275" t="s">
        <v>175</v>
      </c>
      <c r="T55" s="275" t="str">
        <f>$Q$55&amp;"Proposed Station Capital Costs"</f>
        <v>L_.US4_PVSProposed Station Capital Costs</v>
      </c>
    </row>
    <row r="56" spans="2:25">
      <c r="B56" s="85" t="s">
        <v>101</v>
      </c>
      <c r="C56" s="269">
        <v>24.570618817436728</v>
      </c>
      <c r="D56" s="117" t="s">
        <v>68</v>
      </c>
      <c r="R56" s="119"/>
      <c r="T56" s="275" t="str">
        <f>$Q$55&amp;"Proposed Station Fixed Costs"</f>
        <v>L_.US4_PVSProposed Station Fixed Costs</v>
      </c>
    </row>
    <row r="57" spans="2:25" ht="24" customHeight="1">
      <c r="B57" s="85"/>
      <c r="C57" s="271"/>
      <c r="D57" s="117" t="s">
        <v>105</v>
      </c>
      <c r="Q57" s="214" t="str">
        <f>Q55&amp;Q54</f>
        <v>L_.US4_PVS2030</v>
      </c>
      <c r="T57" s="275" t="str">
        <f>$Q$55&amp;"Proposed Station Variable O&amp;M Costs"</f>
        <v>L_.US4_PVSProposed Station Variable O&amp;M Costs</v>
      </c>
    </row>
    <row r="58" spans="2:25">
      <c r="B58" s="85" t="s">
        <v>101</v>
      </c>
      <c r="C58" s="269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234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7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70" t="str">
        <f>LEFT(RIGHT(INDEX('Table 3 TransCost'!$39:$39,1,MATCH(F60,'Table 3 TransCost'!$4:$4,0)),6),5)</f>
        <v>2030$</v>
      </c>
      <c r="C60" s="271">
        <f>INDEX('Table 3 TransCost'!$39:$39,1,MATCH(F60,'Table 3 TransCost'!$4:$4,0)+2)</f>
        <v>21.577297145999619</v>
      </c>
      <c r="D60" s="117" t="s">
        <v>218</v>
      </c>
      <c r="F60" s="275" t="s">
        <v>222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200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70">
        <v>6.7500000000000004E-2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8">
        <v>0.32500000000000001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2.1000000000000001E-2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2.4E-2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2.4E-2</v>
      </c>
      <c r="H68" s="41"/>
      <c r="I68" s="87">
        <f t="shared" ref="I68:I74" si="11">I67+1</f>
        <v>2037</v>
      </c>
      <c r="J68" s="41">
        <v>2.1999999999999999E-2</v>
      </c>
    </row>
    <row r="69" spans="3:14">
      <c r="C69" s="87">
        <f t="shared" si="9"/>
        <v>2020</v>
      </c>
      <c r="D69" s="41">
        <v>8.9999999999999993E-3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2.1999999999999999E-2</v>
      </c>
    </row>
    <row r="70" spans="3:14">
      <c r="C70" s="87">
        <f t="shared" si="9"/>
        <v>2021</v>
      </c>
      <c r="D70" s="41">
        <v>8.9999999999999993E-3</v>
      </c>
      <c r="E70" s="85"/>
      <c r="F70" s="87">
        <f t="shared" si="10"/>
        <v>2030</v>
      </c>
      <c r="G70" s="41">
        <v>2.1999999999999999E-2</v>
      </c>
      <c r="H70" s="41"/>
      <c r="I70" s="87">
        <f t="shared" si="11"/>
        <v>2039</v>
      </c>
      <c r="J70" s="41">
        <v>2.1000000000000001E-2</v>
      </c>
    </row>
    <row r="71" spans="3:14">
      <c r="C71" s="87">
        <f t="shared" si="9"/>
        <v>2022</v>
      </c>
      <c r="D71" s="41">
        <v>1.0999999999999999E-2</v>
      </c>
      <c r="E71" s="85"/>
      <c r="F71" s="87">
        <f t="shared" si="10"/>
        <v>2031</v>
      </c>
      <c r="G71" s="41">
        <v>2.1999999999999999E-2</v>
      </c>
      <c r="H71" s="41"/>
      <c r="I71" s="87">
        <f t="shared" si="11"/>
        <v>2040</v>
      </c>
      <c r="J71" s="41">
        <v>2.1999999999999999E-2</v>
      </c>
    </row>
    <row r="72" spans="3:14" s="119" customFormat="1">
      <c r="C72" s="87">
        <f t="shared" si="9"/>
        <v>2023</v>
      </c>
      <c r="D72" s="41">
        <v>0.01</v>
      </c>
      <c r="E72" s="86"/>
      <c r="F72" s="87">
        <f t="shared" si="10"/>
        <v>2032</v>
      </c>
      <c r="G72" s="41">
        <v>2.1999999999999999E-2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1.2999999999999999E-2</v>
      </c>
      <c r="E73" s="86"/>
      <c r="F73" s="87">
        <f t="shared" si="10"/>
        <v>2033</v>
      </c>
      <c r="G73" s="41">
        <v>2.1000000000000001E-2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1.7000000000000001E-2</v>
      </c>
      <c r="E74" s="86"/>
      <c r="F74" s="87">
        <f t="shared" si="10"/>
        <v>2034</v>
      </c>
      <c r="G74" s="41">
        <v>2.1000000000000001E-2</v>
      </c>
      <c r="H74" s="41"/>
      <c r="I74" s="87">
        <f t="shared" si="11"/>
        <v>2043</v>
      </c>
      <c r="J74" s="41">
        <v>2.1999999999999999E-2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70" zoomScaleNormal="70" workbookViewId="0">
      <selection activeCell="K20" sqref="K20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0.6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147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4"/>
      <c r="N5" s="214"/>
      <c r="P5" s="214"/>
      <c r="R5" s="276"/>
      <c r="S5" s="119"/>
      <c r="T5" s="119"/>
      <c r="U5" s="119"/>
      <c r="V5" s="119"/>
      <c r="W5" s="119"/>
      <c r="X5" s="119"/>
      <c r="Y5" s="382"/>
      <c r="Z5" s="214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7"/>
      <c r="S6" s="119"/>
      <c r="T6" s="119"/>
      <c r="U6" s="119"/>
      <c r="V6" s="119"/>
      <c r="W6" s="119"/>
      <c r="X6" s="119"/>
      <c r="Y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</row>
    <row r="8" spans="2:32" ht="6" customHeight="1">
      <c r="K8" s="119"/>
      <c r="R8" s="119"/>
      <c r="S8" s="119"/>
      <c r="T8" s="119"/>
      <c r="U8" s="119"/>
      <c r="V8" s="119"/>
      <c r="W8" s="119"/>
      <c r="X8" s="119"/>
      <c r="Y8" s="119"/>
    </row>
    <row r="9" spans="2:32" ht="15.75">
      <c r="B9" s="43" t="str">
        <f>C52</f>
        <v>2019 IRP Jim Bridger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279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25.24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25.24</v>
      </c>
      <c r="L14" s="119"/>
      <c r="N14" s="117"/>
      <c r="O14" s="132"/>
      <c r="P14" s="133"/>
      <c r="Q14" s="134"/>
      <c r="R14" s="119"/>
      <c r="V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25.47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25.47</v>
      </c>
      <c r="L15" s="119"/>
      <c r="N15" s="117"/>
      <c r="O15" s="272"/>
      <c r="P15" s="133"/>
      <c r="Q15" s="134"/>
      <c r="R15" s="119"/>
      <c r="V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25.75</v>
      </c>
      <c r="F16" s="128"/>
      <c r="G16" s="130"/>
      <c r="H16" s="128">
        <f t="shared" si="2"/>
        <v>0</v>
      </c>
      <c r="I16" s="130"/>
      <c r="J16" s="130"/>
      <c r="K16" s="128">
        <f t="shared" si="3"/>
        <v>25.75</v>
      </c>
      <c r="L16" s="119"/>
      <c r="N16" s="117"/>
      <c r="O16" s="349"/>
      <c r="R16" s="119"/>
      <c r="V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26.01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26.01</v>
      </c>
      <c r="L17" s="119"/>
      <c r="N17" s="117"/>
      <c r="O17" s="198"/>
      <c r="R17" s="119"/>
      <c r="V17" s="153"/>
      <c r="Y17" s="153"/>
      <c r="Z17" s="153"/>
      <c r="AF17" s="153"/>
    </row>
    <row r="18" spans="2:32">
      <c r="B18" s="135">
        <f t="shared" si="0"/>
        <v>2024</v>
      </c>
      <c r="C18" s="348">
        <v>1227.9632768361582</v>
      </c>
      <c r="D18" s="128">
        <f>C18*$C$62</f>
        <v>62.441932627118646</v>
      </c>
      <c r="E18" s="128">
        <f t="shared" si="1"/>
        <v>26.35</v>
      </c>
      <c r="F18" s="128">
        <f>C60</f>
        <v>0</v>
      </c>
      <c r="G18" s="130">
        <f>(D18+E18+F18)/(8.76*$C$63)</f>
        <v>33.674635775390506</v>
      </c>
      <c r="H18" s="128">
        <f t="shared" si="2"/>
        <v>0</v>
      </c>
      <c r="I18" s="130">
        <f>(G18+H18)</f>
        <v>33.674635775390506</v>
      </c>
      <c r="J18" s="130">
        <f t="shared" ref="J18:J32" si="4">ROUND(I18*$C$63*8.76,2)</f>
        <v>88.79</v>
      </c>
      <c r="K18" s="128">
        <f t="shared" si="3"/>
        <v>88.791932627118655</v>
      </c>
      <c r="L18" s="119"/>
      <c r="N18" s="117"/>
      <c r="O18" s="350"/>
      <c r="Q18" s="153"/>
      <c r="R18" s="119"/>
      <c r="T18" s="161"/>
      <c r="U18" s="153"/>
      <c r="V18" s="153"/>
      <c r="W18" s="153"/>
      <c r="X18" s="153"/>
      <c r="Y18" s="153"/>
      <c r="Z18" s="153"/>
      <c r="AA18" s="281"/>
      <c r="AB18" s="280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63.5</v>
      </c>
      <c r="E19" s="128">
        <f t="shared" si="1"/>
        <v>26.8</v>
      </c>
      <c r="F19" s="128">
        <f t="shared" si="5"/>
        <v>0</v>
      </c>
      <c r="G19" s="130">
        <f t="shared" ref="G19:G37" si="6">(D19+E19+F19)/(8.76*$C$63)</f>
        <v>34.246575342465754</v>
      </c>
      <c r="H19" s="128">
        <f t="shared" si="2"/>
        <v>0</v>
      </c>
      <c r="I19" s="130">
        <f t="shared" ref="I19:I37" si="7">(G19+H19)</f>
        <v>34.246575342465754</v>
      </c>
      <c r="J19" s="130">
        <f t="shared" si="4"/>
        <v>90.3</v>
      </c>
      <c r="K19" s="128">
        <f t="shared" si="3"/>
        <v>90.3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64.83</v>
      </c>
      <c r="E20" s="128">
        <f t="shared" si="1"/>
        <v>27.36</v>
      </c>
      <c r="F20" s="128">
        <f t="shared" si="5"/>
        <v>0</v>
      </c>
      <c r="G20" s="130">
        <f t="shared" si="6"/>
        <v>34.963364128703411</v>
      </c>
      <c r="H20" s="128">
        <f t="shared" si="2"/>
        <v>0</v>
      </c>
      <c r="I20" s="130">
        <f t="shared" si="7"/>
        <v>34.963364128703411</v>
      </c>
      <c r="J20" s="130">
        <f t="shared" si="4"/>
        <v>92.19</v>
      </c>
      <c r="K20" s="128">
        <f t="shared" si="3"/>
        <v>92.19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66.39</v>
      </c>
      <c r="E21" s="128">
        <f t="shared" si="1"/>
        <v>28.02</v>
      </c>
      <c r="F21" s="128">
        <f t="shared" si="5"/>
        <v>0</v>
      </c>
      <c r="G21" s="130">
        <f t="shared" si="6"/>
        <v>35.805306512538117</v>
      </c>
      <c r="H21" s="128">
        <f t="shared" si="2"/>
        <v>0</v>
      </c>
      <c r="I21" s="130">
        <f t="shared" si="7"/>
        <v>35.805306512538117</v>
      </c>
      <c r="J21" s="130">
        <f t="shared" si="4"/>
        <v>94.41</v>
      </c>
      <c r="K21" s="128">
        <f t="shared" si="3"/>
        <v>94.41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67.98</v>
      </c>
      <c r="E22" s="128">
        <f t="shared" si="1"/>
        <v>28.69</v>
      </c>
      <c r="F22" s="128">
        <f t="shared" si="5"/>
        <v>0</v>
      </c>
      <c r="G22" s="130">
        <f t="shared" si="6"/>
        <v>36.662419029414892</v>
      </c>
      <c r="H22" s="128">
        <f t="shared" si="2"/>
        <v>0</v>
      </c>
      <c r="I22" s="130">
        <f t="shared" si="7"/>
        <v>36.662419029414892</v>
      </c>
      <c r="J22" s="130">
        <f t="shared" si="4"/>
        <v>96.67</v>
      </c>
      <c r="K22" s="128">
        <f t="shared" si="3"/>
        <v>96.67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69.540000000000006</v>
      </c>
      <c r="E23" s="128">
        <f t="shared" si="1"/>
        <v>29.35</v>
      </c>
      <c r="F23" s="128">
        <f t="shared" si="5"/>
        <v>0</v>
      </c>
      <c r="G23" s="130">
        <f t="shared" si="6"/>
        <v>37.504361413249605</v>
      </c>
      <c r="H23" s="128">
        <f t="shared" si="2"/>
        <v>0</v>
      </c>
      <c r="I23" s="130">
        <f t="shared" si="7"/>
        <v>37.504361413249605</v>
      </c>
      <c r="J23" s="130">
        <f t="shared" si="4"/>
        <v>98.89</v>
      </c>
      <c r="K23" s="128">
        <f t="shared" si="3"/>
        <v>98.890000000000015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71.069999999999993</v>
      </c>
      <c r="E24" s="128">
        <f t="shared" si="1"/>
        <v>30</v>
      </c>
      <c r="F24" s="128">
        <f t="shared" si="5"/>
        <v>0</v>
      </c>
      <c r="G24" s="130">
        <f t="shared" si="6"/>
        <v>38.331133664042234</v>
      </c>
      <c r="H24" s="128">
        <f t="shared" si="2"/>
        <v>0</v>
      </c>
      <c r="I24" s="130">
        <f t="shared" si="7"/>
        <v>38.331133664042234</v>
      </c>
      <c r="J24" s="130">
        <f t="shared" si="4"/>
        <v>101.07</v>
      </c>
      <c r="K24" s="128">
        <f t="shared" si="3"/>
        <v>101.07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72.63</v>
      </c>
      <c r="E25" s="128">
        <f t="shared" si="1"/>
        <v>30.66</v>
      </c>
      <c r="F25" s="128">
        <f t="shared" si="5"/>
        <v>0</v>
      </c>
      <c r="G25" s="130">
        <f t="shared" si="6"/>
        <v>39.17307604787694</v>
      </c>
      <c r="H25" s="128">
        <f t="shared" si="2"/>
        <v>0</v>
      </c>
      <c r="I25" s="130">
        <f t="shared" si="7"/>
        <v>39.17307604787694</v>
      </c>
      <c r="J25" s="130">
        <f t="shared" si="4"/>
        <v>103.29</v>
      </c>
      <c r="K25" s="128">
        <f t="shared" si="3"/>
        <v>103.28999999999999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74.23</v>
      </c>
      <c r="E26" s="128">
        <f t="shared" si="1"/>
        <v>31.33</v>
      </c>
      <c r="F26" s="128">
        <f t="shared" si="5"/>
        <v>0</v>
      </c>
      <c r="G26" s="130">
        <f t="shared" si="6"/>
        <v>40.033981098014237</v>
      </c>
      <c r="H26" s="128">
        <f t="shared" si="2"/>
        <v>0</v>
      </c>
      <c r="I26" s="130">
        <f t="shared" si="7"/>
        <v>40.033981098014237</v>
      </c>
      <c r="J26" s="130">
        <f t="shared" si="4"/>
        <v>105.56</v>
      </c>
      <c r="K26" s="128">
        <f t="shared" si="3"/>
        <v>105.56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75.790000000000006</v>
      </c>
      <c r="E27" s="128">
        <f t="shared" si="1"/>
        <v>31.99</v>
      </c>
      <c r="F27" s="128">
        <f t="shared" si="5"/>
        <v>0</v>
      </c>
      <c r="G27" s="130">
        <f t="shared" si="6"/>
        <v>40.875923481848943</v>
      </c>
      <c r="H27" s="128">
        <f t="shared" si="2"/>
        <v>0</v>
      </c>
      <c r="I27" s="130">
        <f t="shared" si="7"/>
        <v>40.875923481848943</v>
      </c>
      <c r="J27" s="130">
        <f t="shared" si="4"/>
        <v>107.78</v>
      </c>
      <c r="K27" s="128">
        <f t="shared" si="3"/>
        <v>107.78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77.38</v>
      </c>
      <c r="E28" s="128">
        <f t="shared" si="1"/>
        <v>32.659999999999997</v>
      </c>
      <c r="F28" s="128">
        <f t="shared" si="5"/>
        <v>0</v>
      </c>
      <c r="G28" s="130">
        <f t="shared" si="6"/>
        <v>41.733035998725711</v>
      </c>
      <c r="H28" s="128">
        <f t="shared" si="2"/>
        <v>0</v>
      </c>
      <c r="I28" s="130">
        <f t="shared" si="7"/>
        <v>41.733035998725711</v>
      </c>
      <c r="J28" s="130">
        <f t="shared" si="4"/>
        <v>110.04</v>
      </c>
      <c r="K28" s="128">
        <f t="shared" si="3"/>
        <v>110.03999999999999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79</v>
      </c>
      <c r="E29" s="128">
        <f t="shared" si="1"/>
        <v>33.35</v>
      </c>
      <c r="F29" s="128">
        <f t="shared" si="5"/>
        <v>0</v>
      </c>
      <c r="G29" s="130">
        <f t="shared" si="6"/>
        <v>42.609111181905064</v>
      </c>
      <c r="H29" s="128">
        <f t="shared" si="2"/>
        <v>0</v>
      </c>
      <c r="I29" s="130">
        <f t="shared" si="7"/>
        <v>42.609111181905064</v>
      </c>
      <c r="J29" s="130">
        <f t="shared" si="4"/>
        <v>112.35</v>
      </c>
      <c r="K29" s="128">
        <f t="shared" si="3"/>
        <v>112.35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80.66</v>
      </c>
      <c r="E30" s="128">
        <f t="shared" si="1"/>
        <v>34.049999999999997</v>
      </c>
      <c r="F30" s="128">
        <f t="shared" si="5"/>
        <v>0</v>
      </c>
      <c r="G30" s="130">
        <f t="shared" si="6"/>
        <v>43.504149031387009</v>
      </c>
      <c r="H30" s="128">
        <f t="shared" si="2"/>
        <v>0</v>
      </c>
      <c r="I30" s="130">
        <f t="shared" si="7"/>
        <v>43.504149031387009</v>
      </c>
      <c r="J30" s="130">
        <f t="shared" si="4"/>
        <v>114.71</v>
      </c>
      <c r="K30" s="128">
        <f t="shared" si="3"/>
        <v>114.71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82.43</v>
      </c>
      <c r="E31" s="128">
        <f t="shared" si="1"/>
        <v>34.799999999999997</v>
      </c>
      <c r="F31" s="128">
        <f t="shared" si="5"/>
        <v>0</v>
      </c>
      <c r="G31" s="130">
        <f t="shared" si="6"/>
        <v>44.459867413037216</v>
      </c>
      <c r="H31" s="128">
        <f t="shared" si="2"/>
        <v>0</v>
      </c>
      <c r="I31" s="130">
        <f t="shared" si="7"/>
        <v>44.459867413037216</v>
      </c>
      <c r="J31" s="130">
        <f t="shared" si="4"/>
        <v>117.23</v>
      </c>
      <c r="K31" s="128">
        <f t="shared" si="3"/>
        <v>117.23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84.24</v>
      </c>
      <c r="E32" s="128">
        <f t="shared" si="1"/>
        <v>35.57</v>
      </c>
      <c r="F32" s="128">
        <f t="shared" si="5"/>
        <v>0</v>
      </c>
      <c r="G32" s="130">
        <f t="shared" si="6"/>
        <v>45.438340994250524</v>
      </c>
      <c r="H32" s="128">
        <f t="shared" si="2"/>
        <v>0</v>
      </c>
      <c r="I32" s="130">
        <f t="shared" si="7"/>
        <v>45.438340994250524</v>
      </c>
      <c r="J32" s="130">
        <f t="shared" si="4"/>
        <v>119.81</v>
      </c>
      <c r="K32" s="128">
        <f t="shared" si="3"/>
        <v>119.81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86.01</v>
      </c>
      <c r="E33" s="128">
        <f t="shared" si="1"/>
        <v>36.32</v>
      </c>
      <c r="F33" s="128">
        <f t="shared" si="5"/>
        <v>0</v>
      </c>
      <c r="G33" s="130">
        <f t="shared" si="6"/>
        <v>46.394059375900738</v>
      </c>
      <c r="H33" s="128">
        <f t="shared" si="2"/>
        <v>0</v>
      </c>
      <c r="I33" s="130">
        <f t="shared" si="7"/>
        <v>46.394059375900738</v>
      </c>
      <c r="J33" s="130">
        <f t="shared" ref="J33:J37" si="8">ROUND(I33*$C$63*8.76,2)</f>
        <v>122.33</v>
      </c>
      <c r="K33" s="128">
        <f t="shared" si="3"/>
        <v>122.33000000000001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87.9</v>
      </c>
      <c r="E34" s="128">
        <f t="shared" si="1"/>
        <v>37.119999999999997</v>
      </c>
      <c r="F34" s="128">
        <f t="shared" si="5"/>
        <v>0</v>
      </c>
      <c r="G34" s="130">
        <f t="shared" si="6"/>
        <v>47.414250822979724</v>
      </c>
      <c r="H34" s="128">
        <f t="shared" si="2"/>
        <v>0</v>
      </c>
      <c r="I34" s="130">
        <f t="shared" si="7"/>
        <v>47.414250822979724</v>
      </c>
      <c r="J34" s="130">
        <f t="shared" si="8"/>
        <v>125.02</v>
      </c>
      <c r="K34" s="128">
        <f t="shared" si="3"/>
        <v>125.02000000000001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89.83</v>
      </c>
      <c r="E35" s="128">
        <f t="shared" si="1"/>
        <v>37.94</v>
      </c>
      <c r="F35" s="128">
        <f t="shared" si="5"/>
        <v>0</v>
      </c>
      <c r="G35" s="130">
        <f t="shared" si="6"/>
        <v>48.457197469621811</v>
      </c>
      <c r="H35" s="128">
        <f t="shared" si="2"/>
        <v>0</v>
      </c>
      <c r="I35" s="130">
        <f t="shared" si="7"/>
        <v>48.457197469621811</v>
      </c>
      <c r="J35" s="130">
        <f t="shared" si="8"/>
        <v>127.77</v>
      </c>
      <c r="K35" s="128">
        <f t="shared" si="3"/>
        <v>127.77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91.81</v>
      </c>
      <c r="E36" s="128">
        <f t="shared" si="1"/>
        <v>38.770000000000003</v>
      </c>
      <c r="F36" s="128">
        <f t="shared" si="5"/>
        <v>0</v>
      </c>
      <c r="G36" s="130">
        <f t="shared" si="6"/>
        <v>49.522899315827011</v>
      </c>
      <c r="H36" s="128">
        <f t="shared" si="2"/>
        <v>0</v>
      </c>
      <c r="I36" s="130">
        <f t="shared" si="7"/>
        <v>49.522899315827011</v>
      </c>
      <c r="J36" s="130">
        <f t="shared" si="8"/>
        <v>130.58000000000001</v>
      </c>
      <c r="K36" s="128">
        <f t="shared" si="3"/>
        <v>130.58000000000001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93.83</v>
      </c>
      <c r="E37" s="128">
        <f t="shared" si="1"/>
        <v>39.619999999999997</v>
      </c>
      <c r="F37" s="128">
        <f t="shared" si="5"/>
        <v>0</v>
      </c>
      <c r="G37" s="130">
        <f t="shared" si="6"/>
        <v>50.611356361595291</v>
      </c>
      <c r="H37" s="128">
        <f t="shared" si="2"/>
        <v>0</v>
      </c>
      <c r="I37" s="130">
        <f t="shared" si="7"/>
        <v>50.611356361595291</v>
      </c>
      <c r="J37" s="130">
        <f t="shared" si="8"/>
        <v>133.44999999999999</v>
      </c>
      <c r="K37" s="128">
        <f t="shared" si="3"/>
        <v>133.44999999999999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26"/>
      <c r="C38" s="131"/>
      <c r="D38" s="128"/>
      <c r="E38" s="128"/>
      <c r="F38" s="129"/>
      <c r="G38" s="128"/>
      <c r="H38" s="128"/>
      <c r="I38" s="130"/>
      <c r="J38" s="130"/>
      <c r="K38" s="137"/>
      <c r="R38" s="119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30.1%)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Jim Bridger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5">
        <v>2024</v>
      </c>
    </row>
    <row r="55" spans="2:25">
      <c r="B55" s="85" t="s">
        <v>101</v>
      </c>
      <c r="C55" s="170">
        <v>1608.8221683005897</v>
      </c>
      <c r="D55" s="117" t="s">
        <v>65</v>
      </c>
      <c r="O55" s="283">
        <v>354</v>
      </c>
      <c r="P55" s="117" t="s">
        <v>32</v>
      </c>
      <c r="Q55" s="275" t="s">
        <v>144</v>
      </c>
      <c r="R55" s="275" t="s">
        <v>108</v>
      </c>
      <c r="T55" s="275" t="str">
        <f>$Q$55&amp;"Proposed Station Capital Costs"</f>
        <v>L1.JBB_PVSProposed Station Capital Costs</v>
      </c>
    </row>
    <row r="56" spans="2:25">
      <c r="B56" s="85" t="s">
        <v>101</v>
      </c>
      <c r="C56" s="269">
        <v>24.570618817436728</v>
      </c>
      <c r="D56" s="117" t="s">
        <v>68</v>
      </c>
      <c r="R56" s="119"/>
      <c r="T56" s="275" t="str">
        <f>$Q$55&amp;"Proposed Station Fixed Costs"</f>
        <v>L1.JBB_PVSProposed Station Fixed Costs</v>
      </c>
    </row>
    <row r="57" spans="2:25" ht="24" customHeight="1">
      <c r="B57" s="85"/>
      <c r="C57" s="271"/>
      <c r="D57" s="117" t="s">
        <v>105</v>
      </c>
      <c r="Q57" s="347" t="str">
        <f>Q55&amp;Q54</f>
        <v>L1.JBB_PVS2024</v>
      </c>
      <c r="T57" s="275" t="str">
        <f>$Q$55&amp;"Proposed Station Variable O&amp;M Costs"</f>
        <v>L1.JBB_PVSProposed Station Variable O&amp;M Costs</v>
      </c>
    </row>
    <row r="58" spans="2:25">
      <c r="B58" s="85" t="s">
        <v>101</v>
      </c>
      <c r="C58" s="269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234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7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70" t="str">
        <f>LEFT(RIGHT(INDEX('Table 3 TransCost'!$39:$39,1,MATCH(F60,'Table 3 TransCost'!$4:$4,0)),6),5)</f>
        <v>2024$</v>
      </c>
      <c r="C60" s="271">
        <f>INDEX('Table 3 TransCost'!$39:$39,1,MATCH(F60,'Table 3 TransCost'!$4:$4,0)+2)</f>
        <v>0</v>
      </c>
      <c r="D60" s="117" t="s">
        <v>218</v>
      </c>
      <c r="F60" s="275" t="s">
        <v>220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200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70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8">
        <v>0.30099999999999999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2.1000000000000001E-2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2.4E-2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2.4E-2</v>
      </c>
      <c r="H68" s="41"/>
      <c r="I68" s="87">
        <f t="shared" ref="I68:I74" si="11">I67+1</f>
        <v>2037</v>
      </c>
      <c r="J68" s="41">
        <v>2.1999999999999999E-2</v>
      </c>
    </row>
    <row r="69" spans="3:14">
      <c r="C69" s="87">
        <f t="shared" si="9"/>
        <v>2020</v>
      </c>
      <c r="D69" s="41">
        <v>8.9999999999999993E-3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2.1999999999999999E-2</v>
      </c>
    </row>
    <row r="70" spans="3:14">
      <c r="C70" s="87">
        <f t="shared" si="9"/>
        <v>2021</v>
      </c>
      <c r="D70" s="41">
        <v>8.9999999999999993E-3</v>
      </c>
      <c r="E70" s="85"/>
      <c r="F70" s="87">
        <f t="shared" si="10"/>
        <v>2030</v>
      </c>
      <c r="G70" s="41">
        <v>2.1999999999999999E-2</v>
      </c>
      <c r="H70" s="41"/>
      <c r="I70" s="87">
        <f t="shared" si="11"/>
        <v>2039</v>
      </c>
      <c r="J70" s="41">
        <v>2.1000000000000001E-2</v>
      </c>
    </row>
    <row r="71" spans="3:14">
      <c r="C71" s="87">
        <f t="shared" si="9"/>
        <v>2022</v>
      </c>
      <c r="D71" s="41">
        <v>1.0999999999999999E-2</v>
      </c>
      <c r="E71" s="85"/>
      <c r="F71" s="87">
        <f t="shared" si="10"/>
        <v>2031</v>
      </c>
      <c r="G71" s="41">
        <v>2.1999999999999999E-2</v>
      </c>
      <c r="H71" s="41"/>
      <c r="I71" s="87">
        <f t="shared" si="11"/>
        <v>2040</v>
      </c>
      <c r="J71" s="41">
        <v>2.1999999999999999E-2</v>
      </c>
    </row>
    <row r="72" spans="3:14" s="119" customFormat="1">
      <c r="C72" s="87">
        <f t="shared" si="9"/>
        <v>2023</v>
      </c>
      <c r="D72" s="41">
        <v>0.01</v>
      </c>
      <c r="E72" s="86"/>
      <c r="F72" s="87">
        <f t="shared" si="10"/>
        <v>2032</v>
      </c>
      <c r="G72" s="41">
        <v>2.1999999999999999E-2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1.2999999999999999E-2</v>
      </c>
      <c r="E73" s="86"/>
      <c r="F73" s="87">
        <f t="shared" si="10"/>
        <v>2033</v>
      </c>
      <c r="G73" s="41">
        <v>2.1000000000000001E-2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1.7000000000000001E-2</v>
      </c>
      <c r="E74" s="86"/>
      <c r="F74" s="87">
        <f t="shared" si="10"/>
        <v>2034</v>
      </c>
      <c r="G74" s="41">
        <v>2.1000000000000001E-2</v>
      </c>
      <c r="H74" s="41"/>
      <c r="I74" s="87">
        <f t="shared" si="11"/>
        <v>2043</v>
      </c>
      <c r="J74" s="41">
        <v>2.1999999999999999E-2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80" zoomScaleNormal="80" workbookViewId="0">
      <selection activeCell="K24" sqref="K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1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147</v>
      </c>
      <c r="C2" s="116"/>
      <c r="D2" s="116"/>
      <c r="E2" s="116"/>
      <c r="F2" s="116"/>
      <c r="G2" s="116"/>
      <c r="H2" s="116"/>
      <c r="I2" s="116"/>
      <c r="J2" s="116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4"/>
      <c r="N5" s="214"/>
      <c r="P5" s="214"/>
      <c r="Q5" s="119"/>
      <c r="R5" s="276"/>
      <c r="S5" s="119"/>
      <c r="T5" s="119"/>
      <c r="U5" s="119"/>
      <c r="V5" s="119"/>
      <c r="W5" s="119"/>
      <c r="X5" s="119"/>
      <c r="Y5" s="382"/>
      <c r="Z5" s="382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Q6" s="119"/>
      <c r="R6" s="277"/>
      <c r="S6" s="119"/>
      <c r="T6" s="119"/>
      <c r="U6" s="119"/>
      <c r="V6" s="119"/>
      <c r="W6" s="119"/>
      <c r="X6" s="119"/>
      <c r="Y6" s="119"/>
      <c r="Z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2:32" ht="6" customHeight="1">
      <c r="K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spans="2:32" ht="15.75">
      <c r="B9" s="43" t="str">
        <f>C52</f>
        <v>2019 IRP Jim Bridger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Q12" s="119"/>
      <c r="R12" s="119"/>
      <c r="S12" s="119"/>
      <c r="T12" s="164"/>
      <c r="U12" s="160"/>
      <c r="V12" s="160"/>
      <c r="W12" s="119"/>
      <c r="X12" s="119"/>
      <c r="Y12" s="160"/>
      <c r="Z12" s="160"/>
      <c r="AF12" s="153"/>
    </row>
    <row r="13" spans="2:32">
      <c r="B13" s="135">
        <f t="shared" si="0"/>
        <v>2019</v>
      </c>
      <c r="C13" s="136"/>
      <c r="D13" s="128"/>
      <c r="E13" s="128">
        <f t="shared" ref="E13:E22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25.24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25.24</v>
      </c>
      <c r="L14" s="119"/>
      <c r="N14" s="117"/>
      <c r="O14" s="132"/>
      <c r="P14" s="133"/>
      <c r="Q14" s="134"/>
      <c r="R14" s="119"/>
      <c r="V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25.47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25.47</v>
      </c>
      <c r="L15" s="119"/>
      <c r="N15" s="117"/>
      <c r="O15" s="272"/>
      <c r="P15" s="133"/>
      <c r="Q15" s="134"/>
      <c r="R15" s="119"/>
      <c r="V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25.75</v>
      </c>
      <c r="F16" s="128"/>
      <c r="G16" s="130"/>
      <c r="H16" s="128">
        <f t="shared" si="2"/>
        <v>0</v>
      </c>
      <c r="I16" s="130"/>
      <c r="J16" s="130"/>
      <c r="K16" s="128">
        <f t="shared" si="3"/>
        <v>25.75</v>
      </c>
      <c r="L16" s="119"/>
      <c r="N16" s="117"/>
      <c r="O16" s="349"/>
      <c r="R16" s="119"/>
      <c r="V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26.01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26.01</v>
      </c>
      <c r="L17" s="119"/>
      <c r="N17" s="117"/>
      <c r="O17" s="198"/>
      <c r="R17" s="119"/>
      <c r="V17" s="153"/>
      <c r="Y17" s="153"/>
      <c r="Z17" s="153"/>
      <c r="AF17" s="153"/>
    </row>
    <row r="18" spans="2:32">
      <c r="B18" s="135">
        <f t="shared" si="0"/>
        <v>2024</v>
      </c>
      <c r="C18" s="136"/>
      <c r="D18" s="128"/>
      <c r="E18" s="128">
        <f t="shared" si="1"/>
        <v>26.35</v>
      </c>
      <c r="F18" s="128"/>
      <c r="G18" s="130"/>
      <c r="H18" s="128">
        <f t="shared" si="2"/>
        <v>0</v>
      </c>
      <c r="I18" s="130"/>
      <c r="J18" s="130"/>
      <c r="K18" s="128">
        <f t="shared" si="3"/>
        <v>26.35</v>
      </c>
      <c r="L18" s="119"/>
      <c r="N18" s="117"/>
      <c r="O18" s="350"/>
      <c r="Q18" s="153"/>
      <c r="R18" s="119"/>
      <c r="T18" s="161"/>
      <c r="U18" s="153"/>
      <c r="V18" s="153"/>
      <c r="X18" s="153"/>
      <c r="Y18" s="153"/>
      <c r="Z18" s="153"/>
      <c r="AA18" s="281"/>
      <c r="AB18" s="280"/>
      <c r="AF18" s="153"/>
    </row>
    <row r="19" spans="2:32">
      <c r="B19" s="135">
        <f t="shared" si="0"/>
        <v>2025</v>
      </c>
      <c r="C19" s="136"/>
      <c r="D19" s="128"/>
      <c r="E19" s="128">
        <f t="shared" si="1"/>
        <v>26.8</v>
      </c>
      <c r="F19" s="128"/>
      <c r="G19" s="130"/>
      <c r="H19" s="128">
        <f t="shared" si="2"/>
        <v>0</v>
      </c>
      <c r="I19" s="130"/>
      <c r="J19" s="130"/>
      <c r="K19" s="128">
        <f t="shared" si="3"/>
        <v>26.8</v>
      </c>
      <c r="L19" s="119"/>
      <c r="N19" s="117"/>
      <c r="R19" s="119"/>
      <c r="T19" s="161"/>
      <c r="U19" s="153"/>
      <c r="V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/>
      <c r="E20" s="128">
        <f t="shared" si="1"/>
        <v>27.36</v>
      </c>
      <c r="F20" s="128"/>
      <c r="G20" s="130"/>
      <c r="H20" s="128">
        <f t="shared" si="2"/>
        <v>0</v>
      </c>
      <c r="I20" s="130"/>
      <c r="J20" s="130"/>
      <c r="K20" s="128">
        <f t="shared" si="3"/>
        <v>27.36</v>
      </c>
      <c r="L20" s="119"/>
      <c r="N20" s="117"/>
      <c r="R20" s="160"/>
      <c r="T20" s="161"/>
      <c r="U20" s="153"/>
      <c r="V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/>
      <c r="E21" s="128">
        <f t="shared" si="1"/>
        <v>28.02</v>
      </c>
      <c r="F21" s="128"/>
      <c r="G21" s="130"/>
      <c r="H21" s="128">
        <f t="shared" si="2"/>
        <v>0</v>
      </c>
      <c r="I21" s="130"/>
      <c r="J21" s="130"/>
      <c r="K21" s="128">
        <f t="shared" si="3"/>
        <v>28.02</v>
      </c>
      <c r="L21" s="119"/>
      <c r="N21" s="117"/>
      <c r="R21" s="160"/>
      <c r="T21" s="161"/>
      <c r="U21" s="153"/>
      <c r="V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/>
      <c r="E22" s="128">
        <f t="shared" si="1"/>
        <v>28.69</v>
      </c>
      <c r="F22" s="128"/>
      <c r="G22" s="130"/>
      <c r="H22" s="128">
        <f t="shared" si="2"/>
        <v>0</v>
      </c>
      <c r="I22" s="130"/>
      <c r="J22" s="130"/>
      <c r="K22" s="128">
        <f t="shared" si="3"/>
        <v>28.69</v>
      </c>
      <c r="L22" s="119"/>
      <c r="N22" s="117"/>
      <c r="R22" s="160"/>
      <c r="T22" s="161"/>
      <c r="U22" s="153"/>
      <c r="V22" s="153"/>
      <c r="X22" s="153"/>
      <c r="Y22" s="153"/>
      <c r="Z22" s="153"/>
      <c r="AF22" s="153"/>
    </row>
    <row r="23" spans="2:32">
      <c r="B23" s="135">
        <f t="shared" si="0"/>
        <v>2029</v>
      </c>
      <c r="C23" s="348">
        <v>1210.0083472454089</v>
      </c>
      <c r="D23" s="128">
        <f>C23*$C$62</f>
        <v>61.528924457429042</v>
      </c>
      <c r="E23" s="128">
        <f t="shared" ref="E23:E37" si="4">ROUND(E22*(1+(IFERROR(INDEX($D$66:$D$74,MATCH($B23,$C$66:$C$74,0),1),0)+IFERROR(INDEX($G$66:$G$74,MATCH($B23,$F$66:$F$74,0),1),0)+IFERROR(INDEX($J$66:$J$74,MATCH($B23,$I$66:$I$74,0),1),0))),2)</f>
        <v>29.35</v>
      </c>
      <c r="F23" s="128">
        <f>C60</f>
        <v>0</v>
      </c>
      <c r="G23" s="130">
        <f>(D23+E23+F23)/(8.76*$C$63)</f>
        <v>34.466134368478379</v>
      </c>
      <c r="H23" s="128">
        <f t="shared" si="2"/>
        <v>0</v>
      </c>
      <c r="I23" s="130">
        <f>(G23+H23)</f>
        <v>34.466134368478379</v>
      </c>
      <c r="J23" s="130">
        <f t="shared" ref="J23" si="5">ROUND(I23*$C$63*8.76,2)</f>
        <v>90.88</v>
      </c>
      <c r="K23" s="128">
        <f t="shared" si="3"/>
        <v>90.878924457429036</v>
      </c>
      <c r="L23" s="119"/>
      <c r="N23" s="117"/>
      <c r="R23" s="160"/>
      <c r="T23" s="161"/>
      <c r="U23" s="153"/>
      <c r="V23" s="153"/>
      <c r="X23" s="153"/>
      <c r="Y23" s="153"/>
      <c r="Z23" s="153"/>
      <c r="AF23" s="153"/>
    </row>
    <row r="24" spans="2:32">
      <c r="B24" s="135">
        <f t="shared" si="0"/>
        <v>2030</v>
      </c>
      <c r="C24" s="348"/>
      <c r="D24" s="128">
        <f t="shared" ref="D24:F37" si="6">ROUND(D23*(1+(IFERROR(INDEX($D$66:$D$74,MATCH($B24,$C$66:$C$74,0),1),0)+IFERROR(INDEX($G$66:$G$74,MATCH($B24,$F$66:$F$74,0),1),0)+IFERROR(INDEX($J$66:$J$74,MATCH($B24,$I$66:$I$74,0),1),0))),2)</f>
        <v>62.88</v>
      </c>
      <c r="E24" s="128">
        <f t="shared" si="4"/>
        <v>30</v>
      </c>
      <c r="F24" s="128">
        <f t="shared" si="6"/>
        <v>0</v>
      </c>
      <c r="G24" s="130">
        <f t="shared" ref="G24:G37" si="7">(D24+E24+F24)/(8.76*$C$63)</f>
        <v>35.225048923679061</v>
      </c>
      <c r="H24" s="128">
        <f t="shared" si="2"/>
        <v>0</v>
      </c>
      <c r="I24" s="130">
        <f t="shared" ref="I24:I37" si="8">(G24+H24)</f>
        <v>35.225048923679061</v>
      </c>
      <c r="J24" s="130">
        <f t="shared" ref="J24:J32" si="9">ROUND(I24*$C$63*8.76,2)</f>
        <v>92.88</v>
      </c>
      <c r="K24" s="128">
        <f t="shared" si="3"/>
        <v>92.88</v>
      </c>
      <c r="L24" s="119"/>
      <c r="N24" s="117"/>
      <c r="R24" s="160"/>
      <c r="T24" s="161"/>
      <c r="U24" s="153"/>
      <c r="V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6"/>
        <v>64.260000000000005</v>
      </c>
      <c r="E25" s="128">
        <f t="shared" si="4"/>
        <v>30.66</v>
      </c>
      <c r="F25" s="128">
        <f t="shared" si="6"/>
        <v>0</v>
      </c>
      <c r="G25" s="130">
        <f t="shared" si="7"/>
        <v>35.998725708824473</v>
      </c>
      <c r="H25" s="128">
        <f t="shared" si="2"/>
        <v>0</v>
      </c>
      <c r="I25" s="130">
        <f t="shared" si="8"/>
        <v>35.998725708824473</v>
      </c>
      <c r="J25" s="130">
        <f t="shared" si="9"/>
        <v>94.92</v>
      </c>
      <c r="K25" s="128">
        <f t="shared" si="3"/>
        <v>94.92</v>
      </c>
      <c r="L25" s="119"/>
      <c r="N25" s="117"/>
      <c r="R25" s="160"/>
      <c r="T25" s="161"/>
      <c r="U25" s="153"/>
      <c r="V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6"/>
        <v>65.67</v>
      </c>
      <c r="E26" s="128">
        <f t="shared" si="4"/>
        <v>31.33</v>
      </c>
      <c r="F26" s="128">
        <f t="shared" si="6"/>
        <v>0</v>
      </c>
      <c r="G26" s="130">
        <f t="shared" si="7"/>
        <v>36.78757262701194</v>
      </c>
      <c r="H26" s="128">
        <f t="shared" si="2"/>
        <v>0</v>
      </c>
      <c r="I26" s="130">
        <f t="shared" si="8"/>
        <v>36.78757262701194</v>
      </c>
      <c r="J26" s="130">
        <f t="shared" si="9"/>
        <v>97</v>
      </c>
      <c r="K26" s="128">
        <f t="shared" si="3"/>
        <v>97</v>
      </c>
      <c r="L26" s="119"/>
      <c r="N26" s="117"/>
      <c r="R26" s="160"/>
      <c r="T26" s="161"/>
      <c r="U26" s="153"/>
      <c r="V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6"/>
        <v>67.05</v>
      </c>
      <c r="E27" s="128">
        <f t="shared" si="4"/>
        <v>31.99</v>
      </c>
      <c r="F27" s="128">
        <f t="shared" si="6"/>
        <v>0</v>
      </c>
      <c r="G27" s="130">
        <f t="shared" si="7"/>
        <v>37.561249412157345</v>
      </c>
      <c r="H27" s="128">
        <f t="shared" si="2"/>
        <v>0</v>
      </c>
      <c r="I27" s="130">
        <f t="shared" si="8"/>
        <v>37.561249412157345</v>
      </c>
      <c r="J27" s="130">
        <f t="shared" si="9"/>
        <v>99.04</v>
      </c>
      <c r="K27" s="128">
        <f t="shared" si="3"/>
        <v>99.039999999999992</v>
      </c>
      <c r="L27" s="119"/>
      <c r="N27" s="117"/>
      <c r="R27" s="160"/>
      <c r="T27" s="161"/>
      <c r="U27" s="153"/>
      <c r="V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6"/>
        <v>68.459999999999994</v>
      </c>
      <c r="E28" s="128">
        <f t="shared" si="4"/>
        <v>32.659999999999997</v>
      </c>
      <c r="F28" s="128">
        <f t="shared" si="6"/>
        <v>0</v>
      </c>
      <c r="G28" s="130">
        <f t="shared" si="7"/>
        <v>38.350096330344819</v>
      </c>
      <c r="H28" s="128">
        <f t="shared" si="2"/>
        <v>0</v>
      </c>
      <c r="I28" s="130">
        <f t="shared" si="8"/>
        <v>38.350096330344819</v>
      </c>
      <c r="J28" s="130">
        <f t="shared" si="9"/>
        <v>101.12</v>
      </c>
      <c r="K28" s="128">
        <f t="shared" si="3"/>
        <v>101.11999999999999</v>
      </c>
      <c r="L28" s="119"/>
      <c r="N28" s="117"/>
      <c r="R28" s="160"/>
      <c r="T28" s="161"/>
      <c r="U28" s="153"/>
      <c r="V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6"/>
        <v>69.900000000000006</v>
      </c>
      <c r="E29" s="128">
        <f t="shared" si="4"/>
        <v>33.35</v>
      </c>
      <c r="F29" s="128">
        <f t="shared" si="6"/>
        <v>0</v>
      </c>
      <c r="G29" s="130">
        <f t="shared" si="7"/>
        <v>39.157905914834878</v>
      </c>
      <c r="H29" s="128">
        <f t="shared" si="2"/>
        <v>0</v>
      </c>
      <c r="I29" s="130">
        <f t="shared" si="8"/>
        <v>39.157905914834878</v>
      </c>
      <c r="J29" s="130">
        <f t="shared" si="9"/>
        <v>103.25</v>
      </c>
      <c r="K29" s="128">
        <f t="shared" si="3"/>
        <v>103.25</v>
      </c>
      <c r="L29" s="119"/>
      <c r="N29" s="117"/>
      <c r="R29" s="160"/>
      <c r="T29" s="161"/>
      <c r="U29" s="153"/>
      <c r="V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6"/>
        <v>71.37</v>
      </c>
      <c r="E30" s="128">
        <f t="shared" si="4"/>
        <v>34.049999999999997</v>
      </c>
      <c r="F30" s="128">
        <f t="shared" si="6"/>
        <v>0</v>
      </c>
      <c r="G30" s="130">
        <f t="shared" si="7"/>
        <v>39.980885632366999</v>
      </c>
      <c r="H30" s="128">
        <f t="shared" si="2"/>
        <v>0</v>
      </c>
      <c r="I30" s="130">
        <f t="shared" si="8"/>
        <v>39.980885632366999</v>
      </c>
      <c r="J30" s="130">
        <f t="shared" si="9"/>
        <v>105.42</v>
      </c>
      <c r="K30" s="128">
        <f t="shared" si="3"/>
        <v>105.42</v>
      </c>
      <c r="L30" s="119"/>
      <c r="N30" s="117"/>
      <c r="R30" s="160"/>
      <c r="T30" s="161"/>
      <c r="U30" s="153"/>
      <c r="V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6"/>
        <v>72.94</v>
      </c>
      <c r="E31" s="128">
        <f t="shared" si="4"/>
        <v>34.799999999999997</v>
      </c>
      <c r="F31" s="128">
        <f t="shared" si="6"/>
        <v>0</v>
      </c>
      <c r="G31" s="130">
        <f t="shared" si="7"/>
        <v>40.860753348806874</v>
      </c>
      <c r="H31" s="128">
        <f t="shared" si="2"/>
        <v>0</v>
      </c>
      <c r="I31" s="130">
        <f t="shared" si="8"/>
        <v>40.860753348806874</v>
      </c>
      <c r="J31" s="130">
        <f t="shared" si="9"/>
        <v>107.74</v>
      </c>
      <c r="K31" s="128">
        <f t="shared" si="3"/>
        <v>107.74</v>
      </c>
      <c r="L31" s="119"/>
      <c r="N31" s="117"/>
      <c r="R31" s="160"/>
      <c r="T31" s="161"/>
      <c r="U31" s="153"/>
      <c r="V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6"/>
        <v>74.540000000000006</v>
      </c>
      <c r="E32" s="128">
        <f t="shared" si="4"/>
        <v>35.57</v>
      </c>
      <c r="F32" s="128">
        <f t="shared" si="6"/>
        <v>0</v>
      </c>
      <c r="G32" s="130">
        <f t="shared" si="7"/>
        <v>41.759583731549334</v>
      </c>
      <c r="H32" s="128">
        <f t="shared" si="2"/>
        <v>0</v>
      </c>
      <c r="I32" s="130">
        <f t="shared" si="8"/>
        <v>41.759583731549334</v>
      </c>
      <c r="J32" s="130">
        <f t="shared" si="9"/>
        <v>110.11</v>
      </c>
      <c r="K32" s="128">
        <f t="shared" si="3"/>
        <v>110.11000000000001</v>
      </c>
      <c r="L32" s="119"/>
      <c r="N32" s="117"/>
      <c r="R32" s="160"/>
      <c r="T32" s="161"/>
      <c r="U32" s="153"/>
      <c r="V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6"/>
        <v>76.11</v>
      </c>
      <c r="E33" s="128">
        <f t="shared" si="4"/>
        <v>36.32</v>
      </c>
      <c r="F33" s="128">
        <f t="shared" si="6"/>
        <v>0</v>
      </c>
      <c r="G33" s="130">
        <f t="shared" si="7"/>
        <v>42.639451447989202</v>
      </c>
      <c r="H33" s="128">
        <f t="shared" si="2"/>
        <v>0</v>
      </c>
      <c r="I33" s="130">
        <f t="shared" si="8"/>
        <v>42.639451447989202</v>
      </c>
      <c r="J33" s="130">
        <f t="shared" ref="J33:J37" si="10">ROUND(I33*$C$63*8.76,2)</f>
        <v>112.43</v>
      </c>
      <c r="K33" s="128">
        <f t="shared" si="3"/>
        <v>112.43</v>
      </c>
      <c r="L33" s="119"/>
      <c r="N33" s="117"/>
      <c r="R33" s="160"/>
      <c r="T33" s="161"/>
      <c r="U33" s="153"/>
      <c r="V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6"/>
        <v>77.78</v>
      </c>
      <c r="E34" s="128">
        <f t="shared" si="4"/>
        <v>37.119999999999997</v>
      </c>
      <c r="F34" s="128">
        <f t="shared" si="6"/>
        <v>0</v>
      </c>
      <c r="G34" s="130">
        <f t="shared" si="7"/>
        <v>43.576207163336825</v>
      </c>
      <c r="H34" s="128">
        <f t="shared" si="2"/>
        <v>0</v>
      </c>
      <c r="I34" s="130">
        <f t="shared" si="8"/>
        <v>43.576207163336825</v>
      </c>
      <c r="J34" s="130">
        <f t="shared" si="10"/>
        <v>114.9</v>
      </c>
      <c r="K34" s="128">
        <f t="shared" si="3"/>
        <v>114.9</v>
      </c>
      <c r="L34" s="119"/>
      <c r="N34" s="117"/>
      <c r="R34" s="160"/>
      <c r="T34" s="161"/>
      <c r="U34" s="153"/>
      <c r="V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6"/>
        <v>79.489999999999995</v>
      </c>
      <c r="E35" s="128">
        <f t="shared" si="4"/>
        <v>37.94</v>
      </c>
      <c r="F35" s="128">
        <f t="shared" si="6"/>
        <v>0</v>
      </c>
      <c r="G35" s="130">
        <f t="shared" si="7"/>
        <v>44.535718078247548</v>
      </c>
      <c r="H35" s="128">
        <f t="shared" si="2"/>
        <v>0</v>
      </c>
      <c r="I35" s="130">
        <f t="shared" si="8"/>
        <v>44.535718078247548</v>
      </c>
      <c r="J35" s="130">
        <f t="shared" si="10"/>
        <v>117.43</v>
      </c>
      <c r="K35" s="128">
        <f t="shared" si="3"/>
        <v>117.42999999999999</v>
      </c>
      <c r="L35" s="119"/>
      <c r="N35" s="117"/>
      <c r="R35" s="160"/>
      <c r="T35" s="161"/>
      <c r="U35" s="153"/>
      <c r="V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6"/>
        <v>81.239999999999995</v>
      </c>
      <c r="E36" s="128">
        <f t="shared" si="4"/>
        <v>38.770000000000003</v>
      </c>
      <c r="F36" s="128">
        <f t="shared" si="6"/>
        <v>0</v>
      </c>
      <c r="G36" s="130">
        <f t="shared" si="7"/>
        <v>45.514191659460856</v>
      </c>
      <c r="H36" s="128">
        <f t="shared" si="2"/>
        <v>0</v>
      </c>
      <c r="I36" s="130">
        <f t="shared" si="8"/>
        <v>45.514191659460856</v>
      </c>
      <c r="J36" s="130">
        <f t="shared" si="10"/>
        <v>120.01</v>
      </c>
      <c r="K36" s="128">
        <f t="shared" si="3"/>
        <v>120.00999999999999</v>
      </c>
      <c r="L36" s="119"/>
      <c r="N36" s="117"/>
      <c r="R36" s="160"/>
      <c r="T36" s="161"/>
      <c r="U36" s="153"/>
      <c r="V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6"/>
        <v>83.03</v>
      </c>
      <c r="E37" s="128">
        <f t="shared" si="4"/>
        <v>39.619999999999997</v>
      </c>
      <c r="F37" s="128">
        <f t="shared" si="6"/>
        <v>0</v>
      </c>
      <c r="G37" s="130">
        <f t="shared" si="7"/>
        <v>46.515420440237264</v>
      </c>
      <c r="H37" s="128">
        <f t="shared" si="2"/>
        <v>0</v>
      </c>
      <c r="I37" s="130">
        <f t="shared" si="8"/>
        <v>46.515420440237264</v>
      </c>
      <c r="J37" s="130">
        <f t="shared" si="10"/>
        <v>122.65</v>
      </c>
      <c r="K37" s="128">
        <f t="shared" si="3"/>
        <v>122.65</v>
      </c>
      <c r="L37" s="119"/>
      <c r="N37" s="117"/>
      <c r="R37" s="160"/>
      <c r="T37" s="161"/>
      <c r="U37" s="153"/>
      <c r="V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X38" s="153"/>
      <c r="Y38" s="153"/>
      <c r="Z38" s="153"/>
      <c r="AF38" s="153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  <c r="AC44" s="278"/>
    </row>
    <row r="45" spans="2:32">
      <c r="C45" s="140" t="str">
        <f>C7</f>
        <v>(a)</v>
      </c>
      <c r="D45" s="117" t="s">
        <v>65</v>
      </c>
      <c r="AC45" s="278"/>
    </row>
    <row r="46" spans="2:32">
      <c r="C46" s="140" t="str">
        <f>D7</f>
        <v>(b)</v>
      </c>
      <c r="D46" s="130" t="str">
        <f>"= "&amp;C7&amp;" x "&amp;C62</f>
        <v>= (a) x 0.05085</v>
      </c>
      <c r="AC46" s="278"/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30.1%)</v>
      </c>
      <c r="AC47" s="278"/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Jim Bridger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5">
        <v>2029</v>
      </c>
    </row>
    <row r="55" spans="2:25">
      <c r="B55" s="85" t="s">
        <v>101</v>
      </c>
      <c r="C55" s="170">
        <v>1608.8221683005897</v>
      </c>
      <c r="D55" s="117" t="s">
        <v>65</v>
      </c>
      <c r="O55" s="283">
        <v>359.4</v>
      </c>
      <c r="P55" s="117" t="s">
        <v>32</v>
      </c>
      <c r="Q55" s="275" t="s">
        <v>170</v>
      </c>
      <c r="R55" s="275" t="s">
        <v>108</v>
      </c>
      <c r="T55" s="275" t="str">
        <f>$Q$55&amp;"Proposed Station Capital Costs"</f>
        <v>L_.JBB_PVSProposed Station Capital Costs</v>
      </c>
    </row>
    <row r="56" spans="2:25">
      <c r="B56" s="85" t="s">
        <v>101</v>
      </c>
      <c r="C56" s="269">
        <v>24.570618817436728</v>
      </c>
      <c r="D56" s="117" t="s">
        <v>68</v>
      </c>
      <c r="R56" s="119"/>
      <c r="T56" s="275" t="str">
        <f>$Q$55&amp;"Proposed Station Fixed Costs"</f>
        <v>L_.JBB_PVSProposed Station Fixed Costs</v>
      </c>
    </row>
    <row r="57" spans="2:25" ht="24" customHeight="1">
      <c r="B57" s="85"/>
      <c r="C57" s="271"/>
      <c r="D57" s="117" t="s">
        <v>105</v>
      </c>
      <c r="Q57" s="347" t="str">
        <f>Q55&amp;Q54</f>
        <v>L_.JBB_PVS2029</v>
      </c>
      <c r="T57" s="275" t="str">
        <f>$Q$55&amp;"Proposed Station Variable O&amp;M Costs"</f>
        <v>L_.JBB_PVSProposed Station Variable O&amp;M Costs</v>
      </c>
    </row>
    <row r="58" spans="2:25">
      <c r="B58" s="85" t="s">
        <v>101</v>
      </c>
      <c r="C58" s="269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234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7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70" t="str">
        <f>LEFT(RIGHT(INDEX('Table 3 TransCost'!$39:$39,1,MATCH(F60,'Table 3 TransCost'!$4:$4,0)),6),5)</f>
        <v>2029$</v>
      </c>
      <c r="C60" s="271">
        <f>INDEX('Table 3 TransCost'!$39:$39,1,MATCH(F60,'Table 3 TransCost'!$4:$4,0)+2)</f>
        <v>0</v>
      </c>
      <c r="D60" s="117" t="s">
        <v>218</v>
      </c>
      <c r="F60" s="275" t="s">
        <v>219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200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70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8">
        <v>0.30099999999999999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2.1000000000000001E-2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11">C66+1</f>
        <v>2018</v>
      </c>
      <c r="D67" s="41">
        <v>2.4E-2</v>
      </c>
      <c r="E67" s="85"/>
      <c r="F67" s="87">
        <f t="shared" ref="F67:F74" si="12">F66+1</f>
        <v>2027</v>
      </c>
      <c r="G67" s="41">
        <v>2.4E-2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11"/>
        <v>2019</v>
      </c>
      <c r="D68" s="41">
        <v>1.7999999999999999E-2</v>
      </c>
      <c r="E68" s="85"/>
      <c r="F68" s="87">
        <f t="shared" si="12"/>
        <v>2028</v>
      </c>
      <c r="G68" s="41">
        <v>2.4E-2</v>
      </c>
      <c r="H68" s="41"/>
      <c r="I68" s="87">
        <f t="shared" ref="I68:I74" si="13">I67+1</f>
        <v>2037</v>
      </c>
      <c r="J68" s="41">
        <v>2.1999999999999999E-2</v>
      </c>
    </row>
    <row r="69" spans="3:14">
      <c r="C69" s="87">
        <f t="shared" si="11"/>
        <v>2020</v>
      </c>
      <c r="D69" s="41">
        <v>8.9999999999999993E-3</v>
      </c>
      <c r="E69" s="85"/>
      <c r="F69" s="87">
        <f t="shared" si="12"/>
        <v>2029</v>
      </c>
      <c r="G69" s="41">
        <v>2.3E-2</v>
      </c>
      <c r="H69" s="41"/>
      <c r="I69" s="87">
        <f t="shared" si="13"/>
        <v>2038</v>
      </c>
      <c r="J69" s="41">
        <v>2.1999999999999999E-2</v>
      </c>
    </row>
    <row r="70" spans="3:14">
      <c r="C70" s="87">
        <f t="shared" si="11"/>
        <v>2021</v>
      </c>
      <c r="D70" s="41">
        <v>8.9999999999999993E-3</v>
      </c>
      <c r="E70" s="85"/>
      <c r="F70" s="87">
        <f t="shared" si="12"/>
        <v>2030</v>
      </c>
      <c r="G70" s="41">
        <v>2.1999999999999999E-2</v>
      </c>
      <c r="H70" s="41"/>
      <c r="I70" s="87">
        <f t="shared" si="13"/>
        <v>2039</v>
      </c>
      <c r="J70" s="41">
        <v>2.1000000000000001E-2</v>
      </c>
    </row>
    <row r="71" spans="3:14">
      <c r="C71" s="87">
        <f t="shared" si="11"/>
        <v>2022</v>
      </c>
      <c r="D71" s="41">
        <v>1.0999999999999999E-2</v>
      </c>
      <c r="E71" s="85"/>
      <c r="F71" s="87">
        <f t="shared" si="12"/>
        <v>2031</v>
      </c>
      <c r="G71" s="41">
        <v>2.1999999999999999E-2</v>
      </c>
      <c r="H71" s="41"/>
      <c r="I71" s="87">
        <f t="shared" si="13"/>
        <v>2040</v>
      </c>
      <c r="J71" s="41">
        <v>2.1999999999999999E-2</v>
      </c>
    </row>
    <row r="72" spans="3:14" s="119" customFormat="1">
      <c r="C72" s="87">
        <f t="shared" si="11"/>
        <v>2023</v>
      </c>
      <c r="D72" s="41">
        <v>0.01</v>
      </c>
      <c r="E72" s="86"/>
      <c r="F72" s="87">
        <f t="shared" si="12"/>
        <v>2032</v>
      </c>
      <c r="G72" s="41">
        <v>2.1999999999999999E-2</v>
      </c>
      <c r="H72" s="41"/>
      <c r="I72" s="87">
        <f t="shared" si="13"/>
        <v>2041</v>
      </c>
      <c r="J72" s="41">
        <v>2.1999999999999999E-2</v>
      </c>
      <c r="N72" s="164"/>
    </row>
    <row r="73" spans="3:14" s="119" customFormat="1">
      <c r="C73" s="87">
        <f t="shared" si="11"/>
        <v>2024</v>
      </c>
      <c r="D73" s="41">
        <v>1.2999999999999999E-2</v>
      </c>
      <c r="E73" s="86"/>
      <c r="F73" s="87">
        <f t="shared" si="12"/>
        <v>2033</v>
      </c>
      <c r="G73" s="41">
        <v>2.1000000000000001E-2</v>
      </c>
      <c r="H73" s="41"/>
      <c r="I73" s="87">
        <f t="shared" si="13"/>
        <v>2042</v>
      </c>
      <c r="J73" s="41">
        <v>2.1999999999999999E-2</v>
      </c>
      <c r="N73" s="164"/>
    </row>
    <row r="74" spans="3:14" s="119" customFormat="1">
      <c r="C74" s="87">
        <f t="shared" si="11"/>
        <v>2025</v>
      </c>
      <c r="D74" s="41">
        <v>1.7000000000000001E-2</v>
      </c>
      <c r="E74" s="86"/>
      <c r="F74" s="87">
        <f t="shared" si="12"/>
        <v>2034</v>
      </c>
      <c r="G74" s="41">
        <v>2.1000000000000001E-2</v>
      </c>
      <c r="H74" s="41"/>
      <c r="I74" s="87">
        <f t="shared" si="13"/>
        <v>2043</v>
      </c>
      <c r="J74" s="41">
        <v>2.1999999999999999E-2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80" zoomScaleNormal="80" workbookViewId="0">
      <selection activeCell="K24" sqref="K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2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11.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149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4"/>
      <c r="N5" s="214"/>
      <c r="P5" s="214"/>
      <c r="R5" s="276"/>
      <c r="S5" s="119"/>
      <c r="T5" s="119"/>
      <c r="U5" s="119"/>
      <c r="V5" s="119"/>
      <c r="W5" s="119"/>
      <c r="X5" s="119"/>
      <c r="Y5" s="382"/>
      <c r="Z5" s="382"/>
      <c r="AA5" s="119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7"/>
      <c r="S6" s="119"/>
      <c r="T6" s="119"/>
      <c r="U6" s="119"/>
      <c r="V6" s="119"/>
      <c r="W6" s="119"/>
      <c r="X6" s="119"/>
      <c r="Y6" s="119"/>
      <c r="Z6" s="119"/>
      <c r="AA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32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32" ht="15.75">
      <c r="B9" s="43" t="str">
        <f>C52</f>
        <v>2019 IRP Southen Oregon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153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W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25.24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25.24</v>
      </c>
      <c r="L14" s="119"/>
      <c r="N14" s="117"/>
      <c r="O14" s="132"/>
      <c r="P14" s="133"/>
      <c r="Q14" s="134"/>
      <c r="R14" s="119"/>
      <c r="V14" s="153"/>
      <c r="W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25.47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25.47</v>
      </c>
      <c r="L15" s="119"/>
      <c r="N15" s="117"/>
      <c r="O15" s="272"/>
      <c r="P15" s="133"/>
      <c r="Q15" s="134"/>
      <c r="R15" s="119"/>
      <c r="V15" s="153"/>
      <c r="W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25.75</v>
      </c>
      <c r="F16" s="128"/>
      <c r="G16" s="130"/>
      <c r="H16" s="128">
        <f t="shared" si="2"/>
        <v>0</v>
      </c>
      <c r="I16" s="130"/>
      <c r="J16" s="130"/>
      <c r="K16" s="128">
        <f t="shared" si="3"/>
        <v>25.75</v>
      </c>
      <c r="L16" s="119"/>
      <c r="N16" s="117"/>
      <c r="O16" s="349"/>
      <c r="R16" s="119"/>
      <c r="V16" s="153"/>
      <c r="W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26.01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26.01</v>
      </c>
      <c r="L17" s="119"/>
      <c r="N17" s="117"/>
      <c r="O17" s="198"/>
      <c r="R17" s="119"/>
      <c r="V17" s="153"/>
      <c r="W17" s="153"/>
      <c r="Y17" s="153"/>
      <c r="Z17" s="153"/>
      <c r="AF17" s="153"/>
    </row>
    <row r="18" spans="2:32">
      <c r="B18" s="135">
        <f t="shared" si="0"/>
        <v>2024</v>
      </c>
      <c r="C18" s="348">
        <v>1296.5513342379013</v>
      </c>
      <c r="D18" s="128">
        <f>C18*$C$62</f>
        <v>65.929635345997283</v>
      </c>
      <c r="E18" s="128">
        <f t="shared" si="1"/>
        <v>26.35</v>
      </c>
      <c r="F18" s="199">
        <f>C60</f>
        <v>0</v>
      </c>
      <c r="G18" s="130">
        <f>(D18+E18+F18)/(8.76*$C$63)</f>
        <v>35.46870352920272</v>
      </c>
      <c r="H18" s="128">
        <f t="shared" si="2"/>
        <v>0</v>
      </c>
      <c r="I18" s="130">
        <f>(G18+H18)</f>
        <v>35.46870352920272</v>
      </c>
      <c r="J18" s="130">
        <f t="shared" ref="J18:J32" si="4">ROUND(I18*$C$63*8.76,2)</f>
        <v>92.28</v>
      </c>
      <c r="K18" s="128">
        <f t="shared" si="3"/>
        <v>92.279635345997292</v>
      </c>
      <c r="L18" s="119"/>
      <c r="N18" s="117"/>
      <c r="O18" s="350"/>
      <c r="Q18" s="153"/>
      <c r="R18" s="119"/>
      <c r="T18" s="161"/>
      <c r="U18" s="153"/>
      <c r="V18" s="153"/>
      <c r="W18" s="153"/>
      <c r="X18" s="153"/>
      <c r="Y18" s="153"/>
      <c r="Z18" s="153"/>
      <c r="AA18" s="281"/>
      <c r="AB18" s="280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67.05</v>
      </c>
      <c r="E19" s="128">
        <f t="shared" si="1"/>
        <v>26.8</v>
      </c>
      <c r="F19" s="128">
        <f t="shared" si="5"/>
        <v>0</v>
      </c>
      <c r="G19" s="130">
        <f t="shared" ref="G19:G37" si="6">(D19+E19+F19)/(8.76*$C$63)</f>
        <v>36.072290638500682</v>
      </c>
      <c r="H19" s="128">
        <f t="shared" si="2"/>
        <v>0</v>
      </c>
      <c r="I19" s="130">
        <f t="shared" ref="I19:I37" si="7">(G19+H19)</f>
        <v>36.072290638500682</v>
      </c>
      <c r="J19" s="130">
        <f t="shared" si="4"/>
        <v>93.85</v>
      </c>
      <c r="K19" s="128">
        <f t="shared" si="3"/>
        <v>93.85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68.459999999999994</v>
      </c>
      <c r="E20" s="128">
        <f t="shared" si="1"/>
        <v>27.36</v>
      </c>
      <c r="F20" s="128">
        <f t="shared" si="5"/>
        <v>0</v>
      </c>
      <c r="G20" s="130">
        <f t="shared" si="6"/>
        <v>36.829482034961487</v>
      </c>
      <c r="H20" s="128">
        <f t="shared" si="2"/>
        <v>0</v>
      </c>
      <c r="I20" s="130">
        <f t="shared" si="7"/>
        <v>36.829482034961487</v>
      </c>
      <c r="J20" s="130">
        <f t="shared" si="4"/>
        <v>95.82</v>
      </c>
      <c r="K20" s="128">
        <f t="shared" si="3"/>
        <v>95.82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70.099999999999994</v>
      </c>
      <c r="E21" s="128">
        <f t="shared" si="1"/>
        <v>28.02</v>
      </c>
      <c r="F21" s="128">
        <f t="shared" si="5"/>
        <v>0</v>
      </c>
      <c r="G21" s="130">
        <f t="shared" si="6"/>
        <v>37.713512599357344</v>
      </c>
      <c r="H21" s="128">
        <f t="shared" si="2"/>
        <v>0</v>
      </c>
      <c r="I21" s="130">
        <f t="shared" si="7"/>
        <v>37.713512599357344</v>
      </c>
      <c r="J21" s="130">
        <f t="shared" si="4"/>
        <v>98.12</v>
      </c>
      <c r="K21" s="128">
        <f t="shared" si="3"/>
        <v>98.11999999999999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71.78</v>
      </c>
      <c r="E22" s="128">
        <f t="shared" si="1"/>
        <v>28.69</v>
      </c>
      <c r="F22" s="128">
        <f t="shared" si="5"/>
        <v>0</v>
      </c>
      <c r="G22" s="130">
        <f t="shared" si="6"/>
        <v>38.616761219500951</v>
      </c>
      <c r="H22" s="128">
        <f t="shared" si="2"/>
        <v>0</v>
      </c>
      <c r="I22" s="130">
        <f t="shared" si="7"/>
        <v>38.616761219500951</v>
      </c>
      <c r="J22" s="130">
        <f t="shared" si="4"/>
        <v>100.47</v>
      </c>
      <c r="K22" s="128">
        <f t="shared" si="3"/>
        <v>100.47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73.430000000000007</v>
      </c>
      <c r="E23" s="128">
        <f t="shared" si="1"/>
        <v>29.35</v>
      </c>
      <c r="F23" s="128">
        <f t="shared" si="5"/>
        <v>0</v>
      </c>
      <c r="G23" s="130">
        <f t="shared" si="6"/>
        <v>39.504635395046357</v>
      </c>
      <c r="H23" s="128">
        <f t="shared" si="2"/>
        <v>0</v>
      </c>
      <c r="I23" s="130">
        <f t="shared" si="7"/>
        <v>39.504635395046357</v>
      </c>
      <c r="J23" s="130">
        <f t="shared" si="4"/>
        <v>102.78</v>
      </c>
      <c r="K23" s="128">
        <f t="shared" si="3"/>
        <v>102.78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75.05</v>
      </c>
      <c r="E24" s="128">
        <f t="shared" si="1"/>
        <v>30</v>
      </c>
      <c r="F24" s="128">
        <f t="shared" si="5"/>
        <v>0</v>
      </c>
      <c r="G24" s="130">
        <f t="shared" si="6"/>
        <v>40.377135125993576</v>
      </c>
      <c r="H24" s="128">
        <f t="shared" si="2"/>
        <v>0</v>
      </c>
      <c r="I24" s="130">
        <f t="shared" si="7"/>
        <v>40.377135125993576</v>
      </c>
      <c r="J24" s="130">
        <f t="shared" si="4"/>
        <v>105.05</v>
      </c>
      <c r="K24" s="128">
        <f t="shared" si="3"/>
        <v>105.05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76.7</v>
      </c>
      <c r="E25" s="128">
        <f t="shared" si="1"/>
        <v>30.66</v>
      </c>
      <c r="F25" s="128">
        <f t="shared" si="5"/>
        <v>0</v>
      </c>
      <c r="G25" s="130">
        <f t="shared" si="6"/>
        <v>41.265009301538981</v>
      </c>
      <c r="H25" s="128">
        <f t="shared" si="2"/>
        <v>0</v>
      </c>
      <c r="I25" s="130">
        <f t="shared" si="7"/>
        <v>41.265009301538981</v>
      </c>
      <c r="J25" s="130">
        <f t="shared" si="4"/>
        <v>107.36</v>
      </c>
      <c r="K25" s="128">
        <f t="shared" si="3"/>
        <v>107.36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78.39</v>
      </c>
      <c r="E26" s="128">
        <f t="shared" si="1"/>
        <v>31.33</v>
      </c>
      <c r="F26" s="128">
        <f t="shared" si="5"/>
        <v>0</v>
      </c>
      <c r="G26" s="130">
        <f t="shared" si="6"/>
        <v>42.17210153283213</v>
      </c>
      <c r="H26" s="128">
        <f t="shared" si="2"/>
        <v>0</v>
      </c>
      <c r="I26" s="130">
        <f t="shared" si="7"/>
        <v>42.17210153283213</v>
      </c>
      <c r="J26" s="130">
        <f t="shared" si="4"/>
        <v>109.72</v>
      </c>
      <c r="K26" s="128">
        <f t="shared" si="3"/>
        <v>109.72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80.040000000000006</v>
      </c>
      <c r="E27" s="128">
        <f t="shared" si="1"/>
        <v>31.99</v>
      </c>
      <c r="F27" s="128">
        <f t="shared" si="5"/>
        <v>0</v>
      </c>
      <c r="G27" s="130">
        <f t="shared" si="6"/>
        <v>43.059975708377536</v>
      </c>
      <c r="H27" s="128">
        <f t="shared" si="2"/>
        <v>0</v>
      </c>
      <c r="I27" s="130">
        <f t="shared" si="7"/>
        <v>43.059975708377536</v>
      </c>
      <c r="J27" s="130">
        <f t="shared" si="4"/>
        <v>112.03</v>
      </c>
      <c r="K27" s="128">
        <f t="shared" si="3"/>
        <v>112.03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81.72</v>
      </c>
      <c r="E28" s="128">
        <f t="shared" si="1"/>
        <v>32.659999999999997</v>
      </c>
      <c r="F28" s="128">
        <f t="shared" si="5"/>
        <v>0</v>
      </c>
      <c r="G28" s="130">
        <f t="shared" si="6"/>
        <v>43.963224328521136</v>
      </c>
      <c r="H28" s="128">
        <f t="shared" si="2"/>
        <v>0</v>
      </c>
      <c r="I28" s="130">
        <f t="shared" si="7"/>
        <v>43.963224328521136</v>
      </c>
      <c r="J28" s="130">
        <f t="shared" si="4"/>
        <v>114.38</v>
      </c>
      <c r="K28" s="128">
        <f t="shared" si="3"/>
        <v>114.38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83.44</v>
      </c>
      <c r="E29" s="128">
        <f t="shared" si="1"/>
        <v>33.35</v>
      </c>
      <c r="F29" s="128">
        <f t="shared" si="5"/>
        <v>0</v>
      </c>
      <c r="G29" s="130">
        <f t="shared" si="6"/>
        <v>44.889534615562013</v>
      </c>
      <c r="H29" s="128">
        <f t="shared" si="2"/>
        <v>0</v>
      </c>
      <c r="I29" s="130">
        <f t="shared" si="7"/>
        <v>44.889534615562013</v>
      </c>
      <c r="J29" s="130">
        <f t="shared" si="4"/>
        <v>116.79</v>
      </c>
      <c r="K29" s="128">
        <f t="shared" si="3"/>
        <v>116.78999999999999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85.19</v>
      </c>
      <c r="E30" s="128">
        <f t="shared" si="1"/>
        <v>34.049999999999997</v>
      </c>
      <c r="F30" s="128">
        <f t="shared" si="5"/>
        <v>0</v>
      </c>
      <c r="G30" s="130">
        <f t="shared" si="6"/>
        <v>45.831219347201085</v>
      </c>
      <c r="H30" s="128">
        <f t="shared" si="2"/>
        <v>0</v>
      </c>
      <c r="I30" s="130">
        <f t="shared" si="7"/>
        <v>45.831219347201085</v>
      </c>
      <c r="J30" s="130">
        <f t="shared" si="4"/>
        <v>119.24</v>
      </c>
      <c r="K30" s="128">
        <f t="shared" si="3"/>
        <v>119.24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87.06</v>
      </c>
      <c r="E31" s="128">
        <f t="shared" si="1"/>
        <v>34.799999999999997</v>
      </c>
      <c r="F31" s="128">
        <f t="shared" si="5"/>
        <v>0</v>
      </c>
      <c r="G31" s="130">
        <f t="shared" si="6"/>
        <v>46.838245468382461</v>
      </c>
      <c r="H31" s="128">
        <f t="shared" si="2"/>
        <v>0</v>
      </c>
      <c r="I31" s="130">
        <f t="shared" si="7"/>
        <v>46.838245468382461</v>
      </c>
      <c r="J31" s="130">
        <f t="shared" si="4"/>
        <v>121.86</v>
      </c>
      <c r="K31" s="128">
        <f t="shared" si="3"/>
        <v>121.86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88.98</v>
      </c>
      <c r="E32" s="128">
        <f t="shared" si="1"/>
        <v>35.57</v>
      </c>
      <c r="F32" s="128">
        <f t="shared" si="5"/>
        <v>0</v>
      </c>
      <c r="G32" s="130">
        <f t="shared" si="6"/>
        <v>47.872176867610662</v>
      </c>
      <c r="H32" s="128">
        <f t="shared" si="2"/>
        <v>0</v>
      </c>
      <c r="I32" s="130">
        <f t="shared" si="7"/>
        <v>47.872176867610662</v>
      </c>
      <c r="J32" s="130">
        <f t="shared" si="4"/>
        <v>124.55</v>
      </c>
      <c r="K32" s="128">
        <f t="shared" si="3"/>
        <v>124.55000000000001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90.85</v>
      </c>
      <c r="E33" s="128">
        <f t="shared" si="1"/>
        <v>36.32</v>
      </c>
      <c r="F33" s="128">
        <f t="shared" si="5"/>
        <v>0</v>
      </c>
      <c r="G33" s="130">
        <f t="shared" si="6"/>
        <v>48.879202988792031</v>
      </c>
      <c r="H33" s="128">
        <f t="shared" si="2"/>
        <v>0</v>
      </c>
      <c r="I33" s="130">
        <f t="shared" si="7"/>
        <v>48.879202988792031</v>
      </c>
      <c r="J33" s="130">
        <f t="shared" ref="J33:J37" si="8">ROUND(I33*$C$63*8.76,2)</f>
        <v>127.17</v>
      </c>
      <c r="K33" s="128">
        <f t="shared" si="3"/>
        <v>127.16999999999999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92.85</v>
      </c>
      <c r="E34" s="128">
        <f t="shared" si="1"/>
        <v>37.119999999999997</v>
      </c>
      <c r="F34" s="128">
        <f t="shared" si="5"/>
        <v>0</v>
      </c>
      <c r="G34" s="130">
        <f t="shared" si="6"/>
        <v>49.955414110665252</v>
      </c>
      <c r="H34" s="128">
        <f t="shared" si="2"/>
        <v>0</v>
      </c>
      <c r="I34" s="130">
        <f t="shared" si="7"/>
        <v>49.955414110665252</v>
      </c>
      <c r="J34" s="130">
        <f t="shared" si="8"/>
        <v>129.97</v>
      </c>
      <c r="K34" s="128">
        <f t="shared" si="3"/>
        <v>129.97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94.89</v>
      </c>
      <c r="E35" s="128">
        <f t="shared" si="1"/>
        <v>37.94</v>
      </c>
      <c r="F35" s="128">
        <f t="shared" si="5"/>
        <v>0</v>
      </c>
      <c r="G35" s="130">
        <f t="shared" si="6"/>
        <v>51.054686899435758</v>
      </c>
      <c r="H35" s="128">
        <f t="shared" si="2"/>
        <v>0</v>
      </c>
      <c r="I35" s="130">
        <f t="shared" si="7"/>
        <v>51.054686899435758</v>
      </c>
      <c r="J35" s="130">
        <f t="shared" si="8"/>
        <v>132.83000000000001</v>
      </c>
      <c r="K35" s="128">
        <f t="shared" si="3"/>
        <v>132.82999999999998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96.98</v>
      </c>
      <c r="E36" s="128">
        <f t="shared" si="1"/>
        <v>38.770000000000003</v>
      </c>
      <c r="F36" s="128">
        <f t="shared" si="5"/>
        <v>0</v>
      </c>
      <c r="G36" s="130">
        <f t="shared" si="6"/>
        <v>52.177021355103548</v>
      </c>
      <c r="H36" s="128">
        <f t="shared" si="2"/>
        <v>0</v>
      </c>
      <c r="I36" s="130">
        <f t="shared" si="7"/>
        <v>52.177021355103548</v>
      </c>
      <c r="J36" s="130">
        <f t="shared" si="8"/>
        <v>135.75</v>
      </c>
      <c r="K36" s="128">
        <f t="shared" si="3"/>
        <v>135.75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99.11</v>
      </c>
      <c r="E37" s="128">
        <f t="shared" si="1"/>
        <v>39.619999999999997</v>
      </c>
      <c r="F37" s="128">
        <f t="shared" si="5"/>
        <v>0</v>
      </c>
      <c r="G37" s="130">
        <f t="shared" si="6"/>
        <v>53.322417477668623</v>
      </c>
      <c r="H37" s="128">
        <f t="shared" si="2"/>
        <v>0</v>
      </c>
      <c r="I37" s="130">
        <f t="shared" si="7"/>
        <v>53.322417477668623</v>
      </c>
      <c r="J37" s="130">
        <f t="shared" si="8"/>
        <v>138.72999999999999</v>
      </c>
      <c r="K37" s="128">
        <f t="shared" si="3"/>
        <v>138.72999999999999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W38" s="153"/>
      <c r="X38" s="153"/>
      <c r="Y38" s="153"/>
      <c r="Z38" s="153"/>
      <c r="AF38" s="153"/>
    </row>
    <row r="39" spans="2:32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N39" s="117"/>
      <c r="R39" s="160"/>
      <c r="T39" s="161"/>
      <c r="U39" s="153"/>
      <c r="V39" s="153"/>
      <c r="W39" s="153"/>
      <c r="X39" s="153"/>
      <c r="Y39" s="153"/>
      <c r="Z39" s="153"/>
      <c r="AF39" s="153"/>
    </row>
    <row r="40" spans="2:32">
      <c r="B40" s="135"/>
      <c r="C40" s="136"/>
      <c r="D40" s="128"/>
      <c r="E40" s="128"/>
      <c r="F40" s="130"/>
      <c r="G40" s="128"/>
      <c r="H40" s="128"/>
      <c r="I40" s="130"/>
      <c r="J40" s="130"/>
      <c r="K40" s="128"/>
      <c r="L40" s="119"/>
      <c r="N40" s="117"/>
      <c r="R40" s="160"/>
      <c r="T40" s="161"/>
      <c r="U40" s="153"/>
      <c r="V40" s="153"/>
      <c r="W40" s="153"/>
      <c r="X40" s="153"/>
      <c r="Y40" s="153"/>
      <c r="Z40" s="153"/>
      <c r="AF40" s="153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29.7%)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Southen Oregon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5">
        <v>2024</v>
      </c>
    </row>
    <row r="55" spans="2:25">
      <c r="B55" s="85" t="s">
        <v>101</v>
      </c>
      <c r="C55" s="170">
        <v>1698.6767295711138</v>
      </c>
      <c r="D55" s="117" t="s">
        <v>65</v>
      </c>
      <c r="O55" s="351">
        <v>442.2</v>
      </c>
      <c r="P55" s="117" t="s">
        <v>32</v>
      </c>
      <c r="Q55" s="275" t="s">
        <v>145</v>
      </c>
      <c r="R55" s="275" t="s">
        <v>108</v>
      </c>
      <c r="T55" s="275" t="str">
        <f>$Q$55&amp;"Proposed Station Capital Costs"</f>
        <v>H1.SO1_PVSProposed Station Capital Costs</v>
      </c>
    </row>
    <row r="56" spans="2:25">
      <c r="B56" s="85" t="s">
        <v>101</v>
      </c>
      <c r="C56" s="269">
        <v>24.570618817436728</v>
      </c>
      <c r="D56" s="117" t="s">
        <v>68</v>
      </c>
      <c r="O56" s="351">
        <v>57.8</v>
      </c>
      <c r="P56" s="117" t="s">
        <v>32</v>
      </c>
      <c r="Q56" s="275" t="s">
        <v>146</v>
      </c>
      <c r="R56" s="119"/>
      <c r="T56" s="275" t="str">
        <f>$Q$55&amp;"Proposed Station Fixed Costs"</f>
        <v>H1.SO1_PVSProposed Station Fixed Costs</v>
      </c>
    </row>
    <row r="57" spans="2:25" ht="24" customHeight="1">
      <c r="B57" s="85"/>
      <c r="C57" s="271"/>
      <c r="D57" s="117" t="s">
        <v>105</v>
      </c>
      <c r="Q57" s="347" t="str">
        <f>Q55&amp;Q54</f>
        <v>H1.SO1_PVS2024</v>
      </c>
      <c r="T57" s="275" t="str">
        <f>$Q$55&amp;"Proposed Station Variable O&amp;M Costs"</f>
        <v>H1.SO1_PVSProposed Station Variable O&amp;M Costs</v>
      </c>
    </row>
    <row r="58" spans="2:25">
      <c r="B58" s="85" t="s">
        <v>101</v>
      </c>
      <c r="C58" s="269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234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7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70" t="str">
        <f>IFERROR(LEFT(RIGHT(INDEX('Table 3 TransCost'!$39:$39,1,MATCH(F60,'Table 3 TransCost'!$4:$4,0)),6),5),"-")</f>
        <v>-</v>
      </c>
      <c r="C60" s="271">
        <f>IFERROR(INDEX('Table 3 TransCost'!$39:$39,1,MATCH(F60,'Table 3 TransCost'!$4:$4,0)+2),0)</f>
        <v>0</v>
      </c>
      <c r="D60" s="117" t="s">
        <v>218</v>
      </c>
      <c r="F60" s="275" t="s">
        <v>223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200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70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8">
        <v>0.29699999999999999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2.1000000000000001E-2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2.4E-2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2.4E-2</v>
      </c>
      <c r="H68" s="41"/>
      <c r="I68" s="87">
        <f t="shared" ref="I68:I74" si="11">I67+1</f>
        <v>2037</v>
      </c>
      <c r="J68" s="41">
        <v>2.1999999999999999E-2</v>
      </c>
    </row>
    <row r="69" spans="3:14">
      <c r="C69" s="87">
        <f t="shared" si="9"/>
        <v>2020</v>
      </c>
      <c r="D69" s="41">
        <v>8.9999999999999993E-3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2.1999999999999999E-2</v>
      </c>
    </row>
    <row r="70" spans="3:14">
      <c r="C70" s="87">
        <f t="shared" si="9"/>
        <v>2021</v>
      </c>
      <c r="D70" s="41">
        <v>8.9999999999999993E-3</v>
      </c>
      <c r="E70" s="85"/>
      <c r="F70" s="87">
        <f t="shared" si="10"/>
        <v>2030</v>
      </c>
      <c r="G70" s="41">
        <v>2.1999999999999999E-2</v>
      </c>
      <c r="H70" s="41"/>
      <c r="I70" s="87">
        <f t="shared" si="11"/>
        <v>2039</v>
      </c>
      <c r="J70" s="41">
        <v>2.1000000000000001E-2</v>
      </c>
    </row>
    <row r="71" spans="3:14">
      <c r="C71" s="87">
        <f t="shared" si="9"/>
        <v>2022</v>
      </c>
      <c r="D71" s="41">
        <v>1.0999999999999999E-2</v>
      </c>
      <c r="E71" s="85"/>
      <c r="F71" s="87">
        <f t="shared" si="10"/>
        <v>2031</v>
      </c>
      <c r="G71" s="41">
        <v>2.1999999999999999E-2</v>
      </c>
      <c r="H71" s="41"/>
      <c r="I71" s="87">
        <f t="shared" si="11"/>
        <v>2040</v>
      </c>
      <c r="J71" s="41">
        <v>2.1999999999999999E-2</v>
      </c>
    </row>
    <row r="72" spans="3:14" s="119" customFormat="1">
      <c r="C72" s="87">
        <f t="shared" si="9"/>
        <v>2023</v>
      </c>
      <c r="D72" s="41">
        <v>0.01</v>
      </c>
      <c r="E72" s="86"/>
      <c r="F72" s="87">
        <f t="shared" si="10"/>
        <v>2032</v>
      </c>
      <c r="G72" s="41">
        <v>2.1999999999999999E-2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1.2999999999999999E-2</v>
      </c>
      <c r="E73" s="86"/>
      <c r="F73" s="87">
        <f t="shared" si="10"/>
        <v>2033</v>
      </c>
      <c r="G73" s="41">
        <v>2.1000000000000001E-2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1.7000000000000001E-2</v>
      </c>
      <c r="E74" s="86"/>
      <c r="F74" s="87">
        <f t="shared" si="10"/>
        <v>2034</v>
      </c>
      <c r="G74" s="41">
        <v>2.1000000000000001E-2</v>
      </c>
      <c r="H74" s="41"/>
      <c r="I74" s="87">
        <f t="shared" si="11"/>
        <v>2043</v>
      </c>
      <c r="J74" s="41">
        <v>2.1999999999999999E-2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70" zoomScaleNormal="70" workbookViewId="0">
      <selection activeCell="K19" sqref="K19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2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10.8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149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</row>
    <row r="3" spans="2:32" ht="15.75">
      <c r="B3" s="115" t="str">
        <f>TEXT($C$63,"0%")&amp;" Capacity Factor"</f>
        <v>26%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4"/>
      <c r="N5" s="214"/>
      <c r="P5" s="214"/>
      <c r="R5" s="276"/>
      <c r="S5" s="119"/>
      <c r="T5" s="119"/>
      <c r="U5" s="119"/>
      <c r="V5" s="119"/>
      <c r="W5" s="119"/>
      <c r="X5" s="119"/>
      <c r="Y5" s="382"/>
      <c r="Z5" s="214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7"/>
      <c r="S6" s="119"/>
      <c r="T6" s="119"/>
      <c r="U6" s="119"/>
      <c r="V6" s="119"/>
      <c r="W6" s="119"/>
      <c r="X6" s="119"/>
      <c r="Y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</row>
    <row r="8" spans="2:32" ht="6" customHeight="1">
      <c r="K8" s="119"/>
      <c r="R8" s="119"/>
    </row>
    <row r="9" spans="2:32" ht="15.75">
      <c r="B9" s="43" t="str">
        <f>C52</f>
        <v>2019 IRP Southen Oregon Solar with Storage - 26%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153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W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25.24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25.24</v>
      </c>
      <c r="L14" s="119"/>
      <c r="N14" s="117"/>
      <c r="O14" s="132"/>
      <c r="P14" s="133"/>
      <c r="Q14" s="134"/>
      <c r="R14" s="119"/>
      <c r="V14" s="153"/>
      <c r="W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25.47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25.47</v>
      </c>
      <c r="L15" s="119"/>
      <c r="N15" s="117"/>
      <c r="O15" s="272"/>
      <c r="P15" s="133"/>
      <c r="Q15" s="134"/>
      <c r="R15" s="119"/>
      <c r="V15" s="153"/>
      <c r="W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25.75</v>
      </c>
      <c r="F16" s="128"/>
      <c r="G16" s="130"/>
      <c r="H16" s="128">
        <f t="shared" si="2"/>
        <v>0</v>
      </c>
      <c r="I16" s="130"/>
      <c r="J16" s="130"/>
      <c r="K16" s="128">
        <f t="shared" si="3"/>
        <v>25.75</v>
      </c>
      <c r="L16" s="119"/>
      <c r="N16" s="117"/>
      <c r="O16" s="349"/>
      <c r="R16" s="119"/>
      <c r="V16" s="153"/>
      <c r="W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26.01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26.01</v>
      </c>
      <c r="L17" s="119"/>
      <c r="N17" s="117"/>
      <c r="O17" s="198"/>
      <c r="R17" s="119"/>
      <c r="V17" s="153"/>
      <c r="W17" s="153"/>
      <c r="Y17" s="153"/>
      <c r="Z17" s="153"/>
      <c r="AF17" s="153"/>
    </row>
    <row r="18" spans="2:32">
      <c r="B18" s="135">
        <f t="shared" si="0"/>
        <v>2024</v>
      </c>
      <c r="C18" s="348">
        <v>1295.0860323886641</v>
      </c>
      <c r="D18" s="128">
        <f>C18*$C$62</f>
        <v>65.855124746963568</v>
      </c>
      <c r="E18" s="128">
        <f t="shared" si="1"/>
        <v>26.35</v>
      </c>
      <c r="F18" s="128">
        <f>C60</f>
        <v>0.39132049215213044</v>
      </c>
      <c r="G18" s="130">
        <f>(D18+E18+F18)/(8.76*$C$63)</f>
        <v>40.655271004177955</v>
      </c>
      <c r="H18" s="128">
        <f t="shared" si="2"/>
        <v>0</v>
      </c>
      <c r="I18" s="130">
        <f>(G18+H18)</f>
        <v>40.655271004177955</v>
      </c>
      <c r="J18" s="130">
        <f t="shared" ref="J18:J32" si="4">ROUND(I18*$C$63*8.76,2)</f>
        <v>92.6</v>
      </c>
      <c r="K18" s="128">
        <f t="shared" si="3"/>
        <v>92.59644523911571</v>
      </c>
      <c r="L18" s="119"/>
      <c r="N18" s="117"/>
      <c r="O18" s="350"/>
      <c r="Q18" s="153"/>
      <c r="R18" s="119"/>
      <c r="T18" s="161"/>
      <c r="U18" s="153"/>
      <c r="V18" s="153"/>
      <c r="W18" s="153"/>
      <c r="X18" s="153"/>
      <c r="Y18" s="153"/>
      <c r="Z18" s="153"/>
      <c r="AA18" s="281"/>
      <c r="AB18" s="280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66.97</v>
      </c>
      <c r="E19" s="128">
        <f t="shared" si="1"/>
        <v>26.8</v>
      </c>
      <c r="F19" s="128">
        <f t="shared" si="5"/>
        <v>0.4</v>
      </c>
      <c r="G19" s="130">
        <f t="shared" ref="G19:G37" si="6">(D19+E19+F19)/(8.76*$C$63)</f>
        <v>41.346153846153847</v>
      </c>
      <c r="H19" s="128">
        <f t="shared" si="2"/>
        <v>0</v>
      </c>
      <c r="I19" s="130">
        <f t="shared" ref="I19:I37" si="7">(G19+H19)</f>
        <v>41.346153846153847</v>
      </c>
      <c r="J19" s="130">
        <f t="shared" si="4"/>
        <v>94.17</v>
      </c>
      <c r="K19" s="128">
        <f t="shared" si="3"/>
        <v>94.17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68.38</v>
      </c>
      <c r="E20" s="128">
        <f t="shared" si="1"/>
        <v>27.36</v>
      </c>
      <c r="F20" s="128">
        <f t="shared" si="5"/>
        <v>0.41</v>
      </c>
      <c r="G20" s="130">
        <f t="shared" si="6"/>
        <v>42.21548998946259</v>
      </c>
      <c r="H20" s="128">
        <f t="shared" si="2"/>
        <v>0</v>
      </c>
      <c r="I20" s="130">
        <f t="shared" si="7"/>
        <v>42.21548998946259</v>
      </c>
      <c r="J20" s="130">
        <f t="shared" si="4"/>
        <v>96.15</v>
      </c>
      <c r="K20" s="128">
        <f t="shared" si="3"/>
        <v>96.149999999999991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70.02</v>
      </c>
      <c r="E21" s="128">
        <f t="shared" si="1"/>
        <v>28.02</v>
      </c>
      <c r="F21" s="128">
        <f t="shared" si="5"/>
        <v>0.42</v>
      </c>
      <c r="G21" s="130">
        <f t="shared" si="6"/>
        <v>43.229715489989459</v>
      </c>
      <c r="H21" s="128">
        <f t="shared" si="2"/>
        <v>0</v>
      </c>
      <c r="I21" s="130">
        <f t="shared" si="7"/>
        <v>43.229715489989459</v>
      </c>
      <c r="J21" s="130">
        <f t="shared" si="4"/>
        <v>98.46</v>
      </c>
      <c r="K21" s="128">
        <f t="shared" si="3"/>
        <v>98.46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71.7</v>
      </c>
      <c r="E22" s="128">
        <f t="shared" si="1"/>
        <v>28.69</v>
      </c>
      <c r="F22" s="128">
        <f t="shared" si="5"/>
        <v>0.43</v>
      </c>
      <c r="G22" s="130">
        <f t="shared" si="6"/>
        <v>44.265893923428173</v>
      </c>
      <c r="H22" s="128">
        <f t="shared" si="2"/>
        <v>0</v>
      </c>
      <c r="I22" s="130">
        <f t="shared" si="7"/>
        <v>44.265893923428173</v>
      </c>
      <c r="J22" s="130">
        <f t="shared" si="4"/>
        <v>100.82</v>
      </c>
      <c r="K22" s="128">
        <f t="shared" si="3"/>
        <v>100.82000000000001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73.349999999999994</v>
      </c>
      <c r="E23" s="128">
        <f t="shared" si="1"/>
        <v>29.35</v>
      </c>
      <c r="F23" s="128">
        <f t="shared" si="5"/>
        <v>0.44</v>
      </c>
      <c r="G23" s="130">
        <f t="shared" si="6"/>
        <v>45.284510010537403</v>
      </c>
      <c r="H23" s="128">
        <f t="shared" si="2"/>
        <v>0</v>
      </c>
      <c r="I23" s="130">
        <f t="shared" si="7"/>
        <v>45.284510010537403</v>
      </c>
      <c r="J23" s="130">
        <f t="shared" si="4"/>
        <v>103.14</v>
      </c>
      <c r="K23" s="128">
        <f t="shared" si="3"/>
        <v>103.13999999999999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74.959999999999994</v>
      </c>
      <c r="E24" s="128">
        <f t="shared" si="1"/>
        <v>30</v>
      </c>
      <c r="F24" s="128">
        <f t="shared" si="5"/>
        <v>0.45</v>
      </c>
      <c r="G24" s="130">
        <f t="shared" si="6"/>
        <v>46.281173164734803</v>
      </c>
      <c r="H24" s="128">
        <f t="shared" si="2"/>
        <v>0</v>
      </c>
      <c r="I24" s="130">
        <f t="shared" si="7"/>
        <v>46.281173164734803</v>
      </c>
      <c r="J24" s="130">
        <f t="shared" si="4"/>
        <v>105.41</v>
      </c>
      <c r="K24" s="128">
        <f t="shared" si="3"/>
        <v>105.41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76.61</v>
      </c>
      <c r="E25" s="128">
        <f t="shared" si="1"/>
        <v>30.66</v>
      </c>
      <c r="F25" s="128">
        <f t="shared" si="5"/>
        <v>0.46</v>
      </c>
      <c r="G25" s="130">
        <f t="shared" si="6"/>
        <v>47.299789251844039</v>
      </c>
      <c r="H25" s="128">
        <f t="shared" si="2"/>
        <v>0</v>
      </c>
      <c r="I25" s="130">
        <f t="shared" si="7"/>
        <v>47.299789251844039</v>
      </c>
      <c r="J25" s="130">
        <f t="shared" si="4"/>
        <v>107.73</v>
      </c>
      <c r="K25" s="128">
        <f t="shared" si="3"/>
        <v>107.72999999999999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78.3</v>
      </c>
      <c r="E26" s="128">
        <f t="shared" si="1"/>
        <v>31.33</v>
      </c>
      <c r="F26" s="128">
        <f t="shared" si="5"/>
        <v>0.47</v>
      </c>
      <c r="G26" s="130">
        <f t="shared" si="6"/>
        <v>48.340358271865114</v>
      </c>
      <c r="H26" s="128">
        <f t="shared" si="2"/>
        <v>0</v>
      </c>
      <c r="I26" s="130">
        <f t="shared" si="7"/>
        <v>48.340358271865114</v>
      </c>
      <c r="J26" s="130">
        <f t="shared" si="4"/>
        <v>110.1</v>
      </c>
      <c r="K26" s="128">
        <f t="shared" si="3"/>
        <v>110.1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79.94</v>
      </c>
      <c r="E27" s="128">
        <f t="shared" si="1"/>
        <v>31.99</v>
      </c>
      <c r="F27" s="128">
        <f t="shared" si="5"/>
        <v>0.48</v>
      </c>
      <c r="G27" s="130">
        <f t="shared" si="6"/>
        <v>49.35458377239199</v>
      </c>
      <c r="H27" s="128">
        <f t="shared" si="2"/>
        <v>0</v>
      </c>
      <c r="I27" s="130">
        <f t="shared" si="7"/>
        <v>49.35458377239199</v>
      </c>
      <c r="J27" s="130">
        <f t="shared" si="4"/>
        <v>112.41</v>
      </c>
      <c r="K27" s="128">
        <f t="shared" si="3"/>
        <v>112.41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81.62</v>
      </c>
      <c r="E28" s="128">
        <f t="shared" si="1"/>
        <v>32.659999999999997</v>
      </c>
      <c r="F28" s="128">
        <f t="shared" si="5"/>
        <v>0.49</v>
      </c>
      <c r="G28" s="130">
        <f t="shared" si="6"/>
        <v>50.390762205830697</v>
      </c>
      <c r="H28" s="128">
        <f t="shared" si="2"/>
        <v>0</v>
      </c>
      <c r="I28" s="130">
        <f t="shared" si="7"/>
        <v>50.390762205830697</v>
      </c>
      <c r="J28" s="130">
        <f t="shared" si="4"/>
        <v>114.77</v>
      </c>
      <c r="K28" s="128">
        <f t="shared" si="3"/>
        <v>114.77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83.33</v>
      </c>
      <c r="E29" s="128">
        <f t="shared" si="1"/>
        <v>33.35</v>
      </c>
      <c r="F29" s="128">
        <f t="shared" si="5"/>
        <v>0.5</v>
      </c>
      <c r="G29" s="130">
        <f t="shared" si="6"/>
        <v>51.448893572181248</v>
      </c>
      <c r="H29" s="128">
        <f t="shared" si="2"/>
        <v>0</v>
      </c>
      <c r="I29" s="130">
        <f t="shared" si="7"/>
        <v>51.448893572181248</v>
      </c>
      <c r="J29" s="130">
        <f t="shared" si="4"/>
        <v>117.18</v>
      </c>
      <c r="K29" s="128">
        <f t="shared" si="3"/>
        <v>117.18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85.08</v>
      </c>
      <c r="E30" s="128">
        <f t="shared" si="1"/>
        <v>34.049999999999997</v>
      </c>
      <c r="F30" s="128">
        <f t="shared" si="5"/>
        <v>0.51</v>
      </c>
      <c r="G30" s="130">
        <f t="shared" si="6"/>
        <v>52.528977871443622</v>
      </c>
      <c r="H30" s="128">
        <f t="shared" si="2"/>
        <v>0</v>
      </c>
      <c r="I30" s="130">
        <f t="shared" si="7"/>
        <v>52.528977871443622</v>
      </c>
      <c r="J30" s="130">
        <f t="shared" si="4"/>
        <v>119.64</v>
      </c>
      <c r="K30" s="128">
        <f t="shared" si="3"/>
        <v>119.64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86.95</v>
      </c>
      <c r="E31" s="128">
        <f t="shared" si="1"/>
        <v>34.799999999999997</v>
      </c>
      <c r="F31" s="128">
        <f t="shared" si="5"/>
        <v>0.52</v>
      </c>
      <c r="G31" s="130">
        <f t="shared" si="6"/>
        <v>53.683702142606251</v>
      </c>
      <c r="H31" s="128">
        <f t="shared" si="2"/>
        <v>0</v>
      </c>
      <c r="I31" s="130">
        <f t="shared" si="7"/>
        <v>53.683702142606251</v>
      </c>
      <c r="J31" s="130">
        <f t="shared" si="4"/>
        <v>122.27</v>
      </c>
      <c r="K31" s="128">
        <f t="shared" si="3"/>
        <v>122.27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88.86</v>
      </c>
      <c r="E32" s="128">
        <f t="shared" si="1"/>
        <v>35.57</v>
      </c>
      <c r="F32" s="128">
        <f t="shared" si="5"/>
        <v>0.53</v>
      </c>
      <c r="G32" s="130">
        <f t="shared" si="6"/>
        <v>54.864769933263084</v>
      </c>
      <c r="H32" s="128">
        <f t="shared" si="2"/>
        <v>0</v>
      </c>
      <c r="I32" s="130">
        <f t="shared" si="7"/>
        <v>54.864769933263084</v>
      </c>
      <c r="J32" s="130">
        <f t="shared" si="4"/>
        <v>124.96</v>
      </c>
      <c r="K32" s="128">
        <f t="shared" si="3"/>
        <v>124.96000000000001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90.73</v>
      </c>
      <c r="E33" s="128">
        <f t="shared" si="1"/>
        <v>36.32</v>
      </c>
      <c r="F33" s="128">
        <f t="shared" si="5"/>
        <v>0.54</v>
      </c>
      <c r="G33" s="130">
        <f t="shared" si="6"/>
        <v>56.019494204425719</v>
      </c>
      <c r="H33" s="128">
        <f t="shared" si="2"/>
        <v>0</v>
      </c>
      <c r="I33" s="130">
        <f t="shared" si="7"/>
        <v>56.019494204425719</v>
      </c>
      <c r="J33" s="130">
        <f t="shared" ref="J33:J37" si="8">ROUND(I33*$C$63*8.76,2)</f>
        <v>127.59</v>
      </c>
      <c r="K33" s="128">
        <f t="shared" si="3"/>
        <v>127.59000000000002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92.73</v>
      </c>
      <c r="E34" s="128">
        <f t="shared" si="1"/>
        <v>37.119999999999997</v>
      </c>
      <c r="F34" s="128">
        <f t="shared" si="5"/>
        <v>0.55000000000000004</v>
      </c>
      <c r="G34" s="130">
        <f t="shared" si="6"/>
        <v>57.253249034070954</v>
      </c>
      <c r="H34" s="128">
        <f t="shared" si="2"/>
        <v>0</v>
      </c>
      <c r="I34" s="130">
        <f t="shared" si="7"/>
        <v>57.253249034070954</v>
      </c>
      <c r="J34" s="130">
        <f t="shared" si="8"/>
        <v>130.4</v>
      </c>
      <c r="K34" s="128">
        <f t="shared" si="3"/>
        <v>130.4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94.77</v>
      </c>
      <c r="E35" s="128">
        <f t="shared" si="1"/>
        <v>37.94</v>
      </c>
      <c r="F35" s="128">
        <f t="shared" si="5"/>
        <v>0.56000000000000005</v>
      </c>
      <c r="G35" s="130">
        <f t="shared" si="6"/>
        <v>58.513347383210387</v>
      </c>
      <c r="H35" s="128">
        <f t="shared" si="2"/>
        <v>0</v>
      </c>
      <c r="I35" s="130">
        <f t="shared" si="7"/>
        <v>58.513347383210387</v>
      </c>
      <c r="J35" s="130">
        <f t="shared" si="8"/>
        <v>133.27000000000001</v>
      </c>
      <c r="K35" s="128">
        <f t="shared" si="3"/>
        <v>133.26999999999998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96.85</v>
      </c>
      <c r="E36" s="128">
        <f t="shared" si="1"/>
        <v>38.770000000000003</v>
      </c>
      <c r="F36" s="128">
        <f t="shared" si="5"/>
        <v>0.56999999999999995</v>
      </c>
      <c r="G36" s="130">
        <f t="shared" si="6"/>
        <v>59.795398665261679</v>
      </c>
      <c r="H36" s="128">
        <f t="shared" si="2"/>
        <v>0</v>
      </c>
      <c r="I36" s="130">
        <f t="shared" si="7"/>
        <v>59.795398665261679</v>
      </c>
      <c r="J36" s="130">
        <f t="shared" si="8"/>
        <v>136.19</v>
      </c>
      <c r="K36" s="128">
        <f t="shared" si="3"/>
        <v>136.19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98.98</v>
      </c>
      <c r="E37" s="128">
        <f t="shared" si="1"/>
        <v>39.619999999999997</v>
      </c>
      <c r="F37" s="128">
        <f t="shared" si="5"/>
        <v>0.57999999999999996</v>
      </c>
      <c r="G37" s="130">
        <f t="shared" si="6"/>
        <v>61.108184053389536</v>
      </c>
      <c r="H37" s="128">
        <f t="shared" si="2"/>
        <v>0</v>
      </c>
      <c r="I37" s="130">
        <f t="shared" si="7"/>
        <v>61.108184053389536</v>
      </c>
      <c r="J37" s="130">
        <f t="shared" si="8"/>
        <v>139.18</v>
      </c>
      <c r="K37" s="128">
        <f t="shared" si="3"/>
        <v>139.18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28"/>
      <c r="G38" s="130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W38" s="153"/>
      <c r="X38" s="153"/>
      <c r="Y38" s="153"/>
      <c r="Z38" s="153"/>
      <c r="AF38" s="153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26.0%)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Southen Oregon Solar with Storage - 26%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5">
        <v>2024</v>
      </c>
    </row>
    <row r="55" spans="2:25">
      <c r="B55" s="85" t="s">
        <v>101</v>
      </c>
      <c r="C55" s="170">
        <v>1696.7441589156169</v>
      </c>
      <c r="D55" s="117" t="s">
        <v>65</v>
      </c>
      <c r="O55" s="351">
        <v>395.2</v>
      </c>
      <c r="P55" s="117" t="s">
        <v>32</v>
      </c>
      <c r="Q55" s="275" t="s">
        <v>150</v>
      </c>
      <c r="R55" s="275" t="s">
        <v>108</v>
      </c>
      <c r="T55" s="275" t="str">
        <f>$Q$55&amp;"Proposed Station Capital Costs"</f>
        <v>L1.YK1_PVSProposed Station Capital Costs</v>
      </c>
    </row>
    <row r="56" spans="2:25">
      <c r="B56" s="85" t="s">
        <v>101</v>
      </c>
      <c r="C56" s="269">
        <v>24.570618817436728</v>
      </c>
      <c r="D56" s="117" t="s">
        <v>68</v>
      </c>
      <c r="O56" s="351"/>
      <c r="P56" s="117" t="s">
        <v>32</v>
      </c>
      <c r="Q56" s="275"/>
      <c r="R56" s="119"/>
      <c r="T56" s="275" t="str">
        <f>$Q$55&amp;"Proposed Station Fixed Costs"</f>
        <v>L1.YK1_PVSProposed Station Fixed Costs</v>
      </c>
    </row>
    <row r="57" spans="2:25" ht="24" customHeight="1">
      <c r="B57" s="85"/>
      <c r="C57" s="271"/>
      <c r="D57" s="117" t="s">
        <v>105</v>
      </c>
      <c r="Q57" s="347" t="str">
        <f>Q55&amp;Q54</f>
        <v>L1.YK1_PVS2024</v>
      </c>
      <c r="T57" s="275" t="str">
        <f>$Q$55&amp;"Proposed Station Variable O&amp;M Costs"</f>
        <v>L1.YK1_PVSProposed Station Variable O&amp;M Costs</v>
      </c>
    </row>
    <row r="58" spans="2:25">
      <c r="B58" s="85" t="s">
        <v>101</v>
      </c>
      <c r="C58" s="269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234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7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70" t="str">
        <f>LEFT(RIGHT(INDEX('Table 3 TransCost'!$39:$39,1,MATCH(F60,'Table 3 TransCost'!$4:$4,0)),6),5)</f>
        <v>2024$</v>
      </c>
      <c r="C60" s="271">
        <f>INDEX('Table 3 TransCost'!$39:$39,1,MATCH(F60,'Table 3 TransCost'!$4:$4,0)+2)</f>
        <v>0.39132049215213044</v>
      </c>
      <c r="D60" s="117" t="s">
        <v>218</v>
      </c>
      <c r="F60" s="275" t="s">
        <v>183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200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70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8">
        <v>0.26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2.1000000000000001E-2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2.4E-2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2.4E-2</v>
      </c>
      <c r="H68" s="41"/>
      <c r="I68" s="87">
        <f t="shared" ref="I68:I74" si="11">I67+1</f>
        <v>2037</v>
      </c>
      <c r="J68" s="41">
        <v>2.1999999999999999E-2</v>
      </c>
    </row>
    <row r="69" spans="3:14">
      <c r="C69" s="87">
        <f t="shared" si="9"/>
        <v>2020</v>
      </c>
      <c r="D69" s="41">
        <v>8.9999999999999993E-3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2.1999999999999999E-2</v>
      </c>
    </row>
    <row r="70" spans="3:14">
      <c r="C70" s="87">
        <f t="shared" si="9"/>
        <v>2021</v>
      </c>
      <c r="D70" s="41">
        <v>8.9999999999999993E-3</v>
      </c>
      <c r="E70" s="85"/>
      <c r="F70" s="87">
        <f t="shared" si="10"/>
        <v>2030</v>
      </c>
      <c r="G70" s="41">
        <v>2.1999999999999999E-2</v>
      </c>
      <c r="H70" s="41"/>
      <c r="I70" s="87">
        <f t="shared" si="11"/>
        <v>2039</v>
      </c>
      <c r="J70" s="41">
        <v>2.1000000000000001E-2</v>
      </c>
    </row>
    <row r="71" spans="3:14">
      <c r="C71" s="87">
        <f t="shared" si="9"/>
        <v>2022</v>
      </c>
      <c r="D71" s="41">
        <v>1.0999999999999999E-2</v>
      </c>
      <c r="E71" s="85"/>
      <c r="F71" s="87">
        <f t="shared" si="10"/>
        <v>2031</v>
      </c>
      <c r="G71" s="41">
        <v>2.1999999999999999E-2</v>
      </c>
      <c r="H71" s="41"/>
      <c r="I71" s="87">
        <f t="shared" si="11"/>
        <v>2040</v>
      </c>
      <c r="J71" s="41">
        <v>2.1999999999999999E-2</v>
      </c>
    </row>
    <row r="72" spans="3:14" s="119" customFormat="1">
      <c r="C72" s="87">
        <f t="shared" si="9"/>
        <v>2023</v>
      </c>
      <c r="D72" s="41">
        <v>0.01</v>
      </c>
      <c r="E72" s="86"/>
      <c r="F72" s="87">
        <f t="shared" si="10"/>
        <v>2032</v>
      </c>
      <c r="G72" s="41">
        <v>2.1999999999999999E-2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1.2999999999999999E-2</v>
      </c>
      <c r="E73" s="86"/>
      <c r="F73" s="87">
        <f t="shared" si="10"/>
        <v>2033</v>
      </c>
      <c r="G73" s="41">
        <v>2.1000000000000001E-2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1.7000000000000001E-2</v>
      </c>
      <c r="E74" s="86"/>
      <c r="F74" s="87">
        <f t="shared" si="10"/>
        <v>2034</v>
      </c>
      <c r="G74" s="41">
        <v>2.1000000000000001E-2</v>
      </c>
      <c r="H74" s="41"/>
      <c r="I74" s="87">
        <f t="shared" si="11"/>
        <v>2043</v>
      </c>
      <c r="J74" s="41">
        <v>2.1999999999999999E-2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105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1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6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6" ht="15.75">
      <c r="B2" s="115" t="s">
        <v>148</v>
      </c>
      <c r="C2" s="116"/>
      <c r="D2" s="116"/>
      <c r="E2" s="116"/>
      <c r="F2" s="116"/>
      <c r="G2" s="116"/>
      <c r="H2" s="116"/>
      <c r="I2" s="116"/>
      <c r="J2" s="116"/>
    </row>
    <row r="3" spans="2:26" ht="15.75">
      <c r="B3" s="115" t="str">
        <f>TEXT($C$66,"0%")&amp;"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T3" s="119"/>
      <c r="U3" s="119"/>
      <c r="V3" s="119"/>
      <c r="W3" s="119"/>
      <c r="X3" s="119"/>
    </row>
    <row r="4" spans="2:26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T4" s="119"/>
      <c r="U4" s="119"/>
      <c r="V4" s="119"/>
      <c r="W4" s="119"/>
      <c r="X4" s="119"/>
    </row>
    <row r="5" spans="2:26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4"/>
      <c r="N5" s="214"/>
      <c r="P5" s="214"/>
      <c r="R5" s="276"/>
      <c r="T5" s="119"/>
      <c r="U5" s="119"/>
      <c r="V5" s="119"/>
      <c r="W5" s="119"/>
      <c r="X5" s="119"/>
      <c r="Y5" s="214"/>
      <c r="Z5" s="214"/>
    </row>
    <row r="6" spans="2:26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7"/>
      <c r="T6" s="119"/>
      <c r="U6" s="119"/>
      <c r="V6" s="119"/>
      <c r="W6" s="119"/>
      <c r="X6" s="119"/>
    </row>
    <row r="7" spans="2:26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T7" s="119"/>
      <c r="U7" s="119"/>
      <c r="V7" s="119"/>
      <c r="W7" s="119"/>
      <c r="X7" s="119"/>
    </row>
    <row r="8" spans="2:26" ht="6" customHeight="1">
      <c r="K8" s="119"/>
      <c r="R8" s="119"/>
      <c r="T8" s="119"/>
      <c r="U8" s="119"/>
      <c r="V8" s="119"/>
      <c r="W8" s="119"/>
      <c r="X8" s="119"/>
    </row>
    <row r="9" spans="2:26" ht="15.75">
      <c r="B9" s="43" t="str">
        <f>C55</f>
        <v>2019 IRP Utah North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T9" s="119"/>
      <c r="U9" s="119"/>
      <c r="V9" s="119"/>
      <c r="W9" s="119"/>
      <c r="X9" s="119"/>
    </row>
    <row r="10" spans="2:26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26">
      <c r="B11" s="126">
        <f t="shared" ref="B11:B41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26">
      <c r="B12" s="135">
        <f t="shared" si="0"/>
        <v>2018</v>
      </c>
      <c r="C12" s="136"/>
      <c r="D12" s="128"/>
      <c r="E12" s="148">
        <f>$C$59</f>
        <v>24.570618817436728</v>
      </c>
      <c r="F12" s="148"/>
      <c r="G12" s="130"/>
      <c r="H12" s="148">
        <f>$C$61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279"/>
      <c r="Y12" s="153"/>
      <c r="Z12" s="153"/>
    </row>
    <row r="13" spans="2:26">
      <c r="B13" s="135">
        <f t="shared" si="0"/>
        <v>2019</v>
      </c>
      <c r="C13" s="136"/>
      <c r="D13" s="128"/>
      <c r="E13" s="128">
        <f t="shared" ref="E13:E37" si="1">ROUND(E12*(1+(IFERROR(INDEX($D$69:$D$77,MATCH($B13,$C$69:$C$77,0),1),0)+IFERROR(INDEX($G$69:$G$77,MATCH($B13,$F$69:$F$77,0),1),0)+IFERROR(INDEX($J$69:$J$77,MATCH($B13,$I$69:$I$77,0),1),0))),2)</f>
        <v>25.01</v>
      </c>
      <c r="F13" s="128"/>
      <c r="G13" s="130"/>
      <c r="H13" s="128">
        <f t="shared" ref="H13:H37" si="2">ROUND(H12*(1+(IFERROR(INDEX($D$69:$D$77,MATCH($B13,$C$69:$C$77,0),1),0)+IFERROR(INDEX($G$69:$G$77,MATCH($B13,$F$69:$F$77,0),1),0)+IFERROR(INDEX($J$69:$J$77,MATCH($B13,$I$69:$I$77,0),1),0))),2)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</row>
    <row r="14" spans="2:26">
      <c r="B14" s="135">
        <f t="shared" si="0"/>
        <v>2020</v>
      </c>
      <c r="C14" s="136"/>
      <c r="D14" s="128"/>
      <c r="E14" s="128">
        <f t="shared" si="1"/>
        <v>25.24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25.24</v>
      </c>
      <c r="L14" s="119"/>
      <c r="N14" s="117"/>
      <c r="O14" s="132"/>
      <c r="P14" s="133"/>
      <c r="Q14" s="134"/>
      <c r="R14" s="119"/>
      <c r="V14" s="153"/>
      <c r="Y14" s="153"/>
      <c r="Z14" s="153"/>
    </row>
    <row r="15" spans="2:26">
      <c r="B15" s="135">
        <f t="shared" si="0"/>
        <v>2021</v>
      </c>
      <c r="C15" s="136"/>
      <c r="D15" s="128"/>
      <c r="E15" s="128">
        <f t="shared" si="1"/>
        <v>25.47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25.47</v>
      </c>
      <c r="L15" s="119"/>
      <c r="N15" s="117"/>
      <c r="O15" s="272"/>
      <c r="P15" s="133"/>
      <c r="Q15" s="134"/>
      <c r="R15" s="119"/>
      <c r="V15" s="153"/>
      <c r="Y15" s="153"/>
      <c r="Z15" s="153"/>
    </row>
    <row r="16" spans="2:26">
      <c r="B16" s="135">
        <f t="shared" si="0"/>
        <v>2022</v>
      </c>
      <c r="C16" s="136"/>
      <c r="D16" s="128"/>
      <c r="E16" s="128">
        <f t="shared" si="1"/>
        <v>25.75</v>
      </c>
      <c r="F16" s="128"/>
      <c r="G16" s="130"/>
      <c r="H16" s="128">
        <f t="shared" si="2"/>
        <v>0</v>
      </c>
      <c r="I16" s="130"/>
      <c r="J16" s="130"/>
      <c r="K16" s="128">
        <f t="shared" si="3"/>
        <v>25.75</v>
      </c>
      <c r="L16" s="119"/>
      <c r="N16" s="117"/>
      <c r="R16" s="119"/>
      <c r="V16" s="153"/>
      <c r="Y16" s="153"/>
      <c r="Z16" s="153"/>
    </row>
    <row r="17" spans="2:28">
      <c r="B17" s="135">
        <f t="shared" si="0"/>
        <v>2023</v>
      </c>
      <c r="C17" s="136"/>
      <c r="D17" s="128"/>
      <c r="E17" s="128">
        <f t="shared" si="1"/>
        <v>26.01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26.01</v>
      </c>
      <c r="L17" s="119"/>
      <c r="N17" s="117"/>
      <c r="O17" s="132"/>
      <c r="R17" s="119"/>
      <c r="V17" s="153"/>
      <c r="Y17" s="153"/>
      <c r="Z17" s="153"/>
    </row>
    <row r="18" spans="2:28">
      <c r="B18" s="135">
        <f t="shared" si="0"/>
        <v>2024</v>
      </c>
      <c r="C18" s="348">
        <v>1230.020455873758</v>
      </c>
      <c r="D18" s="128">
        <f>C18*$C$65</f>
        <v>62.546540181180596</v>
      </c>
      <c r="E18" s="128">
        <f t="shared" si="1"/>
        <v>26.35</v>
      </c>
      <c r="F18" s="128">
        <f>C63</f>
        <v>2.5818101631996475</v>
      </c>
      <c r="G18" s="130">
        <f t="shared" ref="G18:G37" si="4">(D18+E18+F18)/(8.76*$C$66)</f>
        <v>34.693468629826093</v>
      </c>
      <c r="H18" s="128">
        <f t="shared" si="2"/>
        <v>0</v>
      </c>
      <c r="I18" s="130">
        <f>(G18+H18)</f>
        <v>34.693468629826093</v>
      </c>
      <c r="J18" s="130">
        <f t="shared" ref="J18:J37" si="5">ROUND(I18*$C$66*8.76,2)</f>
        <v>91.48</v>
      </c>
      <c r="K18" s="128">
        <f t="shared" si="3"/>
        <v>91.478350344380246</v>
      </c>
      <c r="L18" s="119"/>
      <c r="N18" s="117"/>
      <c r="P18" s="281"/>
      <c r="Q18" s="153"/>
      <c r="R18" s="119"/>
      <c r="T18" s="161"/>
      <c r="U18" s="153"/>
      <c r="V18" s="153"/>
      <c r="X18" s="153"/>
      <c r="Y18" s="153"/>
      <c r="Z18" s="153"/>
      <c r="AA18" s="280"/>
      <c r="AB18" s="280"/>
    </row>
    <row r="19" spans="2:28">
      <c r="B19" s="135">
        <f t="shared" si="0"/>
        <v>2025</v>
      </c>
      <c r="C19" s="136"/>
      <c r="D19" s="128">
        <f t="shared" ref="D19:D37" si="6">ROUND(D18*(1+(IFERROR(INDEX($D$69:$D$77,MATCH($B19,$C$69:$C$77,0),1),0)+IFERROR(INDEX($G$69:$G$77,MATCH($B19,$F$69:$F$77,0),1),0)+IFERROR(INDEX($J$69:$J$77,MATCH($B19,$I$69:$I$77,0),1),0))),2)</f>
        <v>63.61</v>
      </c>
      <c r="E19" s="128">
        <f t="shared" si="1"/>
        <v>26.8</v>
      </c>
      <c r="F19" s="128">
        <f t="shared" ref="F19:F37" si="7">ROUND(F18*(1+(IFERROR(INDEX($D$69:$D$77,MATCH($B19,$C$69:$C$77,0),1),0)+IFERROR(INDEX($G$69:$G$77,MATCH($B19,$F$69:$F$77,0),1),0)+IFERROR(INDEX($J$69:$J$77,MATCH($B19,$I$69:$I$77,0),1),0))),2)</f>
        <v>2.63</v>
      </c>
      <c r="G19" s="130">
        <f t="shared" si="4"/>
        <v>35.285729455847331</v>
      </c>
      <c r="H19" s="128">
        <f t="shared" si="2"/>
        <v>0</v>
      </c>
      <c r="I19" s="130">
        <f t="shared" ref="I19:I37" si="8">(G19+H19)</f>
        <v>35.285729455847331</v>
      </c>
      <c r="J19" s="130">
        <f t="shared" si="5"/>
        <v>93.04</v>
      </c>
      <c r="K19" s="128">
        <f t="shared" si="3"/>
        <v>93.039999999999992</v>
      </c>
      <c r="L19" s="119"/>
      <c r="N19" s="117"/>
      <c r="R19" s="119"/>
      <c r="T19" s="161"/>
      <c r="U19" s="153"/>
      <c r="V19" s="153"/>
      <c r="X19" s="153"/>
      <c r="Y19" s="153"/>
      <c r="Z19" s="153"/>
    </row>
    <row r="20" spans="2:28">
      <c r="B20" s="135">
        <f t="shared" si="0"/>
        <v>2026</v>
      </c>
      <c r="C20" s="136"/>
      <c r="D20" s="128">
        <f t="shared" si="6"/>
        <v>64.95</v>
      </c>
      <c r="E20" s="128">
        <f t="shared" si="1"/>
        <v>27.36</v>
      </c>
      <c r="F20" s="128">
        <f t="shared" si="7"/>
        <v>2.69</v>
      </c>
      <c r="G20" s="130">
        <f t="shared" si="4"/>
        <v>36.029065974908605</v>
      </c>
      <c r="H20" s="128">
        <f t="shared" si="2"/>
        <v>0</v>
      </c>
      <c r="I20" s="130">
        <f t="shared" si="8"/>
        <v>36.029065974908605</v>
      </c>
      <c r="J20" s="130">
        <f t="shared" si="5"/>
        <v>95</v>
      </c>
      <c r="K20" s="128">
        <f t="shared" si="3"/>
        <v>95</v>
      </c>
      <c r="L20" s="119"/>
      <c r="N20" s="117"/>
      <c r="R20" s="160"/>
      <c r="T20" s="161"/>
      <c r="U20" s="153"/>
      <c r="V20" s="153"/>
      <c r="X20" s="153"/>
      <c r="Y20" s="153"/>
      <c r="Z20" s="153"/>
    </row>
    <row r="21" spans="2:28">
      <c r="B21" s="135">
        <f t="shared" si="0"/>
        <v>2027</v>
      </c>
      <c r="C21" s="136"/>
      <c r="D21" s="128">
        <f t="shared" si="6"/>
        <v>66.510000000000005</v>
      </c>
      <c r="E21" s="128">
        <f t="shared" si="1"/>
        <v>28.02</v>
      </c>
      <c r="F21" s="128">
        <f t="shared" si="7"/>
        <v>2.75</v>
      </c>
      <c r="G21" s="130">
        <f t="shared" si="4"/>
        <v>36.893763558306411</v>
      </c>
      <c r="H21" s="128">
        <f t="shared" si="2"/>
        <v>0</v>
      </c>
      <c r="I21" s="130">
        <f t="shared" si="8"/>
        <v>36.893763558306411</v>
      </c>
      <c r="J21" s="130">
        <f t="shared" si="5"/>
        <v>97.28</v>
      </c>
      <c r="K21" s="128">
        <f t="shared" si="3"/>
        <v>97.28</v>
      </c>
      <c r="L21" s="119"/>
      <c r="N21" s="117"/>
      <c r="R21" s="160"/>
      <c r="T21" s="161"/>
      <c r="U21" s="153"/>
      <c r="V21" s="153"/>
      <c r="X21" s="153"/>
      <c r="Y21" s="153"/>
      <c r="Z21" s="153"/>
    </row>
    <row r="22" spans="2:28">
      <c r="B22" s="135">
        <f t="shared" si="0"/>
        <v>2028</v>
      </c>
      <c r="C22" s="136"/>
      <c r="D22" s="128">
        <f t="shared" si="6"/>
        <v>68.11</v>
      </c>
      <c r="E22" s="128">
        <f t="shared" si="1"/>
        <v>28.69</v>
      </c>
      <c r="F22" s="128">
        <f t="shared" si="7"/>
        <v>2.82</v>
      </c>
      <c r="G22" s="130">
        <f t="shared" si="4"/>
        <v>37.78121634126731</v>
      </c>
      <c r="H22" s="128">
        <f t="shared" si="2"/>
        <v>0</v>
      </c>
      <c r="I22" s="130">
        <f t="shared" si="8"/>
        <v>37.78121634126731</v>
      </c>
      <c r="J22" s="130">
        <f t="shared" si="5"/>
        <v>99.62</v>
      </c>
      <c r="K22" s="128">
        <f t="shared" si="3"/>
        <v>99.61999999999999</v>
      </c>
      <c r="L22" s="119"/>
      <c r="N22" s="117"/>
      <c r="R22" s="160"/>
      <c r="T22" s="161"/>
      <c r="U22" s="153"/>
      <c r="V22" s="153"/>
      <c r="X22" s="153"/>
      <c r="Y22" s="153"/>
      <c r="Z22" s="153"/>
    </row>
    <row r="23" spans="2:28">
      <c r="B23" s="135">
        <f t="shared" si="0"/>
        <v>2029</v>
      </c>
      <c r="C23" s="136"/>
      <c r="D23" s="128">
        <f t="shared" si="6"/>
        <v>69.680000000000007</v>
      </c>
      <c r="E23" s="128">
        <f t="shared" si="1"/>
        <v>29.35</v>
      </c>
      <c r="F23" s="128">
        <f t="shared" si="7"/>
        <v>2.88</v>
      </c>
      <c r="G23" s="130">
        <f t="shared" si="4"/>
        <v>38.649706457925639</v>
      </c>
      <c r="H23" s="128">
        <f t="shared" si="2"/>
        <v>0</v>
      </c>
      <c r="I23" s="130">
        <f t="shared" si="8"/>
        <v>38.649706457925639</v>
      </c>
      <c r="J23" s="130">
        <f t="shared" si="5"/>
        <v>101.91</v>
      </c>
      <c r="K23" s="128">
        <f t="shared" si="3"/>
        <v>101.91</v>
      </c>
      <c r="L23" s="119"/>
      <c r="N23" s="117"/>
      <c r="R23" s="160"/>
      <c r="T23" s="161"/>
      <c r="U23" s="153"/>
      <c r="V23" s="153"/>
      <c r="X23" s="153"/>
      <c r="Y23" s="153"/>
      <c r="Z23" s="153"/>
    </row>
    <row r="24" spans="2:28">
      <c r="B24" s="135">
        <f t="shared" si="0"/>
        <v>2030</v>
      </c>
      <c r="C24" s="136"/>
      <c r="D24" s="128">
        <f t="shared" si="6"/>
        <v>71.209999999999994</v>
      </c>
      <c r="E24" s="128">
        <f t="shared" si="1"/>
        <v>30</v>
      </c>
      <c r="F24" s="128">
        <f t="shared" si="7"/>
        <v>2.94</v>
      </c>
      <c r="G24" s="130">
        <f t="shared" si="4"/>
        <v>39.499233908281376</v>
      </c>
      <c r="H24" s="128">
        <f t="shared" si="2"/>
        <v>0</v>
      </c>
      <c r="I24" s="130">
        <f t="shared" si="8"/>
        <v>39.499233908281376</v>
      </c>
      <c r="J24" s="130">
        <f t="shared" si="5"/>
        <v>104.15</v>
      </c>
      <c r="K24" s="128">
        <f t="shared" si="3"/>
        <v>104.14999999999999</v>
      </c>
      <c r="L24" s="119"/>
      <c r="N24" s="117"/>
      <c r="R24" s="160"/>
      <c r="T24" s="161"/>
      <c r="U24" s="153"/>
      <c r="V24" s="153"/>
      <c r="X24" s="153"/>
      <c r="Y24" s="153"/>
      <c r="Z24" s="153"/>
    </row>
    <row r="25" spans="2:28">
      <c r="B25" s="135">
        <f t="shared" si="0"/>
        <v>2031</v>
      </c>
      <c r="C25" s="136"/>
      <c r="D25" s="128">
        <f t="shared" si="6"/>
        <v>72.78</v>
      </c>
      <c r="E25" s="128">
        <f t="shared" si="1"/>
        <v>30.66</v>
      </c>
      <c r="F25" s="128">
        <f t="shared" si="7"/>
        <v>3</v>
      </c>
      <c r="G25" s="130">
        <f t="shared" si="4"/>
        <v>40.367724024939704</v>
      </c>
      <c r="H25" s="128">
        <f t="shared" si="2"/>
        <v>0</v>
      </c>
      <c r="I25" s="130">
        <f t="shared" si="8"/>
        <v>40.367724024939704</v>
      </c>
      <c r="J25" s="130">
        <f t="shared" si="5"/>
        <v>106.44</v>
      </c>
      <c r="K25" s="128">
        <f t="shared" si="3"/>
        <v>106.44</v>
      </c>
      <c r="L25" s="119"/>
      <c r="N25" s="117"/>
      <c r="R25" s="160"/>
      <c r="T25" s="161"/>
      <c r="U25" s="153"/>
      <c r="V25" s="153"/>
      <c r="X25" s="153"/>
      <c r="Y25" s="153"/>
      <c r="Z25" s="153"/>
    </row>
    <row r="26" spans="2:28">
      <c r="B26" s="135">
        <f t="shared" si="0"/>
        <v>2032</v>
      </c>
      <c r="C26" s="136"/>
      <c r="D26" s="128">
        <f t="shared" si="6"/>
        <v>74.38</v>
      </c>
      <c r="E26" s="128">
        <f t="shared" si="1"/>
        <v>31.33</v>
      </c>
      <c r="F26" s="128">
        <f t="shared" si="7"/>
        <v>3.07</v>
      </c>
      <c r="G26" s="130">
        <f t="shared" si="4"/>
        <v>41.255176807900604</v>
      </c>
      <c r="H26" s="128">
        <f t="shared" si="2"/>
        <v>0</v>
      </c>
      <c r="I26" s="130">
        <f t="shared" si="8"/>
        <v>41.255176807900604</v>
      </c>
      <c r="J26" s="130">
        <f t="shared" si="5"/>
        <v>108.78</v>
      </c>
      <c r="K26" s="128">
        <f t="shared" si="3"/>
        <v>108.77999999999999</v>
      </c>
      <c r="L26" s="119"/>
      <c r="N26" s="117"/>
      <c r="R26" s="160"/>
      <c r="T26" s="161"/>
      <c r="U26" s="153"/>
      <c r="V26" s="153"/>
      <c r="X26" s="153"/>
      <c r="Y26" s="153"/>
      <c r="Z26" s="153"/>
    </row>
    <row r="27" spans="2:28">
      <c r="B27" s="135">
        <f t="shared" si="0"/>
        <v>2033</v>
      </c>
      <c r="C27" s="136"/>
      <c r="D27" s="128">
        <f t="shared" si="6"/>
        <v>75.94</v>
      </c>
      <c r="E27" s="128">
        <f t="shared" si="1"/>
        <v>31.99</v>
      </c>
      <c r="F27" s="128">
        <f t="shared" si="7"/>
        <v>3.13</v>
      </c>
      <c r="G27" s="130">
        <f t="shared" si="4"/>
        <v>42.11987439129841</v>
      </c>
      <c r="H27" s="128">
        <f t="shared" si="2"/>
        <v>0</v>
      </c>
      <c r="I27" s="130">
        <f t="shared" si="8"/>
        <v>42.11987439129841</v>
      </c>
      <c r="J27" s="130">
        <f t="shared" si="5"/>
        <v>111.06</v>
      </c>
      <c r="K27" s="128">
        <f t="shared" si="3"/>
        <v>111.05999999999999</v>
      </c>
      <c r="L27" s="119"/>
      <c r="N27" s="117"/>
      <c r="R27" s="160"/>
      <c r="T27" s="161"/>
      <c r="U27" s="153"/>
      <c r="V27" s="153"/>
      <c r="X27" s="153"/>
      <c r="Y27" s="153"/>
      <c r="Z27" s="153"/>
    </row>
    <row r="28" spans="2:28">
      <c r="B28" s="135">
        <f t="shared" si="0"/>
        <v>2034</v>
      </c>
      <c r="C28" s="136"/>
      <c r="D28" s="128">
        <f t="shared" si="6"/>
        <v>77.53</v>
      </c>
      <c r="E28" s="128">
        <f t="shared" si="1"/>
        <v>32.659999999999997</v>
      </c>
      <c r="F28" s="128">
        <f t="shared" si="7"/>
        <v>3.2</v>
      </c>
      <c r="G28" s="130">
        <f t="shared" si="4"/>
        <v>43.003534640998808</v>
      </c>
      <c r="H28" s="128">
        <f t="shared" si="2"/>
        <v>0</v>
      </c>
      <c r="I28" s="130">
        <f t="shared" si="8"/>
        <v>43.003534640998808</v>
      </c>
      <c r="J28" s="130">
        <f t="shared" si="5"/>
        <v>113.39</v>
      </c>
      <c r="K28" s="128">
        <f t="shared" si="3"/>
        <v>113.39</v>
      </c>
      <c r="L28" s="119"/>
      <c r="N28" s="117"/>
      <c r="R28" s="160"/>
      <c r="T28" s="161"/>
      <c r="U28" s="153"/>
      <c r="V28" s="153"/>
      <c r="X28" s="153"/>
      <c r="Y28" s="153"/>
      <c r="Z28" s="153"/>
    </row>
    <row r="29" spans="2:28">
      <c r="B29" s="135">
        <f t="shared" si="0"/>
        <v>2035</v>
      </c>
      <c r="C29" s="136"/>
      <c r="D29" s="128">
        <f t="shared" si="6"/>
        <v>79.16</v>
      </c>
      <c r="E29" s="128">
        <f t="shared" si="1"/>
        <v>33.35</v>
      </c>
      <c r="F29" s="128">
        <f t="shared" si="7"/>
        <v>3.27</v>
      </c>
      <c r="G29" s="130">
        <f t="shared" si="4"/>
        <v>43.909950090262292</v>
      </c>
      <c r="H29" s="128">
        <f t="shared" si="2"/>
        <v>0</v>
      </c>
      <c r="I29" s="130">
        <f t="shared" si="8"/>
        <v>43.909950090262292</v>
      </c>
      <c r="J29" s="130">
        <f t="shared" si="5"/>
        <v>115.78</v>
      </c>
      <c r="K29" s="128">
        <f t="shared" si="3"/>
        <v>115.77999999999999</v>
      </c>
      <c r="L29" s="119"/>
      <c r="N29" s="117"/>
      <c r="R29" s="160"/>
      <c r="T29" s="161"/>
      <c r="U29" s="153"/>
      <c r="V29" s="153"/>
      <c r="X29" s="153"/>
      <c r="Y29" s="153"/>
      <c r="Z29" s="153"/>
    </row>
    <row r="30" spans="2:28">
      <c r="B30" s="135">
        <f t="shared" si="0"/>
        <v>2036</v>
      </c>
      <c r="C30" s="136"/>
      <c r="D30" s="128">
        <f t="shared" si="6"/>
        <v>80.819999999999993</v>
      </c>
      <c r="E30" s="128">
        <f t="shared" si="1"/>
        <v>34.049999999999997</v>
      </c>
      <c r="F30" s="128">
        <f t="shared" si="7"/>
        <v>3.34</v>
      </c>
      <c r="G30" s="130">
        <f t="shared" si="4"/>
        <v>44.831535672567853</v>
      </c>
      <c r="H30" s="128">
        <f t="shared" si="2"/>
        <v>0</v>
      </c>
      <c r="I30" s="130">
        <f t="shared" si="8"/>
        <v>44.831535672567853</v>
      </c>
      <c r="J30" s="130">
        <f t="shared" si="5"/>
        <v>118.21</v>
      </c>
      <c r="K30" s="128">
        <f t="shared" si="3"/>
        <v>118.21</v>
      </c>
      <c r="L30" s="119"/>
      <c r="N30" s="117"/>
      <c r="R30" s="160"/>
      <c r="T30" s="161"/>
      <c r="U30" s="153"/>
      <c r="V30" s="153"/>
      <c r="X30" s="153"/>
      <c r="Y30" s="153"/>
      <c r="Z30" s="153"/>
    </row>
    <row r="31" spans="2:28">
      <c r="B31" s="135">
        <f t="shared" si="0"/>
        <v>2037</v>
      </c>
      <c r="C31" s="136"/>
      <c r="D31" s="128">
        <f t="shared" si="6"/>
        <v>82.6</v>
      </c>
      <c r="E31" s="128">
        <f t="shared" si="1"/>
        <v>34.799999999999997</v>
      </c>
      <c r="F31" s="128">
        <f t="shared" si="7"/>
        <v>3.41</v>
      </c>
      <c r="G31" s="130">
        <f t="shared" si="4"/>
        <v>45.817594320302192</v>
      </c>
      <c r="H31" s="128">
        <f t="shared" si="2"/>
        <v>0</v>
      </c>
      <c r="I31" s="130">
        <f t="shared" si="8"/>
        <v>45.817594320302192</v>
      </c>
      <c r="J31" s="130">
        <f t="shared" si="5"/>
        <v>120.81</v>
      </c>
      <c r="K31" s="128">
        <f t="shared" si="3"/>
        <v>120.80999999999999</v>
      </c>
      <c r="L31" s="119"/>
      <c r="N31" s="117"/>
      <c r="R31" s="160"/>
      <c r="T31" s="161"/>
      <c r="U31" s="153"/>
      <c r="V31" s="153"/>
      <c r="X31" s="153"/>
      <c r="Y31" s="153"/>
      <c r="Z31" s="153"/>
    </row>
    <row r="32" spans="2:28">
      <c r="B32" s="135">
        <f t="shared" si="0"/>
        <v>2038</v>
      </c>
      <c r="C32" s="136"/>
      <c r="D32" s="128">
        <f t="shared" si="6"/>
        <v>84.42</v>
      </c>
      <c r="E32" s="128">
        <f t="shared" si="1"/>
        <v>35.57</v>
      </c>
      <c r="F32" s="128">
        <f t="shared" si="7"/>
        <v>3.49</v>
      </c>
      <c r="G32" s="130">
        <f t="shared" si="4"/>
        <v>46.830200700860154</v>
      </c>
      <c r="H32" s="128">
        <f t="shared" si="2"/>
        <v>0</v>
      </c>
      <c r="I32" s="130">
        <f t="shared" si="8"/>
        <v>46.830200700860154</v>
      </c>
      <c r="J32" s="130">
        <f t="shared" si="5"/>
        <v>123.48</v>
      </c>
      <c r="K32" s="128">
        <f t="shared" si="3"/>
        <v>123.48</v>
      </c>
      <c r="L32" s="119"/>
      <c r="N32" s="117"/>
      <c r="R32" s="160"/>
      <c r="T32" s="161"/>
      <c r="U32" s="153"/>
      <c r="V32" s="153"/>
      <c r="X32" s="153"/>
      <c r="Y32" s="153"/>
      <c r="Z32" s="153"/>
    </row>
    <row r="33" spans="2:26">
      <c r="B33" s="135">
        <f t="shared" si="0"/>
        <v>2039</v>
      </c>
      <c r="C33" s="136"/>
      <c r="D33" s="128">
        <f t="shared" si="6"/>
        <v>86.19</v>
      </c>
      <c r="E33" s="128">
        <f t="shared" si="1"/>
        <v>36.32</v>
      </c>
      <c r="F33" s="128">
        <f t="shared" si="7"/>
        <v>3.56</v>
      </c>
      <c r="G33" s="130">
        <f t="shared" si="4"/>
        <v>47.81246681533397</v>
      </c>
      <c r="H33" s="128">
        <f t="shared" si="2"/>
        <v>0</v>
      </c>
      <c r="I33" s="130">
        <f t="shared" si="8"/>
        <v>47.81246681533397</v>
      </c>
      <c r="J33" s="130">
        <f t="shared" si="5"/>
        <v>126.07</v>
      </c>
      <c r="K33" s="128">
        <f t="shared" si="3"/>
        <v>126.07</v>
      </c>
      <c r="L33" s="119"/>
      <c r="N33" s="117"/>
      <c r="R33" s="160"/>
      <c r="T33" s="161"/>
      <c r="U33" s="153"/>
      <c r="V33" s="153"/>
      <c r="X33" s="153"/>
      <c r="Y33" s="153"/>
      <c r="Z33" s="153"/>
    </row>
    <row r="34" spans="2:26">
      <c r="B34" s="135">
        <f t="shared" si="0"/>
        <v>2040</v>
      </c>
      <c r="C34" s="136"/>
      <c r="D34" s="128">
        <f t="shared" si="6"/>
        <v>88.09</v>
      </c>
      <c r="E34" s="128">
        <f t="shared" si="1"/>
        <v>37.119999999999997</v>
      </c>
      <c r="F34" s="128">
        <f t="shared" si="7"/>
        <v>3.64</v>
      </c>
      <c r="G34" s="130">
        <f t="shared" si="4"/>
        <v>48.866791061757617</v>
      </c>
      <c r="H34" s="128">
        <f t="shared" si="2"/>
        <v>0</v>
      </c>
      <c r="I34" s="130">
        <f t="shared" si="8"/>
        <v>48.866791061757617</v>
      </c>
      <c r="J34" s="130">
        <f t="shared" si="5"/>
        <v>128.85</v>
      </c>
      <c r="K34" s="128">
        <f t="shared" si="3"/>
        <v>128.85</v>
      </c>
      <c r="L34" s="119"/>
      <c r="N34" s="117"/>
      <c r="R34" s="160"/>
      <c r="T34" s="161"/>
      <c r="U34" s="153"/>
      <c r="V34" s="153"/>
      <c r="X34" s="153"/>
      <c r="Y34" s="153"/>
      <c r="Z34" s="153"/>
    </row>
    <row r="35" spans="2:26">
      <c r="B35" s="135">
        <f t="shared" si="0"/>
        <v>2041</v>
      </c>
      <c r="C35" s="136"/>
      <c r="D35" s="128">
        <f t="shared" si="6"/>
        <v>90.03</v>
      </c>
      <c r="E35" s="128">
        <f t="shared" si="1"/>
        <v>37.94</v>
      </c>
      <c r="F35" s="128">
        <f t="shared" si="7"/>
        <v>3.72</v>
      </c>
      <c r="G35" s="130">
        <f t="shared" si="4"/>
        <v>49.943870507744357</v>
      </c>
      <c r="H35" s="128">
        <f t="shared" si="2"/>
        <v>0</v>
      </c>
      <c r="I35" s="130">
        <f t="shared" si="8"/>
        <v>49.943870507744357</v>
      </c>
      <c r="J35" s="130">
        <f t="shared" si="5"/>
        <v>131.69</v>
      </c>
      <c r="K35" s="128">
        <f t="shared" si="3"/>
        <v>131.69</v>
      </c>
      <c r="L35" s="119"/>
      <c r="N35" s="117"/>
      <c r="R35" s="160"/>
      <c r="T35" s="161"/>
      <c r="U35" s="153"/>
      <c r="V35" s="153"/>
      <c r="X35" s="153"/>
      <c r="Y35" s="153"/>
      <c r="Z35" s="153"/>
    </row>
    <row r="36" spans="2:26">
      <c r="B36" s="135">
        <f t="shared" si="0"/>
        <v>2042</v>
      </c>
      <c r="C36" s="136"/>
      <c r="D36" s="128">
        <f t="shared" si="6"/>
        <v>92.01</v>
      </c>
      <c r="E36" s="128">
        <f t="shared" si="1"/>
        <v>38.770000000000003</v>
      </c>
      <c r="F36" s="128">
        <f t="shared" si="7"/>
        <v>3.8</v>
      </c>
      <c r="G36" s="130">
        <f t="shared" si="4"/>
        <v>51.039912620033689</v>
      </c>
      <c r="H36" s="128">
        <f t="shared" si="2"/>
        <v>0</v>
      </c>
      <c r="I36" s="130">
        <f t="shared" si="8"/>
        <v>51.039912620033689</v>
      </c>
      <c r="J36" s="130">
        <f t="shared" si="5"/>
        <v>134.58000000000001</v>
      </c>
      <c r="K36" s="128">
        <f t="shared" si="3"/>
        <v>134.58000000000001</v>
      </c>
      <c r="L36" s="119"/>
      <c r="N36" s="117"/>
      <c r="R36" s="160"/>
      <c r="T36" s="161"/>
      <c r="U36" s="153"/>
      <c r="V36" s="153"/>
      <c r="X36" s="153"/>
      <c r="Y36" s="153"/>
      <c r="Z36" s="153"/>
    </row>
    <row r="37" spans="2:26">
      <c r="B37" s="135">
        <f t="shared" si="0"/>
        <v>2043</v>
      </c>
      <c r="C37" s="136"/>
      <c r="D37" s="128">
        <f t="shared" si="6"/>
        <v>94.03</v>
      </c>
      <c r="E37" s="128">
        <f t="shared" si="1"/>
        <v>39.619999999999997</v>
      </c>
      <c r="F37" s="128">
        <f t="shared" si="7"/>
        <v>3.88</v>
      </c>
      <c r="G37" s="130">
        <f t="shared" si="4"/>
        <v>52.158709931886108</v>
      </c>
      <c r="H37" s="128">
        <f t="shared" si="2"/>
        <v>0</v>
      </c>
      <c r="I37" s="130">
        <f t="shared" si="8"/>
        <v>52.158709931886108</v>
      </c>
      <c r="J37" s="130">
        <f t="shared" si="5"/>
        <v>137.53</v>
      </c>
      <c r="K37" s="128">
        <f t="shared" si="3"/>
        <v>137.53</v>
      </c>
      <c r="L37" s="119"/>
      <c r="N37" s="117"/>
      <c r="R37" s="160"/>
      <c r="T37" s="161"/>
      <c r="U37" s="153"/>
      <c r="V37" s="153"/>
      <c r="X37" s="153"/>
      <c r="Y37" s="153"/>
      <c r="Z37" s="153"/>
    </row>
    <row r="38" spans="2:26">
      <c r="B38" s="135">
        <f t="shared" si="0"/>
        <v>2044</v>
      </c>
      <c r="C38" s="136"/>
      <c r="D38" s="128">
        <f t="shared" ref="D38:D40" si="9">ROUND(D37*(1+(IFERROR(INDEX($D$69:$D$77,MATCH($B38,$C$69:$C$77,0),1),0)+IFERROR(INDEX($G$69:$G$77,MATCH($B38,$F$69:$F$77,0),1),0)+IFERROR(INDEX($J$69:$J$77,MATCH($B38,$I$69:$I$77,0),1),0))),2)</f>
        <v>94.03</v>
      </c>
      <c r="E38" s="128">
        <f t="shared" ref="E38:E40" si="10">ROUND(E37*(1+(IFERROR(INDEX($D$69:$D$77,MATCH($B38,$C$69:$C$77,0),1),0)+IFERROR(INDEX($G$69:$G$77,MATCH($B38,$F$69:$F$77,0),1),0)+IFERROR(INDEX($J$69:$J$77,MATCH($B38,$I$69:$I$77,0),1),0))),2)</f>
        <v>39.619999999999997</v>
      </c>
      <c r="F38" s="128">
        <f t="shared" ref="F38:F40" si="11">ROUND(F37*(1+(IFERROR(INDEX($D$69:$D$77,MATCH($B38,$C$69:$C$77,0),1),0)+IFERROR(INDEX($G$69:$G$77,MATCH($B38,$F$69:$F$77,0),1),0)+IFERROR(INDEX($J$69:$J$77,MATCH($B38,$I$69:$I$77,0),1),0))),2)</f>
        <v>3.88</v>
      </c>
      <c r="G38" s="130">
        <f t="shared" ref="G38:G40" si="12">(D38+E38+F38)/(8.76*$C$66)</f>
        <v>52.158709931886108</v>
      </c>
      <c r="H38" s="128">
        <f t="shared" ref="H38:H40" si="13">ROUND(H37*(1+(IFERROR(INDEX($D$69:$D$77,MATCH($B38,$C$69:$C$77,0),1),0)+IFERROR(INDEX($G$69:$G$77,MATCH($B38,$F$69:$F$77,0),1),0)+IFERROR(INDEX($J$69:$J$77,MATCH($B38,$I$69:$I$77,0),1),0))),2)</f>
        <v>0</v>
      </c>
      <c r="I38" s="130">
        <f t="shared" ref="I38:I40" si="14">(G38+H38)</f>
        <v>52.158709931886108</v>
      </c>
      <c r="J38" s="130">
        <f t="shared" ref="J38:J41" si="15">ROUND(I38*$C$66*8.76,2)</f>
        <v>137.53</v>
      </c>
      <c r="K38" s="128">
        <f t="shared" ref="K38:K40" si="16">(D38+E38+F38)</f>
        <v>137.53</v>
      </c>
      <c r="L38" s="119"/>
      <c r="N38" s="117"/>
      <c r="R38" s="160"/>
      <c r="T38" s="161"/>
      <c r="U38" s="153"/>
      <c r="V38" s="153"/>
      <c r="X38" s="153"/>
      <c r="Y38" s="153"/>
      <c r="Z38" s="153"/>
    </row>
    <row r="39" spans="2:26">
      <c r="B39" s="135">
        <f t="shared" si="0"/>
        <v>2045</v>
      </c>
      <c r="C39" s="136"/>
      <c r="D39" s="128">
        <f t="shared" si="9"/>
        <v>94.03</v>
      </c>
      <c r="E39" s="128">
        <f t="shared" si="10"/>
        <v>39.619999999999997</v>
      </c>
      <c r="F39" s="128">
        <f t="shared" si="11"/>
        <v>3.88</v>
      </c>
      <c r="G39" s="130">
        <f t="shared" si="12"/>
        <v>52.158709931886108</v>
      </c>
      <c r="H39" s="128">
        <f t="shared" si="13"/>
        <v>0</v>
      </c>
      <c r="I39" s="130">
        <f t="shared" si="14"/>
        <v>52.158709931886108</v>
      </c>
      <c r="J39" s="130">
        <f t="shared" si="15"/>
        <v>137.53</v>
      </c>
      <c r="K39" s="128">
        <f t="shared" si="16"/>
        <v>137.53</v>
      </c>
      <c r="L39" s="119"/>
      <c r="N39" s="117"/>
      <c r="R39" s="160"/>
      <c r="T39" s="161"/>
      <c r="U39" s="153"/>
      <c r="V39" s="153"/>
      <c r="X39" s="153"/>
      <c r="Y39" s="153"/>
      <c r="Z39" s="153"/>
    </row>
    <row r="40" spans="2:26">
      <c r="B40" s="135">
        <f t="shared" si="0"/>
        <v>2046</v>
      </c>
      <c r="C40" s="136"/>
      <c r="D40" s="128">
        <f t="shared" si="9"/>
        <v>94.03</v>
      </c>
      <c r="E40" s="128">
        <f t="shared" si="10"/>
        <v>39.619999999999997</v>
      </c>
      <c r="F40" s="128">
        <f t="shared" si="11"/>
        <v>3.88</v>
      </c>
      <c r="G40" s="130">
        <f t="shared" si="12"/>
        <v>52.158709931886108</v>
      </c>
      <c r="H40" s="128">
        <f t="shared" si="13"/>
        <v>0</v>
      </c>
      <c r="I40" s="130">
        <f t="shared" si="14"/>
        <v>52.158709931886108</v>
      </c>
      <c r="J40" s="130">
        <f t="shared" si="15"/>
        <v>137.53</v>
      </c>
      <c r="K40" s="128">
        <f t="shared" si="16"/>
        <v>137.53</v>
      </c>
      <c r="L40" s="119"/>
      <c r="N40" s="117"/>
      <c r="R40" s="160"/>
      <c r="T40" s="161"/>
      <c r="U40" s="153"/>
      <c r="V40" s="153"/>
      <c r="X40" s="153"/>
      <c r="Y40" s="153"/>
      <c r="Z40" s="153"/>
    </row>
    <row r="41" spans="2:26">
      <c r="B41" s="135">
        <f t="shared" si="0"/>
        <v>2047</v>
      </c>
      <c r="C41" s="136"/>
      <c r="D41" s="128">
        <f t="shared" ref="D41" si="17">ROUND(D40*(1+(IFERROR(INDEX($D$69:$D$77,MATCH($B41,$C$69:$C$77,0),1),0)+IFERROR(INDEX($G$69:$G$77,MATCH($B41,$F$69:$F$77,0),1),0)+IFERROR(INDEX($J$69:$J$77,MATCH($B41,$I$69:$I$77,0),1),0))),2)</f>
        <v>94.03</v>
      </c>
      <c r="E41" s="128">
        <f t="shared" ref="E41" si="18">ROUND(E40*(1+(IFERROR(INDEX($D$69:$D$77,MATCH($B41,$C$69:$C$77,0),1),0)+IFERROR(INDEX($G$69:$G$77,MATCH($B41,$F$69:$F$77,0),1),0)+IFERROR(INDEX($J$69:$J$77,MATCH($B41,$I$69:$I$77,0),1),0))),2)</f>
        <v>39.619999999999997</v>
      </c>
      <c r="F41" s="128">
        <f t="shared" ref="F41" si="19">ROUND(F40*(1+(IFERROR(INDEX($D$69:$D$77,MATCH($B41,$C$69:$C$77,0),1),0)+IFERROR(INDEX($G$69:$G$77,MATCH($B41,$F$69:$F$77,0),1),0)+IFERROR(INDEX($J$69:$J$77,MATCH($B41,$I$69:$I$77,0),1),0))),2)</f>
        <v>3.88</v>
      </c>
      <c r="G41" s="130">
        <f t="shared" ref="G41" si="20">(D41+E41+F41)/(8.76*$C$66)</f>
        <v>52.158709931886108</v>
      </c>
      <c r="H41" s="128">
        <f t="shared" ref="H41" si="21">ROUND(H40*(1+(IFERROR(INDEX($D$69:$D$77,MATCH($B41,$C$69:$C$77,0),1),0)+IFERROR(INDEX($G$69:$G$77,MATCH($B41,$F$69:$F$77,0),1),0)+IFERROR(INDEX($J$69:$J$77,MATCH($B41,$I$69:$I$77,0),1),0))),2)</f>
        <v>0</v>
      </c>
      <c r="I41" s="130">
        <f t="shared" ref="I41" si="22">(G41+H41)</f>
        <v>52.158709931886108</v>
      </c>
      <c r="J41" s="130">
        <f t="shared" si="15"/>
        <v>137.53</v>
      </c>
      <c r="K41" s="128">
        <f t="shared" ref="K41" si="23">(D41+E41+F41)</f>
        <v>137.53</v>
      </c>
      <c r="L41" s="119"/>
      <c r="N41" s="117"/>
      <c r="R41" s="160"/>
      <c r="T41" s="161"/>
      <c r="U41" s="153"/>
      <c r="V41" s="153"/>
      <c r="X41" s="153"/>
      <c r="Y41" s="153"/>
      <c r="Z41" s="153"/>
    </row>
    <row r="42" spans="2:26">
      <c r="B42" s="126"/>
      <c r="C42" s="131"/>
      <c r="D42" s="128"/>
      <c r="E42" s="128"/>
      <c r="F42" s="129"/>
      <c r="G42" s="128"/>
      <c r="H42" s="128"/>
      <c r="I42" s="130"/>
      <c r="J42" s="130"/>
      <c r="K42" s="137"/>
      <c r="R42" s="119"/>
    </row>
    <row r="43" spans="2:26">
      <c r="B43" s="126"/>
      <c r="C43" s="131"/>
      <c r="D43" s="128"/>
      <c r="E43" s="128"/>
      <c r="F43" s="129"/>
      <c r="G43" s="128"/>
      <c r="H43" s="128"/>
      <c r="I43" s="130"/>
      <c r="J43" s="130"/>
      <c r="K43" s="137"/>
      <c r="R43" s="119"/>
    </row>
    <row r="44" spans="2:26">
      <c r="R44" s="119"/>
    </row>
    <row r="45" spans="2:26" ht="14.25">
      <c r="B45" s="138" t="s">
        <v>25</v>
      </c>
      <c r="C45" s="139"/>
      <c r="D45" s="139"/>
      <c r="E45" s="139"/>
      <c r="F45" s="139"/>
      <c r="G45" s="139"/>
      <c r="H45" s="139"/>
      <c r="R45" s="119"/>
    </row>
    <row r="47" spans="2:26">
      <c r="B47" s="117" t="s">
        <v>63</v>
      </c>
      <c r="C47" s="140" t="s">
        <v>64</v>
      </c>
      <c r="D47" s="141" t="s">
        <v>102</v>
      </c>
    </row>
    <row r="48" spans="2:26">
      <c r="C48" s="140" t="str">
        <f>C7</f>
        <v>(a)</v>
      </c>
      <c r="D48" s="117" t="s">
        <v>65</v>
      </c>
    </row>
    <row r="49" spans="2:25">
      <c r="C49" s="140" t="str">
        <f>D7</f>
        <v>(b)</v>
      </c>
      <c r="D49" s="130" t="str">
        <f>"= "&amp;C7&amp;" x "&amp;C65</f>
        <v>= (a) x 0.05085</v>
      </c>
    </row>
    <row r="50" spans="2:25">
      <c r="C50" s="140" t="str">
        <f>G7</f>
        <v>(e)</v>
      </c>
      <c r="D50" s="130" t="str">
        <f>"= ("&amp;$D$7&amp;" + "&amp;$E$7&amp;") /  (8.76 x "&amp;TEXT(C66,"0.0%")&amp;")"</f>
        <v>= ((b) + (c)) /  (8.76 x 30.1%)</v>
      </c>
    </row>
    <row r="51" spans="2:25">
      <c r="C51" s="140" t="str">
        <f>I7</f>
        <v>(g)</v>
      </c>
      <c r="D51" s="130" t="str">
        <f>"= "&amp;$G$7&amp;" + "&amp;$H$7</f>
        <v>= (e) + (f)</v>
      </c>
    </row>
    <row r="52" spans="2:25">
      <c r="C52" s="140" t="str">
        <f>K7</f>
        <v>(i)</v>
      </c>
      <c r="D52" s="85" t="str">
        <f>D47</f>
        <v>Plant Costs  - 2019 IRP Update - Table 6.1 &amp; 6.2</v>
      </c>
    </row>
    <row r="53" spans="2:25">
      <c r="C53" s="140"/>
      <c r="D53" s="130"/>
    </row>
    <row r="54" spans="2:25" ht="13.5" thickBot="1"/>
    <row r="55" spans="2:25" ht="13.5" thickBot="1">
      <c r="C55" s="42" t="str">
        <f>B2&amp;" - "&amp;B3</f>
        <v>2019 IRP Utah North Solar with Storage - 30% Capacity Factor</v>
      </c>
      <c r="D55" s="142"/>
      <c r="E55" s="142"/>
      <c r="F55" s="142"/>
      <c r="G55" s="142"/>
      <c r="H55" s="142"/>
      <c r="I55" s="143"/>
      <c r="J55" s="143"/>
      <c r="K55" s="144"/>
    </row>
    <row r="56" spans="2:25" ht="13.5" thickBot="1">
      <c r="C56" s="145" t="s">
        <v>66</v>
      </c>
      <c r="D56" s="146" t="s">
        <v>67</v>
      </c>
      <c r="E56" s="146"/>
      <c r="F56" s="146"/>
      <c r="G56" s="146"/>
      <c r="H56" s="146"/>
      <c r="I56" s="143"/>
      <c r="J56" s="143"/>
      <c r="K56" s="144"/>
    </row>
    <row r="57" spans="2:25">
      <c r="P57" s="117" t="s">
        <v>103</v>
      </c>
      <c r="Q57" s="275">
        <v>2024</v>
      </c>
    </row>
    <row r="58" spans="2:25">
      <c r="B58" s="85" t="s">
        <v>101</v>
      </c>
      <c r="C58" s="170">
        <v>1608.8221683005897</v>
      </c>
      <c r="D58" s="117" t="s">
        <v>65</v>
      </c>
      <c r="O58" s="283">
        <v>342.2</v>
      </c>
      <c r="P58" s="117" t="s">
        <v>32</v>
      </c>
      <c r="Q58" s="275" t="s">
        <v>142</v>
      </c>
      <c r="R58" s="275" t="s">
        <v>108</v>
      </c>
      <c r="T58" s="275" t="str">
        <f>$Q$58&amp;"Proposed Station Capital Costs"</f>
        <v>L1.UN1_PVSProposed Station Capital Costs</v>
      </c>
    </row>
    <row r="59" spans="2:25">
      <c r="B59" s="85" t="s">
        <v>101</v>
      </c>
      <c r="C59" s="269">
        <v>24.570618817436728</v>
      </c>
      <c r="D59" s="117" t="s">
        <v>68</v>
      </c>
      <c r="R59" s="119"/>
      <c r="T59" s="275" t="str">
        <f>$Q$58&amp;"Proposed Station Fixed Costs"</f>
        <v>L1.UN1_PVSProposed Station Fixed Costs</v>
      </c>
    </row>
    <row r="60" spans="2:25" ht="24" customHeight="1">
      <c r="B60" s="85"/>
      <c r="C60" s="271"/>
      <c r="D60" s="117" t="s">
        <v>105</v>
      </c>
      <c r="Q60" s="347" t="str">
        <f>Q58&amp;Q57</f>
        <v>L1.UN1_PVS2024</v>
      </c>
      <c r="T60" s="275" t="str">
        <f>$Q$58&amp;"Proposed Station Variable O&amp;M Costs"</f>
        <v>L1.UN1_PVSProposed Station Variable O&amp;M Costs</v>
      </c>
    </row>
    <row r="61" spans="2:25">
      <c r="B61" s="85" t="s">
        <v>101</v>
      </c>
      <c r="C61" s="269">
        <v>0</v>
      </c>
      <c r="D61" s="117" t="s">
        <v>69</v>
      </c>
      <c r="K61" s="119"/>
      <c r="L61" s="149"/>
      <c r="M61" s="52"/>
      <c r="N61" s="163"/>
      <c r="O61" s="52"/>
      <c r="P61" s="52"/>
      <c r="Q61" s="119" t="s">
        <v>234</v>
      </c>
      <c r="R61" s="119"/>
      <c r="T61" s="119"/>
      <c r="U61" s="119"/>
      <c r="V61" s="119"/>
      <c r="W61" s="119"/>
      <c r="X61" s="119"/>
      <c r="Y61" s="119"/>
    </row>
    <row r="62" spans="2:25">
      <c r="B62" s="85"/>
      <c r="C62" s="158"/>
      <c r="D62" s="117" t="s">
        <v>70</v>
      </c>
      <c r="I62" s="197" t="s">
        <v>91</v>
      </c>
      <c r="L62" s="151"/>
      <c r="M62" s="152"/>
      <c r="O62" s="150"/>
      <c r="P62" s="119"/>
      <c r="Q62" s="119"/>
      <c r="R62" s="119"/>
      <c r="T62" s="119"/>
      <c r="U62" s="119"/>
      <c r="V62" s="119"/>
      <c r="W62" s="119"/>
      <c r="X62" s="119"/>
      <c r="Y62" s="119"/>
    </row>
    <row r="63" spans="2:25">
      <c r="B63" s="370" t="str">
        <f>LEFT(RIGHT(INDEX('Table 3 TransCost'!$39:$39,1,MATCH(F63,'Table 3 TransCost'!$4:$4,0)),6),5)</f>
        <v>2024$</v>
      </c>
      <c r="C63" s="271">
        <f>INDEX('Table 3 TransCost'!$39:$39,1,MATCH(F63,'Table 3 TransCost'!$4:$4,0)+2)</f>
        <v>2.5818101631996475</v>
      </c>
      <c r="D63" s="117" t="s">
        <v>218</v>
      </c>
      <c r="F63" s="275" t="s">
        <v>182</v>
      </c>
      <c r="K63" s="151"/>
      <c r="L63" s="151"/>
      <c r="M63" s="151"/>
      <c r="N63" s="164"/>
      <c r="O63" s="150"/>
      <c r="P63" s="119"/>
      <c r="Q63" s="119"/>
      <c r="R63" s="119"/>
      <c r="T63" s="119"/>
      <c r="U63" s="119"/>
      <c r="V63" s="119"/>
      <c r="W63" s="119"/>
      <c r="X63" s="119"/>
      <c r="Y63" s="119"/>
    </row>
    <row r="64" spans="2:25">
      <c r="B64" s="85"/>
      <c r="C64" s="200"/>
      <c r="K64" s="151"/>
      <c r="L64" s="151"/>
      <c r="M64" s="151"/>
      <c r="N64" s="164"/>
      <c r="O64" s="151"/>
      <c r="R64" s="119"/>
      <c r="T64" s="119"/>
      <c r="U64" s="119"/>
      <c r="V64" s="119"/>
      <c r="W64" s="119"/>
      <c r="X64" s="119"/>
      <c r="Y64" s="119"/>
    </row>
    <row r="65" spans="3:15">
      <c r="C65" s="270">
        <v>5.0849999999999999E-2</v>
      </c>
      <c r="D65" s="117" t="s">
        <v>36</v>
      </c>
      <c r="E65" s="117" t="s">
        <v>109</v>
      </c>
      <c r="K65" s="155"/>
      <c r="L65" s="156"/>
      <c r="M65" s="156"/>
      <c r="O65" s="157"/>
    </row>
    <row r="66" spans="3:15">
      <c r="C66" s="208">
        <v>0.30099999999999999</v>
      </c>
      <c r="D66" s="117" t="s">
        <v>37</v>
      </c>
    </row>
    <row r="67" spans="3:15" ht="13.5" thickBot="1">
      <c r="D67" s="154"/>
    </row>
    <row r="68" spans="3:15" ht="13.5" thickBot="1">
      <c r="C68" s="40" t="str">
        <f>"Company Official Inflation Forecast Dated "&amp;TEXT('Table 4'!$H$5,"mmmm dd, yyyy")</f>
        <v>Company Official Inflation Forecast Dated June 30, 2020</v>
      </c>
      <c r="D68" s="142"/>
      <c r="E68" s="142"/>
      <c r="F68" s="142"/>
      <c r="G68" s="142"/>
      <c r="H68" s="142"/>
      <c r="I68" s="142"/>
      <c r="J68" s="142"/>
      <c r="K68" s="144"/>
    </row>
    <row r="69" spans="3:15">
      <c r="C69" s="87">
        <v>2017</v>
      </c>
      <c r="D69" s="41">
        <v>0.02</v>
      </c>
      <c r="E69" s="85"/>
      <c r="F69" s="87">
        <f>C77+1</f>
        <v>2026</v>
      </c>
      <c r="G69" s="41">
        <v>2.1000000000000001E-2</v>
      </c>
      <c r="H69" s="41"/>
      <c r="I69" s="87">
        <f>F77+1</f>
        <v>2035</v>
      </c>
      <c r="J69" s="41">
        <v>2.1000000000000001E-2</v>
      </c>
    </row>
    <row r="70" spans="3:15">
      <c r="C70" s="87">
        <f t="shared" ref="C70:C77" si="24">C69+1</f>
        <v>2018</v>
      </c>
      <c r="D70" s="41">
        <v>2.4E-2</v>
      </c>
      <c r="E70" s="85"/>
      <c r="F70" s="87">
        <f t="shared" ref="F70:F77" si="25">F69+1</f>
        <v>2027</v>
      </c>
      <c r="G70" s="41">
        <v>2.4E-2</v>
      </c>
      <c r="H70" s="41"/>
      <c r="I70" s="87">
        <f>I69+1</f>
        <v>2036</v>
      </c>
      <c r="J70" s="41">
        <v>2.1000000000000001E-2</v>
      </c>
    </row>
    <row r="71" spans="3:15">
      <c r="C71" s="87">
        <f t="shared" si="24"/>
        <v>2019</v>
      </c>
      <c r="D71" s="41">
        <v>1.7999999999999999E-2</v>
      </c>
      <c r="E71" s="85"/>
      <c r="F71" s="87">
        <f t="shared" si="25"/>
        <v>2028</v>
      </c>
      <c r="G71" s="41">
        <v>2.4E-2</v>
      </c>
      <c r="H71" s="41"/>
      <c r="I71" s="87">
        <f t="shared" ref="I71:I81" si="26">I70+1</f>
        <v>2037</v>
      </c>
      <c r="J71" s="41">
        <v>2.1999999999999999E-2</v>
      </c>
    </row>
    <row r="72" spans="3:15">
      <c r="C72" s="87">
        <f t="shared" si="24"/>
        <v>2020</v>
      </c>
      <c r="D72" s="41">
        <v>8.9999999999999993E-3</v>
      </c>
      <c r="E72" s="85"/>
      <c r="F72" s="87">
        <f t="shared" si="25"/>
        <v>2029</v>
      </c>
      <c r="G72" s="41">
        <v>2.3E-2</v>
      </c>
      <c r="H72" s="41"/>
      <c r="I72" s="87">
        <f t="shared" si="26"/>
        <v>2038</v>
      </c>
      <c r="J72" s="41">
        <v>2.1999999999999999E-2</v>
      </c>
    </row>
    <row r="73" spans="3:15">
      <c r="C73" s="87">
        <f t="shared" si="24"/>
        <v>2021</v>
      </c>
      <c r="D73" s="41">
        <v>8.9999999999999993E-3</v>
      </c>
      <c r="E73" s="85"/>
      <c r="F73" s="87">
        <f t="shared" si="25"/>
        <v>2030</v>
      </c>
      <c r="G73" s="41">
        <v>2.1999999999999999E-2</v>
      </c>
      <c r="H73" s="41"/>
      <c r="I73" s="87">
        <f t="shared" si="26"/>
        <v>2039</v>
      </c>
      <c r="J73" s="41">
        <v>2.1000000000000001E-2</v>
      </c>
    </row>
    <row r="74" spans="3:15">
      <c r="C74" s="87">
        <f t="shared" si="24"/>
        <v>2022</v>
      </c>
      <c r="D74" s="41">
        <v>1.0999999999999999E-2</v>
      </c>
      <c r="E74" s="85"/>
      <c r="F74" s="87">
        <f t="shared" si="25"/>
        <v>2031</v>
      </c>
      <c r="G74" s="41">
        <v>2.1999999999999999E-2</v>
      </c>
      <c r="H74" s="41"/>
      <c r="I74" s="87">
        <f t="shared" si="26"/>
        <v>2040</v>
      </c>
      <c r="J74" s="41">
        <v>2.1999999999999999E-2</v>
      </c>
    </row>
    <row r="75" spans="3:15" s="119" customFormat="1">
      <c r="C75" s="87">
        <f t="shared" si="24"/>
        <v>2023</v>
      </c>
      <c r="D75" s="41">
        <v>0.01</v>
      </c>
      <c r="E75" s="86"/>
      <c r="F75" s="87">
        <f t="shared" si="25"/>
        <v>2032</v>
      </c>
      <c r="G75" s="41">
        <v>2.1999999999999999E-2</v>
      </c>
      <c r="H75" s="41"/>
      <c r="I75" s="87">
        <f t="shared" si="26"/>
        <v>2041</v>
      </c>
      <c r="J75" s="41">
        <v>2.1999999999999999E-2</v>
      </c>
      <c r="N75" s="164"/>
    </row>
    <row r="76" spans="3:15" s="119" customFormat="1">
      <c r="C76" s="87">
        <f t="shared" si="24"/>
        <v>2024</v>
      </c>
      <c r="D76" s="41">
        <v>1.2999999999999999E-2</v>
      </c>
      <c r="E76" s="86"/>
      <c r="F76" s="87">
        <f t="shared" si="25"/>
        <v>2033</v>
      </c>
      <c r="G76" s="41">
        <v>2.1000000000000001E-2</v>
      </c>
      <c r="H76" s="41"/>
      <c r="I76" s="87">
        <f t="shared" si="26"/>
        <v>2042</v>
      </c>
      <c r="J76" s="41">
        <v>2.1999999999999999E-2</v>
      </c>
      <c r="N76" s="164"/>
    </row>
    <row r="77" spans="3:15" s="119" customFormat="1">
      <c r="C77" s="87">
        <f t="shared" si="24"/>
        <v>2025</v>
      </c>
      <c r="D77" s="41">
        <v>1.7000000000000001E-2</v>
      </c>
      <c r="E77" s="86"/>
      <c r="F77" s="87">
        <f t="shared" si="25"/>
        <v>2034</v>
      </c>
      <c r="G77" s="41">
        <v>2.1000000000000001E-2</v>
      </c>
      <c r="H77" s="41"/>
      <c r="I77" s="87">
        <f t="shared" si="26"/>
        <v>2043</v>
      </c>
      <c r="J77" s="41">
        <v>2.1999999999999999E-2</v>
      </c>
      <c r="N77" s="164"/>
    </row>
    <row r="78" spans="3:15" s="119" customFormat="1">
      <c r="I78" s="87">
        <f t="shared" si="26"/>
        <v>2044</v>
      </c>
      <c r="J78" s="41">
        <v>2.1999999999999999E-2</v>
      </c>
      <c r="N78" s="164"/>
    </row>
    <row r="79" spans="3:15" s="119" customFormat="1">
      <c r="I79" s="87">
        <f t="shared" si="26"/>
        <v>2045</v>
      </c>
      <c r="J79" s="41">
        <v>2.1999999999999999E-2</v>
      </c>
      <c r="N79" s="164"/>
    </row>
    <row r="80" spans="3:15">
      <c r="I80" s="87">
        <f t="shared" si="26"/>
        <v>2046</v>
      </c>
      <c r="J80" s="41">
        <v>2.1999999999999999E-2</v>
      </c>
    </row>
    <row r="81" spans="3:10">
      <c r="I81" s="87">
        <f t="shared" si="26"/>
        <v>2047</v>
      </c>
      <c r="J81" s="41">
        <v>2.1999999999999999E-2</v>
      </c>
    </row>
    <row r="82" spans="3:10">
      <c r="I82" s="87"/>
      <c r="J82" s="41"/>
    </row>
    <row r="83" spans="3:10">
      <c r="I83" s="87"/>
      <c r="J83" s="41"/>
    </row>
    <row r="84" spans="3:10">
      <c r="I84" s="87"/>
      <c r="J84" s="41"/>
    </row>
    <row r="85" spans="3:10">
      <c r="I85" s="87"/>
      <c r="J85" s="41"/>
    </row>
    <row r="96" spans="3:10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  <row r="103" spans="3:4">
      <c r="C103" s="150"/>
      <c r="D103" s="154"/>
    </row>
    <row r="104" spans="3:4">
      <c r="C104" s="150"/>
      <c r="D104" s="154"/>
    </row>
    <row r="105" spans="3:4">
      <c r="C105" s="150"/>
      <c r="D105" s="154"/>
    </row>
  </sheetData>
  <printOptions horizontalCentered="1"/>
  <pageMargins left="0.8" right="0.3" top="0.4" bottom="0.4" header="0.5" footer="0.2"/>
  <pageSetup scale="52" orientation="landscape" r:id="rId1"/>
  <headerFooter alignWithMargins="0"/>
  <rowBreaks count="1" manualBreakCount="1">
    <brk id="54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E93"/>
  <sheetViews>
    <sheetView topLeftCell="A5" zoomScale="80" zoomScaleNormal="80" workbookViewId="0">
      <selection activeCell="L26" sqref="L26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" style="85" customWidth="1"/>
    <col min="6" max="6" width="10.5" style="85" customWidth="1"/>
    <col min="7" max="7" width="10.5" style="85" bestFit="1" customWidth="1"/>
    <col min="8" max="8" width="11.6640625" style="85" bestFit="1" customWidth="1"/>
    <col min="9" max="9" width="11.1640625" style="85" customWidth="1"/>
    <col min="10" max="10" width="12" style="85" bestFit="1" customWidth="1"/>
    <col min="11" max="11" width="14.1640625" style="85" customWidth="1"/>
    <col min="12" max="12" width="14.33203125" style="85" customWidth="1"/>
    <col min="13" max="13" width="9.33203125" style="85"/>
    <col min="14" max="14" width="9.33203125" style="85" customWidth="1"/>
    <col min="15" max="20" width="11.33203125" style="85" customWidth="1"/>
    <col min="21" max="21" width="10.33203125" style="85" customWidth="1"/>
    <col min="22" max="22" width="12" style="85" customWidth="1"/>
    <col min="23" max="23" width="11.5" style="85" customWidth="1"/>
    <col min="24" max="25" width="9.33203125" style="85"/>
    <col min="26" max="26" width="13.6640625" style="85" customWidth="1"/>
    <col min="27" max="27" width="9.33203125" style="85"/>
    <col min="28" max="29" width="9.33203125" style="117"/>
    <col min="30" max="16384" width="9.33203125" style="85"/>
  </cols>
  <sheetData>
    <row r="1" spans="2:31" ht="15.75" hidden="1">
      <c r="B1" s="1" t="s">
        <v>35</v>
      </c>
      <c r="C1" s="284"/>
      <c r="D1" s="284"/>
      <c r="E1" s="284"/>
      <c r="F1" s="284"/>
      <c r="G1" s="284"/>
      <c r="H1" s="284"/>
      <c r="I1" s="284"/>
      <c r="J1" s="284"/>
      <c r="K1" s="284"/>
    </row>
    <row r="2" spans="2:31" ht="15.75">
      <c r="B2" s="1"/>
      <c r="C2" s="284"/>
      <c r="D2" s="284"/>
      <c r="E2" s="284"/>
      <c r="F2" s="284"/>
      <c r="G2" s="284"/>
      <c r="H2" s="284"/>
      <c r="I2" s="284"/>
      <c r="J2" s="284"/>
      <c r="K2" s="284"/>
    </row>
    <row r="3" spans="2:31" ht="15.75">
      <c r="B3" s="1" t="s">
        <v>56</v>
      </c>
      <c r="C3" s="284"/>
      <c r="D3" s="284"/>
      <c r="E3" s="284"/>
      <c r="F3" s="284"/>
      <c r="G3" s="284"/>
      <c r="H3" s="284"/>
      <c r="I3" s="284"/>
      <c r="J3" s="284"/>
      <c r="K3" s="284"/>
      <c r="U3" s="117"/>
      <c r="V3" s="117"/>
      <c r="W3" s="117"/>
      <c r="X3" s="117"/>
      <c r="Y3" s="117"/>
      <c r="Z3" s="117"/>
      <c r="AA3" s="117"/>
    </row>
    <row r="4" spans="2:31" ht="15.75">
      <c r="B4" s="1" t="s">
        <v>138</v>
      </c>
      <c r="C4" s="284"/>
      <c r="D4" s="284"/>
      <c r="E4" s="284"/>
      <c r="F4" s="284"/>
      <c r="G4" s="284"/>
      <c r="H4" s="284"/>
      <c r="I4" s="284"/>
      <c r="J4" s="284"/>
      <c r="K4" s="284"/>
      <c r="U4" s="117"/>
      <c r="V4" s="117"/>
      <c r="W4" s="117"/>
      <c r="X4" s="117"/>
      <c r="Y4" s="117"/>
      <c r="Z4" s="117"/>
      <c r="AA4" s="117"/>
    </row>
    <row r="5" spans="2:31" ht="15.75">
      <c r="B5" s="1" t="str">
        <f>C52</f>
        <v>Naughton - 185 MW - SCCT Frame "F" x1 - East Side Resource (6,050')</v>
      </c>
      <c r="C5" s="284"/>
      <c r="D5" s="284"/>
      <c r="E5" s="284"/>
      <c r="F5" s="284"/>
      <c r="G5" s="284"/>
      <c r="H5" s="284"/>
      <c r="I5" s="284"/>
      <c r="J5" s="284"/>
      <c r="K5" s="284"/>
    </row>
    <row r="6" spans="2:31" ht="15.75">
      <c r="B6" s="1"/>
      <c r="C6" s="284"/>
      <c r="D6" s="284"/>
      <c r="E6" s="284"/>
      <c r="F6" s="284"/>
      <c r="G6" s="284"/>
      <c r="H6" s="284"/>
      <c r="I6" s="284"/>
      <c r="K6" s="285"/>
    </row>
    <row r="7" spans="2:31">
      <c r="B7" s="286"/>
      <c r="C7" s="286"/>
      <c r="D7" s="286"/>
      <c r="E7" s="286"/>
      <c r="F7" s="286"/>
      <c r="G7" s="286"/>
      <c r="H7" s="286"/>
      <c r="I7" s="284"/>
      <c r="J7" s="86"/>
      <c r="K7" s="86"/>
      <c r="L7" s="86"/>
      <c r="M7" s="86"/>
      <c r="N7" s="86"/>
      <c r="U7" s="119"/>
      <c r="V7" s="119"/>
      <c r="W7" s="119"/>
      <c r="X7" s="119"/>
      <c r="Y7" s="119"/>
      <c r="Z7" s="119"/>
      <c r="AA7" s="119"/>
      <c r="AB7" s="119"/>
      <c r="AC7" s="119"/>
      <c r="AD7" s="86"/>
      <c r="AE7" s="86"/>
    </row>
    <row r="8" spans="2:31" ht="51.75" customHeight="1">
      <c r="B8" s="16" t="s">
        <v>0</v>
      </c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113</v>
      </c>
      <c r="H8" s="17" t="s">
        <v>114</v>
      </c>
      <c r="I8" s="287" t="s">
        <v>21</v>
      </c>
      <c r="J8" s="287" t="s">
        <v>115</v>
      </c>
      <c r="K8" s="17" t="s">
        <v>52</v>
      </c>
      <c r="L8" s="121" t="s">
        <v>224</v>
      </c>
      <c r="U8" s="119"/>
      <c r="V8" s="119"/>
      <c r="W8" s="119"/>
      <c r="X8" s="119"/>
      <c r="Y8" s="119"/>
      <c r="Z8" s="119"/>
      <c r="AA8" s="119"/>
      <c r="AB8" s="119"/>
      <c r="AC8" s="119"/>
      <c r="AD8" s="86"/>
      <c r="AE8" s="86"/>
    </row>
    <row r="9" spans="2:31" ht="48" customHeight="1">
      <c r="B9" s="288"/>
      <c r="C9" s="18" t="s">
        <v>8</v>
      </c>
      <c r="D9" s="19" t="s">
        <v>9</v>
      </c>
      <c r="E9" s="19" t="s">
        <v>9</v>
      </c>
      <c r="F9" s="18" t="s">
        <v>31</v>
      </c>
      <c r="G9" s="19" t="s">
        <v>9</v>
      </c>
      <c r="H9" s="19" t="s">
        <v>9</v>
      </c>
      <c r="I9" s="19" t="s">
        <v>116</v>
      </c>
      <c r="J9" s="18" t="s">
        <v>31</v>
      </c>
      <c r="K9" s="18" t="s">
        <v>31</v>
      </c>
      <c r="L9" s="124" t="s">
        <v>9</v>
      </c>
      <c r="U9" s="119"/>
      <c r="V9" s="119"/>
      <c r="W9" s="119"/>
      <c r="X9" s="119"/>
      <c r="Y9" s="119"/>
      <c r="Z9" s="382"/>
      <c r="AA9" s="382"/>
      <c r="AB9" s="119"/>
      <c r="AC9" s="119"/>
      <c r="AD9" s="86"/>
      <c r="AE9" s="86"/>
    </row>
    <row r="10" spans="2:31">
      <c r="C10" s="289" t="s">
        <v>1</v>
      </c>
      <c r="D10" s="289" t="s">
        <v>2</v>
      </c>
      <c r="E10" s="289" t="s">
        <v>3</v>
      </c>
      <c r="F10" s="289" t="s">
        <v>4</v>
      </c>
      <c r="G10" s="289" t="s">
        <v>5</v>
      </c>
      <c r="H10" s="289" t="s">
        <v>7</v>
      </c>
      <c r="I10" s="289" t="s">
        <v>22</v>
      </c>
      <c r="J10" s="289" t="s">
        <v>23</v>
      </c>
      <c r="K10" s="289" t="s">
        <v>24</v>
      </c>
      <c r="L10" s="125" t="s">
        <v>24</v>
      </c>
      <c r="U10" s="119"/>
      <c r="V10" s="119"/>
      <c r="W10" s="119"/>
      <c r="X10" s="119"/>
      <c r="Y10" s="119"/>
      <c r="Z10" s="119"/>
      <c r="AA10" s="119"/>
      <c r="AB10" s="119"/>
      <c r="AC10" s="119"/>
      <c r="AD10" s="86"/>
      <c r="AE10" s="86"/>
    </row>
    <row r="11" spans="2:31" ht="6" customHeight="1">
      <c r="L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86"/>
      <c r="AE11" s="86"/>
    </row>
    <row r="12" spans="2:31" ht="15.75">
      <c r="B12" s="43" t="str">
        <f>C52</f>
        <v>Naughton - 185 MW - SCCT Frame "F" x1 - East Side Resource (6,050')</v>
      </c>
      <c r="C12" s="86"/>
      <c r="E12" s="86"/>
      <c r="F12" s="86"/>
      <c r="G12" s="86"/>
      <c r="H12" s="86"/>
      <c r="I12" s="286"/>
      <c r="J12" s="286"/>
      <c r="K12" s="286"/>
      <c r="L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86"/>
      <c r="AE12" s="86"/>
    </row>
    <row r="13" spans="2:31" ht="18.75" customHeight="1">
      <c r="B13" s="290"/>
      <c r="C13" s="291"/>
      <c r="D13" s="292"/>
      <c r="E13" s="293"/>
      <c r="F13" s="293"/>
      <c r="G13" s="294"/>
      <c r="H13" s="294"/>
      <c r="I13" s="294"/>
      <c r="J13" s="294"/>
      <c r="K13" s="294"/>
      <c r="L13" s="128"/>
      <c r="U13" s="164"/>
      <c r="V13" s="160"/>
      <c r="W13" s="160"/>
      <c r="X13" s="160"/>
      <c r="Y13" s="119"/>
      <c r="Z13" s="160"/>
      <c r="AA13" s="160"/>
      <c r="AB13" s="119"/>
      <c r="AC13" s="119"/>
      <c r="AD13" s="86"/>
      <c r="AE13" s="86"/>
    </row>
    <row r="14" spans="2:31">
      <c r="B14" s="290">
        <v>2016</v>
      </c>
      <c r="C14" s="291"/>
      <c r="D14" s="292"/>
      <c r="E14" s="293"/>
      <c r="F14" s="293"/>
      <c r="G14" s="294"/>
      <c r="H14" s="294"/>
      <c r="I14" s="294"/>
      <c r="J14" s="294"/>
      <c r="K14" s="294"/>
      <c r="L14" s="128"/>
      <c r="U14" s="119"/>
      <c r="V14" s="119"/>
      <c r="W14" s="160"/>
      <c r="X14" s="160"/>
      <c r="Y14" s="119"/>
      <c r="Z14" s="160"/>
      <c r="AA14" s="160"/>
      <c r="AB14" s="119"/>
      <c r="AC14" s="119"/>
      <c r="AD14" s="86"/>
      <c r="AE14" s="86"/>
    </row>
    <row r="15" spans="2:31">
      <c r="B15" s="290">
        <f t="shared" ref="B15:B40" si="0">B14+1</f>
        <v>2017</v>
      </c>
      <c r="C15" s="295"/>
      <c r="D15" s="292"/>
      <c r="E15" s="292"/>
      <c r="F15" s="292"/>
      <c r="G15" s="296"/>
      <c r="H15" s="296"/>
      <c r="I15" s="294"/>
      <c r="J15" s="294"/>
      <c r="K15" s="294"/>
      <c r="L15" s="128">
        <f>(E15+F15+G15)</f>
        <v>0</v>
      </c>
      <c r="M15" s="41"/>
      <c r="U15" s="119"/>
      <c r="V15" s="119"/>
      <c r="W15" s="160"/>
      <c r="X15" s="160"/>
      <c r="Y15" s="119"/>
      <c r="Z15" s="160"/>
      <c r="AA15" s="160"/>
      <c r="AB15" s="119"/>
      <c r="AC15" s="119"/>
      <c r="AD15" s="86"/>
      <c r="AE15" s="86"/>
    </row>
    <row r="16" spans="2:31">
      <c r="B16" s="290">
        <f t="shared" si="0"/>
        <v>2018</v>
      </c>
      <c r="C16" s="291"/>
      <c r="D16" s="292"/>
      <c r="E16" s="128"/>
      <c r="F16" s="293">
        <f>$J$63</f>
        <v>7.76</v>
      </c>
      <c r="G16" s="294"/>
      <c r="H16" s="294"/>
      <c r="I16" s="294"/>
      <c r="J16" s="294"/>
      <c r="K16" s="294"/>
      <c r="L16" s="128">
        <f t="shared" ref="L16:L40" si="1">(E16+F16+G16)</f>
        <v>7.76</v>
      </c>
      <c r="M16" s="41"/>
      <c r="U16" s="164"/>
      <c r="V16" s="160"/>
      <c r="W16" s="160"/>
      <c r="X16" s="383"/>
      <c r="Y16" s="119"/>
      <c r="Z16" s="160"/>
      <c r="AA16" s="160"/>
      <c r="AB16" s="119"/>
      <c r="AC16" s="119"/>
      <c r="AD16" s="86"/>
      <c r="AE16" s="86"/>
    </row>
    <row r="17" spans="2:31">
      <c r="B17" s="290">
        <f t="shared" si="0"/>
        <v>2019</v>
      </c>
      <c r="C17" s="295"/>
      <c r="D17" s="128"/>
      <c r="E17" s="128"/>
      <c r="F17" s="128">
        <f t="shared" ref="F17:F36" si="2">ROUND(F16*(1+(IFERROR(INDEX($D$81:$D$89,MATCH($B17,$C$81:$C$89,0),1),0)+IFERROR(INDEX($G$81:$G$89,MATCH($B17,$F$81:$F$89,0),1),0)+IFERROR(INDEX($J$81:$J$89,MATCH($B17,$I$81:$I$89,0),1),0))),2)</f>
        <v>7.9</v>
      </c>
      <c r="G17" s="294"/>
      <c r="H17" s="294"/>
      <c r="I17" s="294"/>
      <c r="J17" s="294"/>
      <c r="K17" s="294"/>
      <c r="L17" s="128">
        <f t="shared" si="1"/>
        <v>7.9</v>
      </c>
      <c r="M17" s="41"/>
      <c r="U17" s="164"/>
      <c r="V17" s="119"/>
      <c r="W17" s="160"/>
      <c r="X17" s="383"/>
      <c r="Y17" s="119"/>
      <c r="Z17" s="160"/>
      <c r="AA17" s="160"/>
      <c r="AB17" s="119"/>
      <c r="AC17" s="119"/>
      <c r="AD17" s="86"/>
      <c r="AE17" s="86"/>
    </row>
    <row r="18" spans="2:31">
      <c r="B18" s="290">
        <f t="shared" si="0"/>
        <v>2020</v>
      </c>
      <c r="C18" s="295"/>
      <c r="D18" s="128"/>
      <c r="E18" s="128"/>
      <c r="F18" s="128">
        <f t="shared" si="2"/>
        <v>7.97</v>
      </c>
      <c r="G18" s="294"/>
      <c r="H18" s="294"/>
      <c r="I18" s="294"/>
      <c r="J18" s="294"/>
      <c r="K18" s="294"/>
      <c r="L18" s="128">
        <f t="shared" si="1"/>
        <v>7.97</v>
      </c>
      <c r="M18" s="41"/>
      <c r="U18" s="164"/>
      <c r="V18" s="119"/>
      <c r="W18" s="160"/>
      <c r="X18" s="383"/>
      <c r="Y18" s="119"/>
      <c r="Z18" s="160"/>
      <c r="AA18" s="160"/>
      <c r="AB18" s="119"/>
      <c r="AC18" s="119"/>
      <c r="AD18" s="86"/>
      <c r="AE18" s="86"/>
    </row>
    <row r="19" spans="2:31">
      <c r="B19" s="290">
        <f t="shared" si="0"/>
        <v>2021</v>
      </c>
      <c r="C19" s="295"/>
      <c r="D19" s="128"/>
      <c r="E19" s="128"/>
      <c r="F19" s="128">
        <f t="shared" si="2"/>
        <v>8.0399999999999991</v>
      </c>
      <c r="G19" s="294"/>
      <c r="H19" s="294"/>
      <c r="I19" s="294"/>
      <c r="J19" s="294"/>
      <c r="K19" s="294"/>
      <c r="L19" s="128">
        <f t="shared" si="1"/>
        <v>8.0399999999999991</v>
      </c>
      <c r="M19" s="41"/>
      <c r="U19" s="164"/>
      <c r="V19" s="160"/>
      <c r="W19" s="160"/>
      <c r="X19" s="383"/>
      <c r="Y19" s="160"/>
      <c r="Z19" s="160"/>
      <c r="AA19" s="160"/>
      <c r="AB19" s="119"/>
      <c r="AC19" s="119"/>
      <c r="AD19" s="86"/>
      <c r="AE19" s="86"/>
    </row>
    <row r="20" spans="2:31">
      <c r="B20" s="290">
        <f t="shared" si="0"/>
        <v>2022</v>
      </c>
      <c r="C20" s="295"/>
      <c r="D20" s="128"/>
      <c r="E20" s="128"/>
      <c r="F20" s="128">
        <f t="shared" si="2"/>
        <v>8.1300000000000008</v>
      </c>
      <c r="G20" s="294"/>
      <c r="H20" s="294"/>
      <c r="I20" s="294"/>
      <c r="J20" s="294"/>
      <c r="K20" s="294"/>
      <c r="L20" s="128">
        <f t="shared" si="1"/>
        <v>8.1300000000000008</v>
      </c>
      <c r="M20" s="41"/>
      <c r="U20" s="164"/>
      <c r="V20" s="160"/>
      <c r="W20" s="160"/>
      <c r="X20" s="383"/>
      <c r="Y20" s="160"/>
      <c r="Z20" s="160"/>
      <c r="AA20" s="160"/>
      <c r="AB20" s="119"/>
      <c r="AC20" s="119"/>
      <c r="AD20" s="86"/>
      <c r="AE20" s="86"/>
    </row>
    <row r="21" spans="2:31">
      <c r="B21" s="290">
        <f t="shared" si="0"/>
        <v>2023</v>
      </c>
      <c r="C21" s="295"/>
      <c r="D21" s="128"/>
      <c r="E21" s="128"/>
      <c r="F21" s="128">
        <f t="shared" si="2"/>
        <v>8.2100000000000009</v>
      </c>
      <c r="G21" s="294"/>
      <c r="H21" s="294"/>
      <c r="I21" s="294"/>
      <c r="J21" s="294"/>
      <c r="K21" s="294"/>
      <c r="L21" s="128">
        <f t="shared" si="1"/>
        <v>8.2100000000000009</v>
      </c>
      <c r="M21" s="41"/>
      <c r="U21" s="164"/>
      <c r="V21" s="160"/>
      <c r="W21" s="160"/>
      <c r="X21" s="383"/>
      <c r="Y21" s="160"/>
      <c r="Z21" s="160"/>
      <c r="AA21" s="160"/>
      <c r="AB21" s="119"/>
      <c r="AC21" s="119"/>
      <c r="AD21" s="86"/>
      <c r="AE21" s="86"/>
    </row>
    <row r="22" spans="2:31">
      <c r="B22" s="290">
        <f t="shared" si="0"/>
        <v>2024</v>
      </c>
      <c r="C22" s="295"/>
      <c r="D22" s="128"/>
      <c r="E22" s="128"/>
      <c r="F22" s="128">
        <f t="shared" si="2"/>
        <v>8.32</v>
      </c>
      <c r="G22" s="294"/>
      <c r="H22" s="294"/>
      <c r="I22" s="294"/>
      <c r="J22" s="294"/>
      <c r="K22" s="294"/>
      <c r="L22" s="128">
        <f t="shared" si="1"/>
        <v>8.32</v>
      </c>
      <c r="M22" s="41"/>
      <c r="U22" s="164"/>
      <c r="V22" s="160"/>
      <c r="W22" s="160"/>
      <c r="X22" s="383"/>
      <c r="Y22" s="160"/>
      <c r="Z22" s="160"/>
      <c r="AA22" s="160"/>
      <c r="AB22" s="119"/>
      <c r="AC22" s="119"/>
      <c r="AD22" s="86"/>
      <c r="AE22" s="86"/>
    </row>
    <row r="23" spans="2:31">
      <c r="B23" s="290">
        <f t="shared" si="0"/>
        <v>2025</v>
      </c>
      <c r="C23" s="295"/>
      <c r="D23" s="128"/>
      <c r="E23" s="128"/>
      <c r="F23" s="128">
        <f t="shared" si="2"/>
        <v>8.4600000000000009</v>
      </c>
      <c r="G23" s="294"/>
      <c r="H23" s="294"/>
      <c r="I23" s="294"/>
      <c r="J23" s="294"/>
      <c r="K23" s="294"/>
      <c r="L23" s="128">
        <f t="shared" si="1"/>
        <v>8.4600000000000009</v>
      </c>
      <c r="M23" s="41"/>
      <c r="U23" s="164"/>
      <c r="V23" s="160"/>
      <c r="W23" s="160"/>
      <c r="X23" s="383"/>
      <c r="Y23" s="160"/>
      <c r="Z23" s="160"/>
      <c r="AA23" s="160"/>
      <c r="AB23" s="119"/>
      <c r="AC23" s="119"/>
      <c r="AD23" s="86"/>
      <c r="AE23" s="86"/>
    </row>
    <row r="24" spans="2:31">
      <c r="B24" s="290">
        <f t="shared" si="0"/>
        <v>2026</v>
      </c>
      <c r="C24" s="348">
        <v>718.66414277988076</v>
      </c>
      <c r="D24" s="292">
        <f>ROUND(C24*$C$74,2)</f>
        <v>50.01</v>
      </c>
      <c r="E24" s="269">
        <v>38.05330989724176</v>
      </c>
      <c r="F24" s="128">
        <f t="shared" si="2"/>
        <v>8.64</v>
      </c>
      <c r="G24" s="294">
        <f t="shared" ref="G24:G36" si="3">ROUND(F24*(8.76*$G$63)+E24,2)</f>
        <v>63.03</v>
      </c>
      <c r="H24" s="294">
        <f t="shared" ref="H24:H36" si="4">ROUND(D24+G24,2)</f>
        <v>113.04</v>
      </c>
      <c r="I24" s="294">
        <f>VLOOKUP(B24,'Table 4'!$B$13:$D$43,3,FALSE)</f>
        <v>2.58</v>
      </c>
      <c r="J24" s="294">
        <f t="shared" ref="J24:J36" si="5">ROUND($K$63*I24/1000,2)</f>
        <v>25.25</v>
      </c>
      <c r="K24" s="294">
        <f t="shared" ref="K24:K36" si="6">ROUND(H24*1000/8760/$G$63+J24,2)</f>
        <v>64.349999999999994</v>
      </c>
      <c r="L24" s="128">
        <f t="shared" si="1"/>
        <v>109.72330989724176</v>
      </c>
      <c r="M24" s="41"/>
      <c r="U24" s="164"/>
      <c r="V24" s="160"/>
      <c r="W24" s="160"/>
      <c r="X24" s="160"/>
      <c r="Y24" s="160"/>
      <c r="Z24" s="160"/>
      <c r="AA24" s="160"/>
      <c r="AB24" s="119"/>
      <c r="AC24" s="119"/>
      <c r="AD24" s="86"/>
      <c r="AE24" s="86"/>
    </row>
    <row r="25" spans="2:31">
      <c r="B25" s="290">
        <f t="shared" si="0"/>
        <v>2027</v>
      </c>
      <c r="C25" s="295"/>
      <c r="D25" s="128">
        <f t="shared" ref="D25:D36" si="7">ROUND(D24*(1+(IFERROR(INDEX($D$81:$D$89,MATCH($B25,$C$81:$C$89,0),1),0)+IFERROR(INDEX($G$81:$G$89,MATCH($B25,$F$81:$F$89,0),1),0)+IFERROR(INDEX($J$81:$J$89,MATCH($B25,$I$81:$I$89,0),1),0))),2)</f>
        <v>51.21</v>
      </c>
      <c r="E25" s="128">
        <f t="shared" ref="E25:E36" si="8">ROUND(E24*(1+(IFERROR(INDEX($D$81:$D$89,MATCH($B25,$C$81:$C$89,0),1),0)+IFERROR(INDEX($G$81:$G$89,MATCH($B25,$F$81:$F$89,0),1),0)+IFERROR(INDEX($J$81:$J$89,MATCH($B25,$I$81:$I$89,0),1),0))),2)</f>
        <v>38.97</v>
      </c>
      <c r="F25" s="128">
        <f t="shared" si="2"/>
        <v>8.85</v>
      </c>
      <c r="G25" s="294">
        <f t="shared" si="3"/>
        <v>64.55</v>
      </c>
      <c r="H25" s="294">
        <f t="shared" si="4"/>
        <v>115.76</v>
      </c>
      <c r="I25" s="294">
        <f>VLOOKUP(B25,'Table 4'!$B$13:$D$43,3,FALSE)</f>
        <v>2.82</v>
      </c>
      <c r="J25" s="294">
        <f t="shared" si="5"/>
        <v>27.6</v>
      </c>
      <c r="K25" s="294">
        <f t="shared" si="6"/>
        <v>67.64</v>
      </c>
      <c r="L25" s="128">
        <f t="shared" si="1"/>
        <v>112.37</v>
      </c>
      <c r="M25" s="41"/>
      <c r="P25" s="352"/>
      <c r="U25" s="384"/>
      <c r="V25" s="160"/>
      <c r="W25" s="160"/>
      <c r="X25" s="160"/>
      <c r="Y25" s="160"/>
      <c r="Z25" s="160"/>
      <c r="AA25" s="160"/>
      <c r="AB25" s="119"/>
      <c r="AC25" s="119"/>
      <c r="AD25" s="86"/>
      <c r="AE25" s="86"/>
    </row>
    <row r="26" spans="2:31">
      <c r="B26" s="290">
        <f t="shared" si="0"/>
        <v>2028</v>
      </c>
      <c r="C26" s="295"/>
      <c r="D26" s="128">
        <f t="shared" si="7"/>
        <v>52.44</v>
      </c>
      <c r="E26" s="128">
        <f t="shared" si="8"/>
        <v>39.909999999999997</v>
      </c>
      <c r="F26" s="128">
        <f t="shared" si="2"/>
        <v>9.06</v>
      </c>
      <c r="G26" s="294">
        <f t="shared" si="3"/>
        <v>66.099999999999994</v>
      </c>
      <c r="H26" s="294">
        <f t="shared" si="4"/>
        <v>118.54</v>
      </c>
      <c r="I26" s="294">
        <f>VLOOKUP(B26,'Table 4'!$B$13:$D$43,3,FALSE)</f>
        <v>3.08</v>
      </c>
      <c r="J26" s="294">
        <f t="shared" si="5"/>
        <v>30.14</v>
      </c>
      <c r="K26" s="294">
        <f t="shared" si="6"/>
        <v>71.150000000000006</v>
      </c>
      <c r="L26" s="128">
        <f t="shared" si="1"/>
        <v>115.07</v>
      </c>
      <c r="M26" s="41"/>
      <c r="U26" s="164"/>
      <c r="V26" s="160"/>
      <c r="W26" s="160"/>
      <c r="X26" s="160"/>
      <c r="Y26" s="160"/>
      <c r="Z26" s="160"/>
      <c r="AA26" s="160"/>
      <c r="AB26" s="119"/>
      <c r="AC26" s="119"/>
      <c r="AD26" s="86"/>
      <c r="AE26" s="86"/>
    </row>
    <row r="27" spans="2:31">
      <c r="B27" s="290">
        <f t="shared" si="0"/>
        <v>2029</v>
      </c>
      <c r="C27" s="295"/>
      <c r="D27" s="128">
        <f t="shared" si="7"/>
        <v>53.65</v>
      </c>
      <c r="E27" s="128">
        <f t="shared" si="8"/>
        <v>40.83</v>
      </c>
      <c r="F27" s="128">
        <f t="shared" si="2"/>
        <v>9.27</v>
      </c>
      <c r="G27" s="294">
        <f t="shared" si="3"/>
        <v>67.63</v>
      </c>
      <c r="H27" s="294">
        <f t="shared" si="4"/>
        <v>121.28</v>
      </c>
      <c r="I27" s="294">
        <f>VLOOKUP(B27,'Table 4'!$B$13:$D$43,3,FALSE)</f>
        <v>3.31</v>
      </c>
      <c r="J27" s="294">
        <f t="shared" si="5"/>
        <v>32.39</v>
      </c>
      <c r="K27" s="294">
        <f t="shared" si="6"/>
        <v>74.34</v>
      </c>
      <c r="L27" s="128">
        <f t="shared" si="1"/>
        <v>117.72999999999999</v>
      </c>
      <c r="M27" s="41"/>
      <c r="U27" s="164"/>
      <c r="V27" s="160"/>
      <c r="W27" s="160"/>
      <c r="X27" s="160"/>
      <c r="Y27" s="160"/>
      <c r="Z27" s="160"/>
      <c r="AA27" s="160"/>
      <c r="AB27" s="119"/>
      <c r="AC27" s="119"/>
      <c r="AD27" s="86"/>
      <c r="AE27" s="86"/>
    </row>
    <row r="28" spans="2:31" s="299" customFormat="1">
      <c r="B28" s="297">
        <f t="shared" si="0"/>
        <v>2030</v>
      </c>
      <c r="C28" s="298"/>
      <c r="D28" s="128">
        <f t="shared" si="7"/>
        <v>54.83</v>
      </c>
      <c r="E28" s="128">
        <f t="shared" si="8"/>
        <v>41.73</v>
      </c>
      <c r="F28" s="128">
        <f t="shared" si="2"/>
        <v>9.4700000000000006</v>
      </c>
      <c r="G28" s="294">
        <f t="shared" si="3"/>
        <v>69.11</v>
      </c>
      <c r="H28" s="294">
        <f t="shared" si="4"/>
        <v>123.94</v>
      </c>
      <c r="I28" s="294">
        <f>VLOOKUP(B28,'Table 4'!$B$13:$D$43,3,FALSE)</f>
        <v>3.53</v>
      </c>
      <c r="J28" s="294">
        <f t="shared" si="5"/>
        <v>34.54</v>
      </c>
      <c r="K28" s="294">
        <f t="shared" si="6"/>
        <v>77.41</v>
      </c>
      <c r="L28" s="128">
        <f t="shared" si="1"/>
        <v>120.31</v>
      </c>
      <c r="M28" s="50"/>
      <c r="N28" s="85"/>
      <c r="O28" s="85"/>
      <c r="U28" s="164"/>
      <c r="V28" s="160"/>
      <c r="W28" s="160"/>
      <c r="X28" s="160"/>
      <c r="Y28" s="160"/>
      <c r="Z28" s="160"/>
      <c r="AA28" s="160"/>
      <c r="AB28" s="119"/>
      <c r="AC28" s="119"/>
      <c r="AD28" s="385"/>
      <c r="AE28" s="385"/>
    </row>
    <row r="29" spans="2:31" s="299" customFormat="1">
      <c r="B29" s="297">
        <f t="shared" si="0"/>
        <v>2031</v>
      </c>
      <c r="C29" s="298"/>
      <c r="D29" s="128">
        <f t="shared" si="7"/>
        <v>56.04</v>
      </c>
      <c r="E29" s="128">
        <f t="shared" si="8"/>
        <v>42.65</v>
      </c>
      <c r="F29" s="128">
        <f t="shared" si="2"/>
        <v>9.68</v>
      </c>
      <c r="G29" s="294">
        <f t="shared" si="3"/>
        <v>70.63</v>
      </c>
      <c r="H29" s="294">
        <f t="shared" si="4"/>
        <v>126.67</v>
      </c>
      <c r="I29" s="294">
        <f>VLOOKUP(B29,'Table 4'!$B$13:$D$43,3,FALSE)</f>
        <v>3.71</v>
      </c>
      <c r="J29" s="294">
        <f t="shared" si="5"/>
        <v>36.31</v>
      </c>
      <c r="K29" s="294">
        <f t="shared" si="6"/>
        <v>80.13</v>
      </c>
      <c r="L29" s="128">
        <f t="shared" si="1"/>
        <v>122.96</v>
      </c>
      <c r="M29" s="50"/>
      <c r="N29" s="85"/>
      <c r="O29" s="85"/>
      <c r="U29" s="164"/>
      <c r="V29" s="160"/>
      <c r="W29" s="160"/>
      <c r="X29" s="160"/>
      <c r="Y29" s="160"/>
      <c r="Z29" s="160"/>
      <c r="AA29" s="160"/>
      <c r="AB29" s="119"/>
      <c r="AC29" s="119"/>
      <c r="AD29" s="385"/>
      <c r="AE29" s="385"/>
    </row>
    <row r="30" spans="2:31" s="299" customFormat="1">
      <c r="B30" s="297">
        <f t="shared" si="0"/>
        <v>2032</v>
      </c>
      <c r="C30" s="298"/>
      <c r="D30" s="128">
        <f t="shared" si="7"/>
        <v>57.27</v>
      </c>
      <c r="E30" s="128">
        <f t="shared" si="8"/>
        <v>43.59</v>
      </c>
      <c r="F30" s="128">
        <f t="shared" si="2"/>
        <v>9.89</v>
      </c>
      <c r="G30" s="294">
        <f t="shared" si="3"/>
        <v>72.180000000000007</v>
      </c>
      <c r="H30" s="294">
        <f t="shared" si="4"/>
        <v>129.44999999999999</v>
      </c>
      <c r="I30" s="294">
        <f>VLOOKUP(B30,'Table 4'!$B$13:$D$43,3,FALSE)</f>
        <v>3.9</v>
      </c>
      <c r="J30" s="294">
        <f t="shared" si="5"/>
        <v>38.17</v>
      </c>
      <c r="K30" s="294">
        <f t="shared" si="6"/>
        <v>82.95</v>
      </c>
      <c r="L30" s="128">
        <f t="shared" si="1"/>
        <v>125.66000000000001</v>
      </c>
      <c r="M30" s="50"/>
      <c r="N30" s="85"/>
      <c r="O30" s="85"/>
      <c r="U30" s="164"/>
      <c r="V30" s="160"/>
      <c r="W30" s="160"/>
      <c r="X30" s="160"/>
      <c r="Y30" s="160"/>
      <c r="Z30" s="160"/>
      <c r="AA30" s="160"/>
      <c r="AB30" s="119"/>
      <c r="AC30" s="119"/>
      <c r="AD30" s="385"/>
      <c r="AE30" s="385"/>
    </row>
    <row r="31" spans="2:31" s="299" customFormat="1">
      <c r="B31" s="297">
        <f t="shared" si="0"/>
        <v>2033</v>
      </c>
      <c r="C31" s="298"/>
      <c r="D31" s="128">
        <f t="shared" si="7"/>
        <v>58.47</v>
      </c>
      <c r="E31" s="128">
        <f t="shared" si="8"/>
        <v>44.51</v>
      </c>
      <c r="F31" s="128">
        <f t="shared" si="2"/>
        <v>10.1</v>
      </c>
      <c r="G31" s="294">
        <f t="shared" si="3"/>
        <v>73.709999999999994</v>
      </c>
      <c r="H31" s="294">
        <f t="shared" si="4"/>
        <v>132.18</v>
      </c>
      <c r="I31" s="294">
        <f>VLOOKUP(B31,'Table 4'!$B$13:$D$43,3,FALSE)</f>
        <v>4.07</v>
      </c>
      <c r="J31" s="294">
        <f t="shared" si="5"/>
        <v>39.83</v>
      </c>
      <c r="K31" s="294">
        <f t="shared" si="6"/>
        <v>85.55</v>
      </c>
      <c r="L31" s="128">
        <f t="shared" si="1"/>
        <v>128.32</v>
      </c>
      <c r="M31" s="50"/>
      <c r="N31" s="85"/>
      <c r="O31" s="85"/>
      <c r="U31" s="164"/>
      <c r="V31" s="160"/>
      <c r="W31" s="160"/>
      <c r="X31" s="160"/>
      <c r="Y31" s="160"/>
      <c r="Z31" s="160"/>
      <c r="AA31" s="160"/>
      <c r="AB31" s="119"/>
      <c r="AC31" s="119"/>
      <c r="AD31" s="385"/>
      <c r="AE31" s="385"/>
    </row>
    <row r="32" spans="2:31" s="299" customFormat="1">
      <c r="B32" s="297">
        <f t="shared" si="0"/>
        <v>2034</v>
      </c>
      <c r="C32" s="298"/>
      <c r="D32" s="128">
        <f t="shared" si="7"/>
        <v>59.7</v>
      </c>
      <c r="E32" s="128">
        <f t="shared" si="8"/>
        <v>45.44</v>
      </c>
      <c r="F32" s="128">
        <f t="shared" si="2"/>
        <v>10.31</v>
      </c>
      <c r="G32" s="294">
        <f t="shared" si="3"/>
        <v>75.239999999999995</v>
      </c>
      <c r="H32" s="294">
        <f t="shared" si="4"/>
        <v>134.94</v>
      </c>
      <c r="I32" s="294">
        <f>VLOOKUP(B32,'Table 4'!$B$13:$D$43,3,FALSE)</f>
        <v>4.28</v>
      </c>
      <c r="J32" s="294">
        <f t="shared" si="5"/>
        <v>41.88</v>
      </c>
      <c r="K32" s="294">
        <f t="shared" si="6"/>
        <v>88.56</v>
      </c>
      <c r="L32" s="128">
        <f t="shared" si="1"/>
        <v>130.99</v>
      </c>
      <c r="M32" s="50"/>
      <c r="N32" s="85"/>
      <c r="O32" s="85"/>
      <c r="U32" s="164"/>
      <c r="V32" s="160"/>
      <c r="W32" s="160"/>
      <c r="X32" s="160"/>
      <c r="Y32" s="160"/>
      <c r="Z32" s="160"/>
      <c r="AA32" s="160"/>
      <c r="AB32" s="119"/>
      <c r="AC32" s="119"/>
      <c r="AD32" s="385"/>
      <c r="AE32" s="385"/>
    </row>
    <row r="33" spans="2:31">
      <c r="B33" s="290">
        <f t="shared" si="0"/>
        <v>2035</v>
      </c>
      <c r="C33" s="295"/>
      <c r="D33" s="128">
        <f t="shared" si="7"/>
        <v>60.95</v>
      </c>
      <c r="E33" s="128">
        <f t="shared" si="8"/>
        <v>46.39</v>
      </c>
      <c r="F33" s="128">
        <f t="shared" si="2"/>
        <v>10.53</v>
      </c>
      <c r="G33" s="294">
        <f t="shared" si="3"/>
        <v>76.83</v>
      </c>
      <c r="H33" s="294">
        <f t="shared" si="4"/>
        <v>137.78</v>
      </c>
      <c r="I33" s="294">
        <f>VLOOKUP(B33,'Table 4'!$B$13:$D$43,3,FALSE)</f>
        <v>4.51</v>
      </c>
      <c r="J33" s="294">
        <f t="shared" si="5"/>
        <v>44.13</v>
      </c>
      <c r="K33" s="294">
        <f t="shared" si="6"/>
        <v>91.79</v>
      </c>
      <c r="L33" s="128">
        <f t="shared" si="1"/>
        <v>133.75</v>
      </c>
      <c r="M33" s="50"/>
      <c r="U33" s="164"/>
      <c r="V33" s="160"/>
      <c r="W33" s="160"/>
      <c r="X33" s="160"/>
      <c r="Y33" s="160"/>
      <c r="Z33" s="160"/>
      <c r="AA33" s="160"/>
      <c r="AB33" s="119"/>
      <c r="AC33" s="119"/>
      <c r="AD33" s="86"/>
      <c r="AE33" s="86"/>
    </row>
    <row r="34" spans="2:31">
      <c r="B34" s="290">
        <f t="shared" si="0"/>
        <v>2036</v>
      </c>
      <c r="C34" s="295"/>
      <c r="D34" s="128">
        <f t="shared" si="7"/>
        <v>62.23</v>
      </c>
      <c r="E34" s="128">
        <f t="shared" si="8"/>
        <v>47.36</v>
      </c>
      <c r="F34" s="128">
        <f t="shared" si="2"/>
        <v>10.75</v>
      </c>
      <c r="G34" s="294">
        <f t="shared" si="3"/>
        <v>78.44</v>
      </c>
      <c r="H34" s="294">
        <f t="shared" si="4"/>
        <v>140.66999999999999</v>
      </c>
      <c r="I34" s="294">
        <f>VLOOKUP(B34,'Table 4'!$B$13:$D$43,3,FALSE)</f>
        <v>4.71</v>
      </c>
      <c r="J34" s="294">
        <f t="shared" si="5"/>
        <v>46.09</v>
      </c>
      <c r="K34" s="294">
        <f t="shared" si="6"/>
        <v>94.75</v>
      </c>
      <c r="L34" s="128">
        <f t="shared" si="1"/>
        <v>136.55000000000001</v>
      </c>
      <c r="M34" s="50"/>
      <c r="U34" s="86"/>
      <c r="V34" s="86"/>
      <c r="W34" s="86"/>
      <c r="X34" s="86"/>
      <c r="Y34" s="86"/>
      <c r="Z34" s="86"/>
      <c r="AA34" s="86"/>
      <c r="AB34" s="119"/>
      <c r="AC34" s="119"/>
      <c r="AD34" s="86"/>
      <c r="AE34" s="86"/>
    </row>
    <row r="35" spans="2:31">
      <c r="B35" s="290">
        <f t="shared" si="0"/>
        <v>2037</v>
      </c>
      <c r="C35" s="295"/>
      <c r="D35" s="128">
        <f t="shared" si="7"/>
        <v>63.6</v>
      </c>
      <c r="E35" s="128">
        <f t="shared" si="8"/>
        <v>48.4</v>
      </c>
      <c r="F35" s="128">
        <f t="shared" si="2"/>
        <v>10.99</v>
      </c>
      <c r="G35" s="294">
        <f t="shared" si="3"/>
        <v>80.17</v>
      </c>
      <c r="H35" s="294">
        <f t="shared" si="4"/>
        <v>143.77000000000001</v>
      </c>
      <c r="I35" s="294">
        <f>VLOOKUP(B35,'Table 4'!$B$13:$D$43,3,FALSE)</f>
        <v>5.04</v>
      </c>
      <c r="J35" s="294">
        <f t="shared" si="5"/>
        <v>49.32</v>
      </c>
      <c r="K35" s="294">
        <f t="shared" si="6"/>
        <v>99.05</v>
      </c>
      <c r="L35" s="128">
        <f t="shared" si="1"/>
        <v>139.56</v>
      </c>
      <c r="M35" s="50"/>
      <c r="U35" s="86"/>
      <c r="V35" s="86"/>
      <c r="W35" s="86"/>
      <c r="X35" s="86"/>
      <c r="Y35" s="86"/>
      <c r="Z35" s="86"/>
      <c r="AA35" s="86"/>
      <c r="AB35" s="119"/>
      <c r="AC35" s="119"/>
      <c r="AD35" s="86"/>
      <c r="AE35" s="86"/>
    </row>
    <row r="36" spans="2:31">
      <c r="B36" s="290">
        <f t="shared" si="0"/>
        <v>2038</v>
      </c>
      <c r="C36" s="295"/>
      <c r="D36" s="128">
        <f t="shared" si="7"/>
        <v>65</v>
      </c>
      <c r="E36" s="128">
        <f t="shared" si="8"/>
        <v>49.46</v>
      </c>
      <c r="F36" s="128">
        <f t="shared" si="2"/>
        <v>11.23</v>
      </c>
      <c r="G36" s="294">
        <f t="shared" si="3"/>
        <v>81.92</v>
      </c>
      <c r="H36" s="294">
        <f t="shared" si="4"/>
        <v>146.91999999999999</v>
      </c>
      <c r="I36" s="294">
        <f>VLOOKUP(B36,'Table 4'!$B$13:$D$43,3,FALSE)</f>
        <v>5.33</v>
      </c>
      <c r="J36" s="294">
        <f t="shared" si="5"/>
        <v>52.16</v>
      </c>
      <c r="K36" s="294">
        <f t="shared" si="6"/>
        <v>102.98</v>
      </c>
      <c r="L36" s="128">
        <f t="shared" si="1"/>
        <v>142.61000000000001</v>
      </c>
      <c r="M36" s="50"/>
      <c r="U36" s="86"/>
      <c r="V36" s="86"/>
      <c r="W36" s="86"/>
      <c r="X36" s="86"/>
      <c r="Y36" s="86"/>
      <c r="Z36" s="86"/>
      <c r="AA36" s="86"/>
      <c r="AB36" s="119"/>
      <c r="AC36" s="119"/>
      <c r="AD36" s="86"/>
      <c r="AE36" s="86"/>
    </row>
    <row r="37" spans="2:31">
      <c r="B37" s="290">
        <f t="shared" si="0"/>
        <v>2039</v>
      </c>
      <c r="C37" s="295"/>
      <c r="D37" s="128">
        <f t="shared" ref="D37:D40" si="9">ROUND(D36*(1+(IFERROR(INDEX($D$81:$D$89,MATCH($B37,$C$81:$C$89,0),1),0)+IFERROR(INDEX($G$81:$G$89,MATCH($B37,$F$81:$F$89,0),1),0)+IFERROR(INDEX($J$81:$J$89,MATCH($B37,$I$81:$I$89,0),1),0))),2)</f>
        <v>66.37</v>
      </c>
      <c r="E37" s="128">
        <f t="shared" ref="E37:E40" si="10">ROUND(E36*(1+(IFERROR(INDEX($D$81:$D$89,MATCH($B37,$C$81:$C$89,0),1),0)+IFERROR(INDEX($G$81:$G$89,MATCH($B37,$F$81:$F$89,0),1),0)+IFERROR(INDEX($J$81:$J$89,MATCH($B37,$I$81:$I$89,0),1),0))),2)</f>
        <v>50.5</v>
      </c>
      <c r="F37" s="128">
        <f t="shared" ref="F37:F40" si="11">ROUND(F36*(1+(IFERROR(INDEX($D$81:$D$89,MATCH($B37,$C$81:$C$89,0),1),0)+IFERROR(INDEX($G$81:$G$89,MATCH($B37,$F$81:$F$89,0),1),0)+IFERROR(INDEX($J$81:$J$89,MATCH($B37,$I$81:$I$89,0),1),0))),2)</f>
        <v>11.47</v>
      </c>
      <c r="G37" s="294">
        <f t="shared" ref="G37:G40" si="12">ROUND(F37*(8.76*$G$63)+E37,2)</f>
        <v>83.66</v>
      </c>
      <c r="H37" s="294">
        <f t="shared" ref="H37:H40" si="13">ROUND(D37+G37,2)</f>
        <v>150.03</v>
      </c>
      <c r="I37" s="294">
        <f>VLOOKUP(B37,'Table 4'!$B$13:$D$43,3,FALSE)</f>
        <v>5.68</v>
      </c>
      <c r="J37" s="294">
        <f t="shared" ref="J37:J40" si="14">ROUND($K$63*I37/1000,2)</f>
        <v>55.58</v>
      </c>
      <c r="K37" s="294">
        <f t="shared" ref="K37:K40" si="15">ROUND(H37*1000/8760/$G$63+J37,2)</f>
        <v>107.48</v>
      </c>
      <c r="L37" s="128">
        <f t="shared" si="1"/>
        <v>145.63</v>
      </c>
      <c r="U37" s="86"/>
      <c r="V37" s="86"/>
      <c r="W37" s="86"/>
      <c r="X37" s="86"/>
      <c r="Y37" s="86"/>
      <c r="Z37" s="86"/>
      <c r="AA37" s="86"/>
      <c r="AB37" s="119"/>
      <c r="AC37" s="119"/>
      <c r="AD37" s="86"/>
      <c r="AE37" s="86"/>
    </row>
    <row r="38" spans="2:31">
      <c r="B38" s="290">
        <f t="shared" si="0"/>
        <v>2040</v>
      </c>
      <c r="C38" s="295"/>
      <c r="D38" s="128">
        <f t="shared" si="9"/>
        <v>67.83</v>
      </c>
      <c r="E38" s="128">
        <f t="shared" si="10"/>
        <v>51.61</v>
      </c>
      <c r="F38" s="128">
        <f t="shared" si="11"/>
        <v>11.72</v>
      </c>
      <c r="G38" s="294">
        <f t="shared" si="12"/>
        <v>85.49</v>
      </c>
      <c r="H38" s="294">
        <f t="shared" si="13"/>
        <v>153.32</v>
      </c>
      <c r="I38" s="294">
        <f>VLOOKUP(B38,'Table 4'!$B$13:$D$43,3,FALSE)</f>
        <v>5.82</v>
      </c>
      <c r="J38" s="294">
        <f t="shared" si="14"/>
        <v>56.95</v>
      </c>
      <c r="K38" s="294">
        <f t="shared" si="15"/>
        <v>109.99</v>
      </c>
      <c r="L38" s="128">
        <f t="shared" si="1"/>
        <v>148.82</v>
      </c>
      <c r="U38" s="86"/>
      <c r="V38" s="86"/>
      <c r="W38" s="86"/>
      <c r="X38" s="86"/>
      <c r="Y38" s="86"/>
      <c r="Z38" s="86"/>
      <c r="AA38" s="86"/>
      <c r="AB38" s="119"/>
      <c r="AC38" s="119"/>
      <c r="AD38" s="86"/>
      <c r="AE38" s="86"/>
    </row>
    <row r="39" spans="2:31">
      <c r="B39" s="290">
        <f t="shared" si="0"/>
        <v>2041</v>
      </c>
      <c r="C39" s="295"/>
      <c r="D39" s="128">
        <f t="shared" si="9"/>
        <v>69.319999999999993</v>
      </c>
      <c r="E39" s="128">
        <f t="shared" si="10"/>
        <v>52.75</v>
      </c>
      <c r="F39" s="128">
        <f t="shared" si="11"/>
        <v>11.98</v>
      </c>
      <c r="G39" s="294">
        <f t="shared" si="12"/>
        <v>87.38</v>
      </c>
      <c r="H39" s="294">
        <f t="shared" si="13"/>
        <v>156.69999999999999</v>
      </c>
      <c r="I39" s="128">
        <f t="shared" ref="I39:I40" si="16">ROUND(I38*(1+(IFERROR(INDEX($D$81:$D$89,MATCH($B39,$C$81:$C$89,0),1),0)+IFERROR(INDEX($G$81:$G$89,MATCH($B39,$F$81:$F$89,0),1),0)+IFERROR(INDEX($J$81:$J$89,MATCH($B39,$I$81:$I$89,0),1),0))),2)</f>
        <v>5.95</v>
      </c>
      <c r="J39" s="294">
        <f t="shared" si="14"/>
        <v>58.23</v>
      </c>
      <c r="K39" s="294">
        <f t="shared" si="15"/>
        <v>112.44</v>
      </c>
      <c r="L39" s="128">
        <f t="shared" si="1"/>
        <v>152.11000000000001</v>
      </c>
      <c r="U39" s="86"/>
      <c r="V39" s="86"/>
      <c r="W39" s="86"/>
      <c r="X39" s="86"/>
      <c r="Y39" s="86"/>
      <c r="Z39" s="86"/>
      <c r="AA39" s="86"/>
      <c r="AB39" s="119"/>
      <c r="AC39" s="119"/>
      <c r="AD39" s="86"/>
      <c r="AE39" s="86"/>
    </row>
    <row r="40" spans="2:31">
      <c r="B40" s="290">
        <f t="shared" si="0"/>
        <v>2042</v>
      </c>
      <c r="C40" s="295"/>
      <c r="D40" s="128">
        <f t="shared" si="9"/>
        <v>70.849999999999994</v>
      </c>
      <c r="E40" s="128">
        <f t="shared" si="10"/>
        <v>53.91</v>
      </c>
      <c r="F40" s="128">
        <f t="shared" si="11"/>
        <v>12.24</v>
      </c>
      <c r="G40" s="294">
        <f t="shared" si="12"/>
        <v>89.29</v>
      </c>
      <c r="H40" s="294">
        <f t="shared" si="13"/>
        <v>160.13999999999999</v>
      </c>
      <c r="I40" s="128">
        <f t="shared" si="16"/>
        <v>6.08</v>
      </c>
      <c r="J40" s="294">
        <f t="shared" si="14"/>
        <v>59.5</v>
      </c>
      <c r="K40" s="294">
        <f t="shared" si="15"/>
        <v>114.9</v>
      </c>
      <c r="L40" s="128">
        <f t="shared" si="1"/>
        <v>155.44</v>
      </c>
      <c r="U40" s="86"/>
      <c r="V40" s="86"/>
      <c r="W40" s="86"/>
      <c r="X40" s="86"/>
      <c r="Y40" s="86"/>
      <c r="Z40" s="86"/>
      <c r="AA40" s="86"/>
      <c r="AB40" s="119"/>
      <c r="AC40" s="119"/>
      <c r="AD40" s="86"/>
      <c r="AE40" s="86"/>
    </row>
    <row r="41" spans="2:31">
      <c r="M41" s="290"/>
      <c r="O41" s="300"/>
      <c r="U41" s="86"/>
      <c r="V41" s="86"/>
      <c r="W41" s="86"/>
      <c r="X41" s="86"/>
      <c r="Y41" s="86"/>
      <c r="Z41" s="86"/>
      <c r="AA41" s="86"/>
      <c r="AB41" s="119"/>
      <c r="AC41" s="119"/>
      <c r="AD41" s="86"/>
      <c r="AE41" s="86"/>
    </row>
    <row r="42" spans="2:31" ht="14.25">
      <c r="B42" s="4" t="s">
        <v>25</v>
      </c>
      <c r="C42" s="20"/>
      <c r="D42" s="20"/>
      <c r="E42" s="20"/>
      <c r="F42" s="20"/>
      <c r="G42" s="20"/>
      <c r="H42" s="20"/>
      <c r="I42" s="20"/>
      <c r="J42" s="20"/>
      <c r="K42" s="20"/>
      <c r="M42" s="290"/>
      <c r="N42" s="300"/>
      <c r="O42" s="300"/>
      <c r="U42" s="86"/>
      <c r="V42" s="86"/>
      <c r="W42" s="86"/>
      <c r="X42" s="86"/>
      <c r="Y42" s="86"/>
      <c r="Z42" s="86"/>
      <c r="AA42" s="86"/>
      <c r="AB42" s="119"/>
      <c r="AC42" s="119"/>
      <c r="AD42" s="86"/>
      <c r="AE42" s="86"/>
    </row>
    <row r="43" spans="2:31">
      <c r="U43" s="86"/>
      <c r="V43" s="86"/>
      <c r="W43" s="86"/>
      <c r="X43" s="86"/>
      <c r="Y43" s="86"/>
      <c r="Z43" s="86"/>
      <c r="AA43" s="86"/>
      <c r="AB43" s="119"/>
      <c r="AC43" s="119"/>
      <c r="AD43" s="86"/>
      <c r="AE43" s="86"/>
    </row>
    <row r="44" spans="2:31">
      <c r="B44" s="85" t="s">
        <v>117</v>
      </c>
      <c r="D44" s="301" t="s">
        <v>139</v>
      </c>
      <c r="U44" s="86"/>
      <c r="V44" s="86"/>
      <c r="W44" s="86"/>
      <c r="X44" s="86"/>
      <c r="Y44" s="86"/>
      <c r="Z44" s="86"/>
      <c r="AA44" s="86"/>
      <c r="AB44" s="119"/>
      <c r="AC44" s="119"/>
      <c r="AD44" s="86"/>
      <c r="AE44" s="86"/>
    </row>
    <row r="45" spans="2:31">
      <c r="C45" s="302" t="str">
        <f>D10</f>
        <v>(b)</v>
      </c>
      <c r="D45" s="294" t="str">
        <f>"= "&amp;C10&amp;" x "&amp;C74</f>
        <v>= (a) x 0.0695884915153164</v>
      </c>
      <c r="U45" s="86"/>
      <c r="V45" s="86"/>
      <c r="W45" s="86"/>
      <c r="X45" s="86"/>
      <c r="Y45" s="86"/>
      <c r="Z45" s="86"/>
      <c r="AA45" s="86"/>
      <c r="AB45" s="119"/>
      <c r="AC45" s="119"/>
      <c r="AD45" s="86"/>
      <c r="AE45" s="86"/>
    </row>
    <row r="46" spans="2:31">
      <c r="C46" s="302" t="str">
        <f>G10</f>
        <v>(e)</v>
      </c>
      <c r="D46" s="294" t="str">
        <f>"= "&amp;$F$10&amp;" x  (8.76 x "&amp;TEXT(G63,"0.0%")&amp;") + "&amp;$E$10</f>
        <v>= (d) x  (8.76 x 33.0%) + (c)</v>
      </c>
      <c r="U46" s="86"/>
      <c r="V46" s="86"/>
      <c r="W46" s="86"/>
      <c r="X46" s="86"/>
      <c r="Y46" s="86"/>
      <c r="Z46" s="86"/>
      <c r="AA46" s="86"/>
      <c r="AB46" s="119"/>
      <c r="AC46" s="119"/>
      <c r="AD46" s="86"/>
      <c r="AE46" s="86"/>
    </row>
    <row r="47" spans="2:31">
      <c r="C47" s="302" t="str">
        <f>H10</f>
        <v>(f)</v>
      </c>
      <c r="D47" s="294" t="str">
        <f>"= "&amp;D10&amp;" + "&amp;G10</f>
        <v>= (b) + (e)</v>
      </c>
      <c r="U47" s="86"/>
      <c r="V47" s="86"/>
      <c r="W47" s="86"/>
      <c r="X47" s="86"/>
      <c r="Y47" s="86"/>
      <c r="Z47" s="86"/>
      <c r="AA47" s="86"/>
      <c r="AB47" s="119"/>
      <c r="AC47" s="119"/>
      <c r="AD47" s="86"/>
      <c r="AE47" s="86"/>
    </row>
    <row r="48" spans="2:31">
      <c r="C48" s="302" t="str">
        <f>I10</f>
        <v>(g)</v>
      </c>
      <c r="D48" s="303" t="str">
        <f>'Table 4'!B3&amp;" - "&amp;'Table 4'!B4</f>
        <v>Table 4 - Burnertip Natural Gas Price Forecast</v>
      </c>
      <c r="U48" s="86"/>
      <c r="V48" s="86"/>
      <c r="W48" s="86"/>
      <c r="X48" s="86"/>
      <c r="Y48" s="86"/>
      <c r="Z48" s="86"/>
      <c r="AA48" s="86"/>
      <c r="AB48" s="119"/>
      <c r="AC48" s="119"/>
      <c r="AD48" s="86"/>
      <c r="AE48" s="86"/>
    </row>
    <row r="49" spans="3:31">
      <c r="C49" s="302" t="str">
        <f>J10</f>
        <v>(h)</v>
      </c>
      <c r="D49" s="294" t="str">
        <f>"= "&amp;TEXT(K63,"?,0")&amp;" MMBtu/MWH x "&amp;I9</f>
        <v>= 9,786 MMBtu/MWH x $/MMBtu</v>
      </c>
      <c r="U49" s="86"/>
      <c r="V49" s="86"/>
      <c r="W49" s="86"/>
      <c r="X49" s="86"/>
      <c r="Y49" s="86"/>
      <c r="Z49" s="86"/>
      <c r="AA49" s="86"/>
      <c r="AB49" s="119"/>
      <c r="AC49" s="119"/>
      <c r="AD49" s="86"/>
      <c r="AE49" s="86"/>
    </row>
    <row r="50" spans="3:31">
      <c r="C50" s="302" t="str">
        <f>K10</f>
        <v>(i)</v>
      </c>
      <c r="D50" s="294" t="str">
        <f>"= "&amp;H10&amp;" / (8.76 x 'Capacity Factor' ) + "&amp;J10</f>
        <v>= (f) / (8.76 x 'Capacity Factor' ) + (h)</v>
      </c>
      <c r="U50" s="86"/>
      <c r="V50" s="86"/>
      <c r="W50" s="86"/>
      <c r="X50" s="86"/>
      <c r="Y50" s="86"/>
      <c r="Z50" s="86"/>
      <c r="AA50" s="86"/>
      <c r="AB50" s="119"/>
      <c r="AC50" s="119"/>
      <c r="AD50" s="86"/>
      <c r="AE50" s="86"/>
    </row>
    <row r="51" spans="3:31" ht="13.5" thickBot="1">
      <c r="U51" s="86"/>
      <c r="V51" s="86"/>
      <c r="W51" s="86"/>
      <c r="X51" s="86"/>
      <c r="Y51" s="86"/>
      <c r="Z51" s="86"/>
      <c r="AA51" s="86"/>
      <c r="AB51" s="119"/>
      <c r="AC51" s="119"/>
      <c r="AD51" s="86"/>
      <c r="AE51" s="86"/>
    </row>
    <row r="52" spans="3:31" ht="13.5" thickBot="1">
      <c r="C52" s="42" t="s">
        <v>143</v>
      </c>
      <c r="D52" s="304"/>
      <c r="E52" s="304"/>
      <c r="F52" s="304"/>
      <c r="G52" s="304"/>
      <c r="H52" s="304"/>
      <c r="I52" s="304"/>
      <c r="J52" s="305"/>
      <c r="K52" s="306"/>
    </row>
    <row r="53" spans="3:31" ht="5.25" customHeight="1"/>
    <row r="54" spans="3:31" ht="5.25" customHeight="1"/>
    <row r="55" spans="3:31">
      <c r="C55" s="307" t="s">
        <v>118</v>
      </c>
      <c r="D55" s="308"/>
      <c r="E55" s="307"/>
      <c r="F55" s="309" t="s">
        <v>32</v>
      </c>
      <c r="G55" s="309" t="s">
        <v>119</v>
      </c>
      <c r="H55" s="309" t="s">
        <v>120</v>
      </c>
      <c r="I55" s="309" t="s">
        <v>33</v>
      </c>
    </row>
    <row r="56" spans="3:31">
      <c r="C56" s="299" t="s">
        <v>121</v>
      </c>
      <c r="F56" s="310">
        <f>C67</f>
        <v>185</v>
      </c>
      <c r="G56" s="41">
        <f>F56/F58</f>
        <v>1</v>
      </c>
      <c r="H56" s="311">
        <f>C68</f>
        <v>745.12812495389073</v>
      </c>
      <c r="I56" s="312">
        <f>C71</f>
        <v>31.908814304665992</v>
      </c>
      <c r="P56" s="117"/>
      <c r="Q56" s="117" t="s">
        <v>103</v>
      </c>
      <c r="R56" s="275">
        <v>2026</v>
      </c>
      <c r="S56" s="117"/>
      <c r="T56" s="117"/>
      <c r="U56" s="117"/>
    </row>
    <row r="57" spans="3:31">
      <c r="C57" s="299"/>
      <c r="F57" s="313">
        <f>D67</f>
        <v>0</v>
      </c>
      <c r="G57" s="314">
        <f>1-G56</f>
        <v>0</v>
      </c>
      <c r="H57" s="315">
        <f>D68</f>
        <v>0</v>
      </c>
      <c r="I57" s="316">
        <f>D71</f>
        <v>0</v>
      </c>
      <c r="P57" s="351">
        <v>184.90000000000006</v>
      </c>
      <c r="Q57" s="117" t="s">
        <v>32</v>
      </c>
      <c r="R57" s="275" t="s">
        <v>151</v>
      </c>
      <c r="S57" s="275"/>
      <c r="T57" s="117"/>
      <c r="U57" s="275" t="str">
        <f>$R$57&amp;"Proposed Station Capital Costs"</f>
        <v>I_NTN_SC_FRMProposed Station Capital Costs</v>
      </c>
    </row>
    <row r="58" spans="3:31">
      <c r="C58" s="299" t="s">
        <v>122</v>
      </c>
      <c r="F58" s="310">
        <f>F56+F57</f>
        <v>185</v>
      </c>
      <c r="G58" s="41">
        <f>G56+G57</f>
        <v>1</v>
      </c>
      <c r="H58" s="311">
        <f>ROUND(((F56*H56)+(F57*H57))/F58,0)</f>
        <v>745</v>
      </c>
      <c r="I58" s="312">
        <f>ROUND(((F56*I56)+(F57*I57))/F58,2)</f>
        <v>31.91</v>
      </c>
      <c r="P58" s="351"/>
      <c r="Q58" s="117" t="s">
        <v>32</v>
      </c>
      <c r="R58" s="275"/>
      <c r="S58" s="119"/>
      <c r="T58" s="117"/>
      <c r="U58" s="275" t="str">
        <f>$R$57&amp;"Proposed Station Fixed Costs"</f>
        <v>I_NTN_SC_FRMProposed Station Fixed Costs</v>
      </c>
    </row>
    <row r="59" spans="3:31">
      <c r="C59" s="299"/>
      <c r="F59" s="310"/>
      <c r="G59" s="41"/>
      <c r="H59" s="317"/>
      <c r="I59" s="318"/>
      <c r="P59" s="117"/>
      <c r="Q59" s="117"/>
      <c r="R59" s="347" t="str">
        <f>R57&amp;R56</f>
        <v>I_NTN_SC_FRM2026</v>
      </c>
      <c r="S59" s="117"/>
      <c r="T59" s="117"/>
      <c r="U59" s="275" t="str">
        <f>$R$57&amp;"Proposed Station Variable O&amp;M Costs"</f>
        <v>I_NTN_SC_FRMProposed Station Variable O&amp;M Costs</v>
      </c>
    </row>
    <row r="60" spans="3:31">
      <c r="C60" s="319" t="s">
        <v>118</v>
      </c>
      <c r="D60" s="308"/>
      <c r="E60" s="307"/>
      <c r="F60" s="309" t="s">
        <v>32</v>
      </c>
      <c r="G60" s="309" t="s">
        <v>34</v>
      </c>
      <c r="H60" s="309" t="s">
        <v>123</v>
      </c>
      <c r="I60" s="309" t="s">
        <v>119</v>
      </c>
      <c r="J60" s="309" t="s">
        <v>124</v>
      </c>
      <c r="K60" s="309" t="s">
        <v>125</v>
      </c>
    </row>
    <row r="61" spans="3:31">
      <c r="C61" s="320" t="str">
        <f>C56</f>
        <v>SCCT Dry "F" - Turbine</v>
      </c>
      <c r="D61" s="321"/>
      <c r="E61" s="321"/>
      <c r="F61" s="85">
        <f>C67</f>
        <v>185</v>
      </c>
      <c r="G61" s="41">
        <f>C75</f>
        <v>0.33</v>
      </c>
      <c r="H61" s="322">
        <f>G61*F61</f>
        <v>61.050000000000004</v>
      </c>
      <c r="I61" s="41">
        <f>H61/H63</f>
        <v>1</v>
      </c>
      <c r="J61" s="318">
        <f>C72</f>
        <v>7.7612665227267676</v>
      </c>
      <c r="K61" s="323">
        <f>C73</f>
        <v>9786.4587359536672</v>
      </c>
    </row>
    <row r="62" spans="3:31">
      <c r="C62" s="320">
        <f>C57</f>
        <v>0</v>
      </c>
      <c r="D62" s="321"/>
      <c r="E62" s="321"/>
      <c r="F62" s="324">
        <f>D67</f>
        <v>0</v>
      </c>
      <c r="G62" s="314">
        <f>D75</f>
        <v>0</v>
      </c>
      <c r="H62" s="325">
        <f>G62*F62</f>
        <v>0</v>
      </c>
      <c r="I62" s="314">
        <f>1-I61</f>
        <v>0</v>
      </c>
      <c r="J62" s="326">
        <f>D72</f>
        <v>0</v>
      </c>
      <c r="K62" s="327">
        <f>D73</f>
        <v>0</v>
      </c>
    </row>
    <row r="63" spans="3:31">
      <c r="C63" s="299" t="s">
        <v>126</v>
      </c>
      <c r="F63" s="85">
        <f>F61+F62</f>
        <v>185</v>
      </c>
      <c r="G63" s="328">
        <f>ROUND(H63/F63,3)</f>
        <v>0.33</v>
      </c>
      <c r="H63" s="322">
        <f>SUM(H61:H62)</f>
        <v>61.050000000000004</v>
      </c>
      <c r="I63" s="41">
        <f>I61+I62</f>
        <v>1</v>
      </c>
      <c r="J63" s="318">
        <f>ROUND(($I61*J61)+($I62*J62),2)</f>
        <v>7.76</v>
      </c>
      <c r="K63" s="329">
        <f>ROUND(($I61*K61)+($I62*K62),0)</f>
        <v>9786</v>
      </c>
    </row>
    <row r="64" spans="3:31">
      <c r="G64" s="328"/>
      <c r="I64" s="41"/>
      <c r="J64" s="318"/>
      <c r="K64" s="330" t="s">
        <v>127</v>
      </c>
    </row>
    <row r="66" spans="2:29">
      <c r="C66" s="309" t="s">
        <v>128</v>
      </c>
      <c r="D66" s="309" t="s">
        <v>129</v>
      </c>
      <c r="E66" s="331" t="str">
        <f>D44</f>
        <v xml:space="preserve">Plant Costs  - 2019 IRP - Table 6.1 &amp; 6.2 </v>
      </c>
      <c r="F66" s="332"/>
      <c r="G66" s="332"/>
      <c r="H66" s="332"/>
      <c r="I66" s="332"/>
      <c r="J66" s="332"/>
      <c r="K66" s="333"/>
    </row>
    <row r="67" spans="2:29">
      <c r="C67" s="341">
        <v>185</v>
      </c>
      <c r="E67" s="85" t="s">
        <v>130</v>
      </c>
      <c r="H67" s="334"/>
    </row>
    <row r="68" spans="2:29">
      <c r="B68" s="85" t="s">
        <v>101</v>
      </c>
      <c r="C68" s="340">
        <v>745.12812495389073</v>
      </c>
      <c r="D68" s="317"/>
      <c r="E68" s="85" t="s">
        <v>131</v>
      </c>
      <c r="M68" s="339"/>
    </row>
    <row r="69" spans="2:29">
      <c r="B69" s="85" t="s">
        <v>101</v>
      </c>
      <c r="C69" s="343">
        <v>17.005460468665991</v>
      </c>
      <c r="D69" s="318"/>
      <c r="E69" s="85" t="s">
        <v>132</v>
      </c>
    </row>
    <row r="70" spans="2:29">
      <c r="B70" s="85" t="s">
        <v>101</v>
      </c>
      <c r="C70" s="344">
        <v>14.903353836000001</v>
      </c>
      <c r="D70" s="335"/>
      <c r="E70" s="85" t="s">
        <v>133</v>
      </c>
    </row>
    <row r="71" spans="2:29">
      <c r="B71" s="85" t="s">
        <v>101</v>
      </c>
      <c r="C71" s="318">
        <f>C69+C70</f>
        <v>31.908814304665992</v>
      </c>
      <c r="D71" s="318"/>
      <c r="E71" s="85" t="s">
        <v>134</v>
      </c>
    </row>
    <row r="72" spans="2:29">
      <c r="B72" s="85" t="s">
        <v>101</v>
      </c>
      <c r="C72" s="343">
        <v>7.7612665227267676</v>
      </c>
      <c r="D72" s="318"/>
      <c r="E72" s="85" t="s">
        <v>135</v>
      </c>
    </row>
    <row r="73" spans="2:29">
      <c r="C73" s="346">
        <v>9786.4587359536672</v>
      </c>
      <c r="D73" s="329"/>
      <c r="E73" s="85" t="s">
        <v>136</v>
      </c>
    </row>
    <row r="74" spans="2:29">
      <c r="C74" s="342">
        <v>6.9588491515316389E-2</v>
      </c>
      <c r="D74" s="336"/>
      <c r="E74" s="85" t="s">
        <v>36</v>
      </c>
      <c r="AB74" s="119"/>
      <c r="AC74" s="119"/>
    </row>
    <row r="75" spans="2:29">
      <c r="C75" s="345">
        <v>0.33</v>
      </c>
      <c r="D75" s="337"/>
      <c r="E75" s="85" t="s">
        <v>37</v>
      </c>
      <c r="AB75" s="119"/>
      <c r="AC75" s="119"/>
    </row>
    <row r="76" spans="2:29">
      <c r="D76" s="41">
        <f>ROUND(H63/F63,3)</f>
        <v>0.33</v>
      </c>
      <c r="E76" s="85" t="s">
        <v>137</v>
      </c>
      <c r="AB76" s="119"/>
      <c r="AC76" s="119"/>
    </row>
    <row r="77" spans="2:29">
      <c r="D77" s="328"/>
      <c r="E77" s="50"/>
      <c r="AB77" s="119"/>
      <c r="AC77" s="119"/>
    </row>
    <row r="78" spans="2:29">
      <c r="B78"/>
      <c r="C78"/>
      <c r="D78"/>
      <c r="E78"/>
      <c r="F78"/>
      <c r="AB78" s="119"/>
      <c r="AC78" s="119"/>
    </row>
    <row r="79" spans="2:29" ht="13.5" thickBot="1"/>
    <row r="80" spans="2:29" ht="13.5" thickBot="1">
      <c r="C80" s="40" t="str">
        <f>"Company Official Inflation Forecast Dated "&amp;TEXT('Table 4'!$H$5,"mmmm dd, yyyy")</f>
        <v>Company Official Inflation Forecast Dated June 30, 2020</v>
      </c>
      <c r="D80" s="142"/>
      <c r="E80" s="142"/>
      <c r="F80" s="142"/>
      <c r="G80" s="142"/>
      <c r="H80" s="142"/>
      <c r="I80" s="142"/>
      <c r="J80" s="142"/>
      <c r="K80" s="142"/>
      <c r="L80" s="144"/>
    </row>
    <row r="81" spans="3:29">
      <c r="C81" s="87">
        <v>2017</v>
      </c>
      <c r="D81" s="41">
        <v>0.02</v>
      </c>
      <c r="F81" s="87">
        <f>C89+1</f>
        <v>2026</v>
      </c>
      <c r="G81" s="41">
        <v>2.1000000000000001E-2</v>
      </c>
      <c r="H81" s="41"/>
      <c r="I81" s="87">
        <f>F89+1</f>
        <v>2035</v>
      </c>
      <c r="J81" s="41">
        <v>2.1000000000000001E-2</v>
      </c>
      <c r="K81" s="117"/>
      <c r="L81" s="117"/>
    </row>
    <row r="82" spans="3:29">
      <c r="C82" s="87">
        <f t="shared" ref="C82:C89" si="17">C81+1</f>
        <v>2018</v>
      </c>
      <c r="D82" s="41">
        <v>2.4E-2</v>
      </c>
      <c r="F82" s="87">
        <f t="shared" ref="F82:F89" si="18">F81+1</f>
        <v>2027</v>
      </c>
      <c r="G82" s="41">
        <v>2.4E-2</v>
      </c>
      <c r="H82" s="41"/>
      <c r="I82" s="87">
        <f>I81+1</f>
        <v>2036</v>
      </c>
      <c r="J82" s="41">
        <v>2.1000000000000001E-2</v>
      </c>
      <c r="K82" s="117"/>
      <c r="L82" s="117"/>
    </row>
    <row r="83" spans="3:29">
      <c r="C83" s="87">
        <f t="shared" si="17"/>
        <v>2019</v>
      </c>
      <c r="D83" s="41">
        <v>1.7999999999999999E-2</v>
      </c>
      <c r="F83" s="87">
        <f t="shared" si="18"/>
        <v>2028</v>
      </c>
      <c r="G83" s="41">
        <v>2.4E-2</v>
      </c>
      <c r="H83" s="41"/>
      <c r="I83" s="87">
        <f t="shared" ref="I83:I89" si="19">I82+1</f>
        <v>2037</v>
      </c>
      <c r="J83" s="41">
        <v>2.1999999999999999E-2</v>
      </c>
      <c r="K83" s="117"/>
      <c r="L83" s="117"/>
    </row>
    <row r="84" spans="3:29">
      <c r="C84" s="87">
        <f t="shared" si="17"/>
        <v>2020</v>
      </c>
      <c r="D84" s="41">
        <v>8.9999999999999993E-3</v>
      </c>
      <c r="F84" s="87">
        <f t="shared" si="18"/>
        <v>2029</v>
      </c>
      <c r="G84" s="41">
        <v>2.3E-2</v>
      </c>
      <c r="H84" s="41"/>
      <c r="I84" s="87">
        <f t="shared" si="19"/>
        <v>2038</v>
      </c>
      <c r="J84" s="41">
        <v>2.1999999999999999E-2</v>
      </c>
      <c r="K84" s="117"/>
      <c r="L84" s="117"/>
    </row>
    <row r="85" spans="3:29">
      <c r="C85" s="87">
        <f t="shared" si="17"/>
        <v>2021</v>
      </c>
      <c r="D85" s="41">
        <v>8.9999999999999993E-3</v>
      </c>
      <c r="F85" s="87">
        <f t="shared" si="18"/>
        <v>2030</v>
      </c>
      <c r="G85" s="41">
        <v>2.1999999999999999E-2</v>
      </c>
      <c r="H85" s="41"/>
      <c r="I85" s="87">
        <f t="shared" si="19"/>
        <v>2039</v>
      </c>
      <c r="J85" s="41">
        <v>2.1000000000000001E-2</v>
      </c>
      <c r="K85" s="117"/>
      <c r="L85" s="117"/>
    </row>
    <row r="86" spans="3:29">
      <c r="C86" s="87">
        <f t="shared" si="17"/>
        <v>2022</v>
      </c>
      <c r="D86" s="41">
        <v>1.0999999999999999E-2</v>
      </c>
      <c r="F86" s="87">
        <f t="shared" si="18"/>
        <v>2031</v>
      </c>
      <c r="G86" s="41">
        <v>2.1999999999999999E-2</v>
      </c>
      <c r="H86" s="41"/>
      <c r="I86" s="87">
        <f t="shared" si="19"/>
        <v>2040</v>
      </c>
      <c r="J86" s="41">
        <v>2.1999999999999999E-2</v>
      </c>
      <c r="K86" s="117"/>
      <c r="L86" s="117"/>
    </row>
    <row r="87" spans="3:29" s="86" customFormat="1">
      <c r="C87" s="87">
        <f t="shared" si="17"/>
        <v>2023</v>
      </c>
      <c r="D87" s="41">
        <v>0.01</v>
      </c>
      <c r="F87" s="87">
        <f t="shared" si="18"/>
        <v>2032</v>
      </c>
      <c r="G87" s="41">
        <v>2.1999999999999999E-2</v>
      </c>
      <c r="H87" s="41"/>
      <c r="I87" s="87">
        <f t="shared" si="19"/>
        <v>2041</v>
      </c>
      <c r="J87" s="41">
        <v>2.1999999999999999E-2</v>
      </c>
      <c r="K87" s="119"/>
      <c r="L87" s="119"/>
      <c r="N87" s="85"/>
      <c r="O87" s="85"/>
      <c r="AB87" s="117"/>
      <c r="AC87" s="117"/>
    </row>
    <row r="88" spans="3:29" s="86" customFormat="1">
      <c r="C88" s="87">
        <f t="shared" si="17"/>
        <v>2024</v>
      </c>
      <c r="D88" s="41">
        <v>1.2999999999999999E-2</v>
      </c>
      <c r="F88" s="87">
        <f t="shared" si="18"/>
        <v>2033</v>
      </c>
      <c r="G88" s="41">
        <v>2.1000000000000001E-2</v>
      </c>
      <c r="H88" s="41"/>
      <c r="I88" s="87">
        <f t="shared" si="19"/>
        <v>2042</v>
      </c>
      <c r="J88" s="41">
        <v>2.1999999999999999E-2</v>
      </c>
      <c r="K88" s="119"/>
      <c r="L88" s="119"/>
      <c r="N88" s="85"/>
      <c r="O88" s="85"/>
      <c r="AB88" s="117"/>
      <c r="AC88" s="117"/>
    </row>
    <row r="89" spans="3:29" s="86" customFormat="1">
      <c r="C89" s="87">
        <f t="shared" si="17"/>
        <v>2025</v>
      </c>
      <c r="D89" s="41">
        <v>1.7000000000000001E-2</v>
      </c>
      <c r="F89" s="87">
        <f t="shared" si="18"/>
        <v>2034</v>
      </c>
      <c r="G89" s="41">
        <v>2.1000000000000001E-2</v>
      </c>
      <c r="H89" s="41"/>
      <c r="I89" s="87">
        <f t="shared" si="19"/>
        <v>2043</v>
      </c>
      <c r="J89" s="41">
        <v>2.1999999999999999E-2</v>
      </c>
      <c r="K89" s="119"/>
      <c r="L89" s="119"/>
      <c r="N89" s="85"/>
      <c r="O89" s="85"/>
      <c r="AB89" s="117"/>
      <c r="AC89" s="117"/>
    </row>
    <row r="90" spans="3:29" s="86" customFormat="1">
      <c r="N90" s="85"/>
      <c r="O90" s="85"/>
      <c r="AB90" s="117"/>
      <c r="AC90" s="117"/>
    </row>
    <row r="91" spans="3:29" s="86" customFormat="1">
      <c r="N91" s="85"/>
      <c r="O91" s="85"/>
      <c r="AB91" s="117"/>
      <c r="AC91" s="117"/>
    </row>
    <row r="92" spans="3:29">
      <c r="D92" s="338"/>
    </row>
    <row r="93" spans="3:29">
      <c r="D93" s="338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0" max="10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workbookViewId="0">
      <selection activeCell="J23" sqref="J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11.83203125" style="117" customWidth="1"/>
    <col min="22" max="22" width="9.6640625" style="117" bestFit="1" customWidth="1"/>
    <col min="23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156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4"/>
      <c r="N5" s="214"/>
      <c r="P5" s="214"/>
      <c r="R5" s="276"/>
      <c r="S5" s="119"/>
      <c r="T5" s="119"/>
      <c r="U5" s="119"/>
      <c r="V5" s="119"/>
      <c r="W5" s="119"/>
      <c r="X5" s="119"/>
      <c r="Y5" s="382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7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Yakima Wind with Storage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10</v>
      </c>
      <c r="I12" s="130"/>
      <c r="J12" s="130"/>
      <c r="K12" s="128">
        <f>(D12+E12+F12)</f>
        <v>0</v>
      </c>
      <c r="L12" s="119"/>
      <c r="N12" s="117"/>
      <c r="R12" s="388"/>
      <c r="S12" s="119"/>
      <c r="T12" s="164"/>
      <c r="U12" s="160"/>
      <c r="V12" s="160"/>
      <c r="W12" s="160"/>
      <c r="X12" s="160"/>
      <c r="Y12" s="160"/>
      <c r="Z12" s="119"/>
      <c r="AA12" s="119"/>
    </row>
    <row r="13" spans="2:27">
      <c r="B13" s="135">
        <f t="shared" si="0"/>
        <v>2019</v>
      </c>
      <c r="C13" s="136"/>
      <c r="D13" s="128"/>
      <c r="E13" s="148"/>
      <c r="F13" s="148"/>
      <c r="G13" s="130"/>
      <c r="H13" s="128">
        <f>ROUND(H12*(1+(IFERROR(INDEX($D$66:$D$74,MATCH($B13,$C$66:$C$74,0),1),0)+IFERROR(INDEX($G$66:$G$74,MATCH($B13,$F$66:$F$74,0),1),0)+IFERROR(INDEX(#REF!,MATCH($B13,$I$66:$I$74,0),1),0))),2)</f>
        <v>10.18</v>
      </c>
      <c r="I13" s="130"/>
      <c r="J13" s="130"/>
      <c r="K13" s="128">
        <f t="shared" ref="K13:K37" si="1">(D13+E13+F13)</f>
        <v>0</v>
      </c>
      <c r="L13" s="119"/>
      <c r="N13" s="117"/>
      <c r="R13" s="119"/>
      <c r="S13" s="119"/>
      <c r="T13" s="119"/>
      <c r="U13" s="119"/>
      <c r="V13" s="160"/>
      <c r="W13" s="160"/>
      <c r="X13" s="160"/>
      <c r="Y13" s="160"/>
      <c r="Z13" s="119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>
        <f>ROUND(H13*(1+(IFERROR(INDEX($D$66:$D$74,MATCH($B14,$C$66:$C$74,0),1),0)+IFERROR(INDEX($G$66:$G$74,MATCH($B14,$F$66:$F$74,0),1),0)+IFERROR(INDEX(#REF!,MATCH($B14,$I$66:$I$74,0),1),0))),2)</f>
        <v>10.27</v>
      </c>
      <c r="I14" s="130"/>
      <c r="J14" s="130"/>
      <c r="K14" s="128">
        <f t="shared" si="1"/>
        <v>0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60"/>
      <c r="X14" s="160"/>
      <c r="Y14" s="160"/>
      <c r="Z14" s="119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>
        <f>ROUND(H14*(1+(IFERROR(INDEX($D$66:$D$74,MATCH($B15,$C$66:$C$74,0),1),0)+IFERROR(INDEX($G$66:$G$74,MATCH($B15,$F$66:$F$74,0),1),0)+IFERROR(INDEX(#REF!,MATCH($B15,$I$66:$I$74,0),1),0))),2)</f>
        <v>10.36</v>
      </c>
      <c r="I15" s="130"/>
      <c r="J15" s="130"/>
      <c r="K15" s="128">
        <f t="shared" si="1"/>
        <v>0</v>
      </c>
      <c r="L15" s="119"/>
      <c r="N15" s="117"/>
      <c r="O15" s="272"/>
      <c r="P15" s="133"/>
      <c r="Q15" s="134"/>
      <c r="R15" s="119"/>
      <c r="S15" s="119"/>
      <c r="T15" s="119"/>
      <c r="U15" s="119"/>
      <c r="V15" s="160"/>
      <c r="W15" s="160"/>
      <c r="X15" s="160"/>
      <c r="Y15" s="160"/>
      <c r="Z15" s="119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>
        <f>ROUND(H15*(1+(IFERROR(INDEX($D$66:$D$74,MATCH($B16,$C$66:$C$74,0),1),0)+IFERROR(INDEX($G$66:$G$74,MATCH($B16,$F$66:$F$74,0),1),0)+IFERROR(INDEX(#REF!,MATCH($B16,$I$66:$I$74,0),1),0))),2)</f>
        <v>10.47</v>
      </c>
      <c r="I16" s="130"/>
      <c r="J16" s="130"/>
      <c r="K16" s="128">
        <f t="shared" si="1"/>
        <v>0</v>
      </c>
      <c r="L16" s="119"/>
      <c r="N16" s="117"/>
      <c r="R16" s="119"/>
      <c r="S16" s="119"/>
      <c r="T16" s="119"/>
      <c r="U16" s="119"/>
      <c r="V16" s="160"/>
      <c r="W16" s="160"/>
      <c r="X16" s="160"/>
      <c r="Y16" s="160"/>
      <c r="Z16" s="119"/>
      <c r="AA16" s="119"/>
    </row>
    <row r="17" spans="2:27">
      <c r="B17" s="135">
        <f t="shared" si="0"/>
        <v>2023</v>
      </c>
      <c r="C17" s="136"/>
      <c r="D17" s="128"/>
      <c r="E17" s="128"/>
      <c r="F17" s="128"/>
      <c r="G17" s="130"/>
      <c r="H17" s="128">
        <f>ROUND(H16*(1+(IFERROR(INDEX($D$66:$D$74,MATCH($B17,$C$66:$C$74,0),1),0)+IFERROR(INDEX($G$66:$G$74,MATCH($B17,$F$66:$F$74,0),1),0)+IFERROR(INDEX(#REF!,MATCH($B17,$I$66:$I$74,0),1),0))),2)</f>
        <v>10.57</v>
      </c>
      <c r="I17" s="130"/>
      <c r="J17" s="130"/>
      <c r="K17" s="128">
        <f t="shared" si="1"/>
        <v>0</v>
      </c>
      <c r="L17" s="119"/>
      <c r="N17" s="117"/>
      <c r="O17" s="132"/>
      <c r="R17" s="119"/>
      <c r="S17" s="119"/>
      <c r="T17" s="119"/>
      <c r="U17" s="119"/>
      <c r="V17" s="160"/>
      <c r="W17" s="160"/>
      <c r="X17" s="160"/>
      <c r="Y17" s="160"/>
      <c r="Z17" s="119"/>
      <c r="AA17" s="119"/>
    </row>
    <row r="18" spans="2:27">
      <c r="B18" s="135">
        <f t="shared" si="0"/>
        <v>2024</v>
      </c>
      <c r="C18" s="136"/>
      <c r="D18" s="128"/>
      <c r="E18" s="148"/>
      <c r="F18" s="148"/>
      <c r="G18" s="130"/>
      <c r="H18" s="128">
        <f>ROUND(H17*(1+(IFERROR(INDEX($D$66:$D$74,MATCH($B18,$C$66:$C$74,0),1),0)+IFERROR(INDEX($G$66:$G$74,MATCH($B18,$F$66:$F$74,0),1),0)+IFERROR(INDEX(#REF!,MATCH($B18,$I$66:$I$74,0),1),0))),2)</f>
        <v>10.71</v>
      </c>
      <c r="I18" s="130"/>
      <c r="J18" s="130"/>
      <c r="K18" s="128">
        <f t="shared" si="1"/>
        <v>0</v>
      </c>
      <c r="L18" s="119"/>
      <c r="N18" s="117"/>
      <c r="R18" s="119"/>
      <c r="S18" s="119"/>
      <c r="T18" s="164"/>
      <c r="U18" s="160"/>
      <c r="V18" s="160"/>
      <c r="W18" s="160"/>
      <c r="X18" s="160"/>
      <c r="Y18" s="160"/>
      <c r="Z18" s="119"/>
      <c r="AA18" s="119"/>
    </row>
    <row r="19" spans="2:27">
      <c r="B19" s="135">
        <f t="shared" si="0"/>
        <v>2025</v>
      </c>
      <c r="C19" s="136"/>
      <c r="D19" s="128"/>
      <c r="E19" s="148"/>
      <c r="F19" s="148"/>
      <c r="G19" s="130"/>
      <c r="H19" s="128">
        <f>ROUND(H18*(1+(IFERROR(INDEX($D$66:$D$74,MATCH($B19,$C$66:$C$74,0),1),0)+IFERROR(INDEX($G$66:$G$74,MATCH($B19,$F$66:$F$74,0),1),0)+IFERROR(INDEX(#REF!,MATCH($B19,$I$66:$I$74,0),1),0))),2)</f>
        <v>10.89</v>
      </c>
      <c r="I19" s="130"/>
      <c r="J19" s="130"/>
      <c r="K19" s="128">
        <f t="shared" si="1"/>
        <v>0</v>
      </c>
      <c r="L19" s="119"/>
      <c r="N19" s="117"/>
      <c r="R19" s="119"/>
      <c r="S19" s="119"/>
      <c r="T19" s="164"/>
      <c r="U19" s="160"/>
      <c r="V19" s="160"/>
      <c r="W19" s="160"/>
      <c r="X19" s="160"/>
      <c r="Y19" s="160"/>
      <c r="Z19" s="119"/>
      <c r="AA19" s="119"/>
    </row>
    <row r="20" spans="2:27">
      <c r="B20" s="135">
        <f t="shared" si="0"/>
        <v>2026</v>
      </c>
      <c r="C20" s="136"/>
      <c r="D20" s="128"/>
      <c r="E20" s="148"/>
      <c r="F20" s="148"/>
      <c r="G20" s="130"/>
      <c r="H20" s="128">
        <f>ROUND(H19*(1+(IFERROR(INDEX($D$66:$D$74,MATCH($B20,$C$66:$C$74,0),1),0)+IFERROR(INDEX($G$66:$G$74,MATCH($B20,$F$66:$F$74,0),1),0)+IFERROR(INDEX(#REF!,MATCH($B20,$I$66:$I$74,0),1),0))),2)</f>
        <v>11.12</v>
      </c>
      <c r="I20" s="130"/>
      <c r="J20" s="130"/>
      <c r="K20" s="128">
        <f t="shared" si="1"/>
        <v>0</v>
      </c>
      <c r="L20" s="119"/>
      <c r="N20" s="117"/>
      <c r="R20" s="160"/>
      <c r="S20" s="119"/>
      <c r="T20" s="164"/>
      <c r="U20" s="160"/>
      <c r="V20" s="160"/>
      <c r="W20" s="160"/>
      <c r="X20" s="160"/>
      <c r="Y20" s="160"/>
      <c r="Z20" s="119"/>
      <c r="AA20" s="119"/>
    </row>
    <row r="21" spans="2:27">
      <c r="B21" s="135">
        <f t="shared" si="0"/>
        <v>2027</v>
      </c>
      <c r="C21" s="136"/>
      <c r="D21" s="128"/>
      <c r="E21" s="148"/>
      <c r="F21" s="148"/>
      <c r="G21" s="130"/>
      <c r="H21" s="128">
        <f>ROUND(H20*(1+(IFERROR(INDEX($D$66:$D$74,MATCH($B21,$C$66:$C$74,0),1),0)+IFERROR(INDEX($G$66:$G$74,MATCH($B21,$F$66:$F$74,0),1),0)+IFERROR(INDEX(#REF!,MATCH($B21,$I$66:$I$74,0),1),0))),2)</f>
        <v>11.39</v>
      </c>
      <c r="I21" s="130"/>
      <c r="J21" s="130"/>
      <c r="K21" s="128">
        <f t="shared" si="1"/>
        <v>0</v>
      </c>
      <c r="L21" s="119"/>
      <c r="N21" s="117"/>
      <c r="R21" s="160"/>
      <c r="S21" s="119"/>
      <c r="T21" s="164"/>
      <c r="U21" s="160"/>
      <c r="V21" s="160"/>
      <c r="W21" s="160"/>
      <c r="X21" s="160"/>
      <c r="Y21" s="160"/>
      <c r="Z21" s="119"/>
      <c r="AA21" s="119"/>
    </row>
    <row r="22" spans="2:27">
      <c r="B22" s="135">
        <f t="shared" si="0"/>
        <v>2028</v>
      </c>
      <c r="C22" s="136"/>
      <c r="D22" s="128"/>
      <c r="E22" s="148"/>
      <c r="F22" s="148"/>
      <c r="G22" s="130"/>
      <c r="H22" s="128">
        <f>ROUND(H21*(1+(IFERROR(INDEX($D$66:$D$74,MATCH($B22,$C$66:$C$74,0),1),0)+IFERROR(INDEX($G$66:$G$74,MATCH($B22,$F$66:$F$74,0),1),0)+IFERROR(INDEX(#REF!,MATCH($B22,$I$66:$I$74,0),1),0))),2)</f>
        <v>11.66</v>
      </c>
      <c r="I22" s="130"/>
      <c r="J22" s="130"/>
      <c r="K22" s="128">
        <f t="shared" si="1"/>
        <v>0</v>
      </c>
      <c r="L22" s="119"/>
      <c r="N22" s="117"/>
      <c r="R22" s="160"/>
      <c r="S22" s="119"/>
      <c r="T22" s="164"/>
      <c r="U22" s="160"/>
      <c r="V22" s="160"/>
      <c r="W22" s="160"/>
      <c r="X22" s="160"/>
      <c r="Y22" s="160"/>
      <c r="Z22" s="119"/>
      <c r="AA22" s="119"/>
    </row>
    <row r="23" spans="2:27">
      <c r="B23" s="135">
        <f t="shared" si="0"/>
        <v>2029</v>
      </c>
      <c r="C23" s="348">
        <v>1709.591836734694</v>
      </c>
      <c r="D23" s="128">
        <f>C23*$C$62</f>
        <v>117.94474081632653</v>
      </c>
      <c r="E23" s="269">
        <v>25</v>
      </c>
      <c r="F23" s="128">
        <f>INDEX('Table 3 PV wS YK_2024'!$F$10:$F$38,MATCH(B23,'Table 3 PV wS YK_2024'!$B$10:$B$38,0),1)</f>
        <v>0.44</v>
      </c>
      <c r="G23" s="130">
        <f>(D23+E23+F23)/(8.76*$C$63)</f>
        <v>44.118924791790221</v>
      </c>
      <c r="H23" s="128">
        <f>ROUND(H22*(1+(IFERROR(INDEX($D$66:$D$74,MATCH($B23,$C$66:$C$74,0),1),0)+IFERROR(INDEX($G$66:$G$74,MATCH($B23,$F$66:$F$74,0),1),0)+IFERROR(INDEX(#REF!,MATCH($B23,$I$66:$I$74,0),1),0))),2)</f>
        <v>11.93</v>
      </c>
      <c r="I23" s="130">
        <f>(G23+H23)</f>
        <v>56.04892479179022</v>
      </c>
      <c r="J23" s="130">
        <f t="shared" ref="J23" si="2">ROUND(I23*$C$63*8.76,2)</f>
        <v>182.16</v>
      </c>
      <c r="K23" s="128">
        <f t="shared" si="1"/>
        <v>143.38474081632654</v>
      </c>
      <c r="L23" s="119"/>
      <c r="N23" s="117"/>
      <c r="P23" s="198"/>
      <c r="R23" s="160"/>
      <c r="S23" s="119"/>
      <c r="T23" s="164"/>
      <c r="U23" s="160"/>
      <c r="V23" s="160"/>
      <c r="W23" s="160"/>
      <c r="X23" s="160"/>
      <c r="Y23" s="160"/>
      <c r="Z23" s="119"/>
      <c r="AA23" s="119"/>
    </row>
    <row r="24" spans="2:27">
      <c r="B24" s="135">
        <f t="shared" si="0"/>
        <v>2030</v>
      </c>
      <c r="C24" s="136"/>
      <c r="D24" s="128">
        <f t="shared" ref="D24:E37" si="3">ROUND(D23*(1+(IFERROR(INDEX($D$66:$D$74,MATCH($B24,$C$66:$C$74,0),1),0)+IFERROR(INDEX($G$66:$G$74,MATCH($B24,$F$66:$F$74,0),1),0)+IFERROR(INDEX($J$66:$J$74,MATCH($B24,$I$66:$I$74,0),1),0))),2)</f>
        <v>120.54</v>
      </c>
      <c r="E24" s="269">
        <v>25.510204081632654</v>
      </c>
      <c r="F24" s="128">
        <f>INDEX('Table 3 PV wS YK_2024'!$F$10:$F$38,MATCH(B24,'Table 3 PV wS YK_2024'!$B$10:$B$38,0),1)</f>
        <v>0.45</v>
      </c>
      <c r="G24" s="130">
        <f t="shared" ref="G24:G37" si="4">(D24+E24+F24)/(8.76*$C$63)</f>
        <v>45.077540671772169</v>
      </c>
      <c r="H24" s="128">
        <f>ROUND(H23*(1+(IFERROR(INDEX($D$66:$D$74,MATCH($B24,$C$66:$C$74,0),1),0)+IFERROR(INDEX($G$66:$G$74,MATCH($B24,$F$66:$F$74,0),1),0)+IFERROR(INDEX(#REF!,MATCH($B24,$I$66:$I$74,0),1),0))),2)</f>
        <v>12.19</v>
      </c>
      <c r="I24" s="130">
        <f t="shared" ref="I24:I37" si="5">(G24+H24)</f>
        <v>57.267540671772167</v>
      </c>
      <c r="J24" s="130">
        <f t="shared" ref="J24:J32" si="6">ROUND(I24*$C$63*8.76,2)</f>
        <v>186.12</v>
      </c>
      <c r="K24" s="128">
        <f t="shared" si="1"/>
        <v>146.50020408163266</v>
      </c>
      <c r="L24" s="119"/>
      <c r="N24" s="117"/>
      <c r="R24" s="160"/>
      <c r="S24" s="119"/>
      <c r="T24" s="164"/>
      <c r="U24" s="160"/>
      <c r="V24" s="160"/>
      <c r="W24" s="160"/>
      <c r="X24" s="160"/>
      <c r="Y24" s="160"/>
      <c r="Z24" s="119"/>
      <c r="AA24" s="119"/>
    </row>
    <row r="25" spans="2:27">
      <c r="B25" s="135">
        <f t="shared" si="0"/>
        <v>2031</v>
      </c>
      <c r="C25" s="136"/>
      <c r="D25" s="128">
        <f t="shared" si="3"/>
        <v>123.19</v>
      </c>
      <c r="E25" s="269">
        <v>26.122448979591837</v>
      </c>
      <c r="F25" s="128">
        <f>INDEX('Table 3 PV wS YK_2024'!$F$10:$F$38,MATCH(B25,'Table 3 PV wS YK_2024'!$B$10:$B$38,0),1)</f>
        <v>0.46</v>
      </c>
      <c r="G25" s="130">
        <f t="shared" si="4"/>
        <v>46.084397647845471</v>
      </c>
      <c r="H25" s="128">
        <f>ROUND(H24*(1+(IFERROR(INDEX($D$66:$D$74,MATCH($B25,$C$66:$C$74,0),1),0)+IFERROR(INDEX($G$66:$G$74,MATCH($B25,$F$66:$F$74,0),1),0)+IFERROR(INDEX(#REF!,MATCH($B25,$I$66:$I$74,0),1),0))),2)</f>
        <v>12.46</v>
      </c>
      <c r="I25" s="130">
        <f t="shared" si="5"/>
        <v>58.544397647845472</v>
      </c>
      <c r="J25" s="130">
        <f t="shared" si="6"/>
        <v>190.27</v>
      </c>
      <c r="K25" s="128">
        <f t="shared" si="1"/>
        <v>149.77244897959184</v>
      </c>
      <c r="L25" s="119"/>
      <c r="N25" s="117"/>
      <c r="R25" s="160"/>
      <c r="S25" s="119"/>
      <c r="T25" s="164"/>
      <c r="U25" s="160"/>
      <c r="V25" s="160"/>
      <c r="W25" s="160"/>
      <c r="X25" s="160"/>
      <c r="Y25" s="160"/>
      <c r="Z25" s="119"/>
      <c r="AA25" s="119"/>
    </row>
    <row r="26" spans="2:27">
      <c r="B26" s="135">
        <f t="shared" si="0"/>
        <v>2032</v>
      </c>
      <c r="C26" s="136"/>
      <c r="D26" s="128">
        <f t="shared" si="3"/>
        <v>125.9</v>
      </c>
      <c r="E26" s="269">
        <v>26.73469387755102</v>
      </c>
      <c r="F26" s="128">
        <f>INDEX('Table 3 PV wS YK_2024'!$F$10:$F$38,MATCH(B26,'Table 3 PV wS YK_2024'!$B$10:$B$38,0),1)</f>
        <v>0.47</v>
      </c>
      <c r="G26" s="130">
        <f t="shared" si="4"/>
        <v>47.109716389602042</v>
      </c>
      <c r="H26" s="128">
        <f>ROUND(H25*(1+(IFERROR(INDEX($D$66:$D$74,MATCH($B26,$C$66:$C$74,0),1),0)+IFERROR(INDEX($G$66:$G$74,MATCH($B26,$F$66:$F$74,0),1),0)+IFERROR(INDEX(#REF!,MATCH($B26,$I$66:$I$74,0),1),0))),2)</f>
        <v>12.73</v>
      </c>
      <c r="I26" s="130">
        <f t="shared" si="5"/>
        <v>59.839716389602046</v>
      </c>
      <c r="J26" s="130">
        <f t="shared" si="6"/>
        <v>194.48</v>
      </c>
      <c r="K26" s="128">
        <f t="shared" si="1"/>
        <v>153.10469387755103</v>
      </c>
      <c r="L26" s="119"/>
      <c r="N26" s="117"/>
      <c r="R26" s="160"/>
      <c r="S26" s="119"/>
      <c r="T26" s="164"/>
      <c r="U26" s="160"/>
      <c r="V26" s="160"/>
      <c r="W26" s="160"/>
      <c r="X26" s="160"/>
      <c r="Y26" s="160"/>
      <c r="Z26" s="119"/>
      <c r="AA26" s="119"/>
    </row>
    <row r="27" spans="2:27">
      <c r="B27" s="135">
        <f t="shared" si="0"/>
        <v>2033</v>
      </c>
      <c r="C27" s="136"/>
      <c r="D27" s="128">
        <f t="shared" si="3"/>
        <v>128.54</v>
      </c>
      <c r="E27" s="269">
        <v>27.346938775510203</v>
      </c>
      <c r="F27" s="128">
        <f>INDEX('Table 3 PV wS YK_2024'!$F$10:$F$38,MATCH(B27,'Table 3 PV wS YK_2024'!$B$10:$B$38,0),1)</f>
        <v>0.48</v>
      </c>
      <c r="G27" s="130">
        <f t="shared" si="4"/>
        <v>48.113496404728124</v>
      </c>
      <c r="H27" s="128">
        <f>ROUND(H26*(1+(IFERROR(INDEX($D$66:$D$74,MATCH($B27,$C$66:$C$74,0),1),0)+IFERROR(INDEX($G$66:$G$74,MATCH($B27,$F$66:$F$74,0),1),0)+IFERROR(INDEX(#REF!,MATCH($B27,$I$66:$I$74,0),1),0))),2)</f>
        <v>13</v>
      </c>
      <c r="I27" s="130">
        <f t="shared" si="5"/>
        <v>61.113496404728124</v>
      </c>
      <c r="J27" s="130">
        <f t="shared" si="6"/>
        <v>198.62</v>
      </c>
      <c r="K27" s="128">
        <f t="shared" si="1"/>
        <v>156.36693877551019</v>
      </c>
      <c r="L27" s="119"/>
      <c r="N27" s="117"/>
      <c r="R27" s="160"/>
      <c r="S27" s="119"/>
      <c r="T27" s="164"/>
      <c r="U27" s="160"/>
      <c r="V27" s="160"/>
      <c r="W27" s="160"/>
      <c r="X27" s="160"/>
      <c r="Y27" s="160"/>
      <c r="Z27" s="119"/>
      <c r="AA27" s="119"/>
    </row>
    <row r="28" spans="2:27">
      <c r="B28" s="135">
        <f t="shared" si="0"/>
        <v>2034</v>
      </c>
      <c r="C28" s="136"/>
      <c r="D28" s="128">
        <f t="shared" si="3"/>
        <v>131.24</v>
      </c>
      <c r="E28" s="269">
        <v>27.959183673469386</v>
      </c>
      <c r="F28" s="128">
        <f>INDEX('Table 3 PV wS YK_2024'!$F$10:$F$38,MATCH(B28,'Table 3 PV wS YK_2024'!$B$10:$B$38,0),1)</f>
        <v>0.49</v>
      </c>
      <c r="G28" s="130">
        <f t="shared" si="4"/>
        <v>49.135738185537491</v>
      </c>
      <c r="H28" s="128">
        <f>ROUND(H27*(1+(IFERROR(INDEX($D$66:$D$74,MATCH($B28,$C$66:$C$74,0),1),0)+IFERROR(INDEX($G$66:$G$74,MATCH($B28,$F$66:$F$74,0),1),0)+IFERROR(INDEX(#REF!,MATCH($B28,$I$66:$I$74,0),1),0))),2)</f>
        <v>13.27</v>
      </c>
      <c r="I28" s="130">
        <f t="shared" si="5"/>
        <v>62.405738185537487</v>
      </c>
      <c r="J28" s="130">
        <f t="shared" si="6"/>
        <v>202.82</v>
      </c>
      <c r="K28" s="128">
        <f t="shared" si="1"/>
        <v>159.68918367346942</v>
      </c>
      <c r="L28" s="119"/>
      <c r="N28" s="117"/>
      <c r="R28" s="160"/>
      <c r="S28" s="119"/>
      <c r="T28" s="164"/>
      <c r="U28" s="160"/>
      <c r="V28" s="160"/>
      <c r="W28" s="160"/>
      <c r="X28" s="160"/>
      <c r="Y28" s="160"/>
      <c r="Z28" s="119"/>
      <c r="AA28" s="119"/>
    </row>
    <row r="29" spans="2:27">
      <c r="B29" s="135">
        <f t="shared" si="0"/>
        <v>2035</v>
      </c>
      <c r="C29" s="136"/>
      <c r="D29" s="128">
        <f t="shared" si="3"/>
        <v>134</v>
      </c>
      <c r="E29" s="269">
        <v>28.571428571428573</v>
      </c>
      <c r="F29" s="128">
        <f>INDEX('Table 3 PV wS YK_2024'!$F$10:$F$38,MATCH(B29,'Table 3 PV wS YK_2024'!$B$10:$B$38,0),1)</f>
        <v>0.5</v>
      </c>
      <c r="G29" s="130">
        <f t="shared" si="4"/>
        <v>50.176441732030113</v>
      </c>
      <c r="H29" s="128">
        <f>ROUND(H28*(1+(IFERROR(INDEX($D$66:$D$74,MATCH($B29,$C$66:$C$74,0),1),0)+IFERROR(INDEX($G$66:$G$74,MATCH($B29,$F$66:$F$74,0),1),0)+IFERROR(INDEX(#REF!,MATCH($B29,$I$66:$I$74,0),1),0))),2)</f>
        <v>13.27</v>
      </c>
      <c r="I29" s="130">
        <f t="shared" si="5"/>
        <v>63.44644173203011</v>
      </c>
      <c r="J29" s="130">
        <f t="shared" si="6"/>
        <v>206.2</v>
      </c>
      <c r="K29" s="128">
        <f t="shared" si="1"/>
        <v>163.07142857142858</v>
      </c>
      <c r="L29" s="119"/>
      <c r="N29" s="117"/>
      <c r="R29" s="160"/>
      <c r="S29" s="119"/>
      <c r="T29" s="164"/>
      <c r="U29" s="160"/>
      <c r="V29" s="160"/>
      <c r="W29" s="160"/>
      <c r="X29" s="160"/>
      <c r="Y29" s="160"/>
      <c r="Z29" s="119"/>
      <c r="AA29" s="119"/>
    </row>
    <row r="30" spans="2:27">
      <c r="B30" s="135">
        <f t="shared" si="0"/>
        <v>2036</v>
      </c>
      <c r="C30" s="136"/>
      <c r="D30" s="128">
        <f t="shared" si="3"/>
        <v>136.81</v>
      </c>
      <c r="E30" s="269">
        <v>29.183673469387756</v>
      </c>
      <c r="F30" s="128">
        <f>INDEX('Table 3 PV wS YK_2024'!$F$10:$F$38,MATCH(B30,'Table 3 PV wS YK_2024'!$B$10:$B$38,0),1)</f>
        <v>0.51</v>
      </c>
      <c r="G30" s="130">
        <f t="shared" si="4"/>
        <v>51.232530083258801</v>
      </c>
      <c r="H30" s="128">
        <f>ROUND(H29*(1+(IFERROR(INDEX($D$66:$D$74,MATCH($B30,$C$66:$C$74,0),1),0)+IFERROR(INDEX($G$66:$G$74,MATCH($B30,$F$66:$F$74,0),1),0)+IFERROR(INDEX(#REF!,MATCH($B30,$I$66:$I$74,0),1),0))),2)</f>
        <v>13.27</v>
      </c>
      <c r="I30" s="130">
        <f t="shared" si="5"/>
        <v>64.502530083258804</v>
      </c>
      <c r="J30" s="130">
        <f t="shared" si="6"/>
        <v>209.63</v>
      </c>
      <c r="K30" s="128">
        <f t="shared" si="1"/>
        <v>166.50367346938776</v>
      </c>
      <c r="L30" s="119"/>
      <c r="N30" s="117"/>
      <c r="R30" s="160"/>
      <c r="S30" s="119"/>
      <c r="T30" s="164"/>
      <c r="U30" s="160"/>
      <c r="V30" s="160"/>
      <c r="W30" s="160"/>
      <c r="X30" s="160"/>
      <c r="Y30" s="160"/>
      <c r="Z30" s="119"/>
      <c r="AA30" s="119"/>
    </row>
    <row r="31" spans="2:27">
      <c r="B31" s="135">
        <f t="shared" si="0"/>
        <v>2037</v>
      </c>
      <c r="C31" s="136"/>
      <c r="D31" s="128">
        <f t="shared" si="3"/>
        <v>139.82</v>
      </c>
      <c r="E31" s="269">
        <v>29.897959183673468</v>
      </c>
      <c r="F31" s="128">
        <f>INDEX('Table 3 PV wS YK_2024'!$F$10:$F$38,MATCH(B31,'Table 3 PV wS YK_2024'!$B$10:$B$38,0),1)</f>
        <v>0.52</v>
      </c>
      <c r="G31" s="130">
        <f t="shared" si="4"/>
        <v>52.381555214117554</v>
      </c>
      <c r="H31" s="128">
        <f>ROUND(H30*(1+(IFERROR(INDEX($D$66:$D$74,MATCH($B31,$C$66:$C$74,0),1),0)+IFERROR(INDEX($G$66:$G$74,MATCH($B31,$F$66:$F$74,0),1),0)+IFERROR(INDEX(#REF!,MATCH($B31,$I$66:$I$74,0),1),0))),2)</f>
        <v>13.27</v>
      </c>
      <c r="I31" s="130">
        <f t="shared" si="5"/>
        <v>65.65155521411755</v>
      </c>
      <c r="J31" s="130">
        <f t="shared" si="6"/>
        <v>213.36</v>
      </c>
      <c r="K31" s="128">
        <f t="shared" si="1"/>
        <v>170.23795918367347</v>
      </c>
      <c r="L31" s="119"/>
      <c r="N31" s="117"/>
      <c r="R31" s="160"/>
      <c r="S31" s="119"/>
      <c r="T31" s="164"/>
      <c r="U31" s="160"/>
      <c r="V31" s="160"/>
      <c r="W31" s="160"/>
      <c r="X31" s="160"/>
      <c r="Y31" s="160"/>
      <c r="Z31" s="119"/>
      <c r="AA31" s="119"/>
    </row>
    <row r="32" spans="2:27">
      <c r="B32" s="135">
        <f t="shared" si="0"/>
        <v>2038</v>
      </c>
      <c r="C32" s="136"/>
      <c r="D32" s="128">
        <f t="shared" si="3"/>
        <v>142.9</v>
      </c>
      <c r="E32" s="269">
        <v>30.612244897959183</v>
      </c>
      <c r="F32" s="128">
        <f>INDEX('Table 3 PV wS YK_2024'!$F$10:$F$38,MATCH(B32,'Table 3 PV wS YK_2024'!$B$10:$B$38,0),1)</f>
        <v>0.53</v>
      </c>
      <c r="G32" s="130">
        <f t="shared" si="4"/>
        <v>53.552119071606789</v>
      </c>
      <c r="H32" s="128">
        <f>ROUND(H31*(1+(IFERROR(INDEX($D$66:$D$74,MATCH($B32,$C$66:$C$74,0),1),0)+IFERROR(INDEX($G$66:$G$74,MATCH($B32,$F$66:$F$74,0),1),0)+IFERROR(INDEX(#REF!,MATCH($B32,$I$66:$I$74,0),1),0))),2)</f>
        <v>13.27</v>
      </c>
      <c r="I32" s="130">
        <f t="shared" si="5"/>
        <v>66.822119071606792</v>
      </c>
      <c r="J32" s="130">
        <f t="shared" si="6"/>
        <v>217.17</v>
      </c>
      <c r="K32" s="128">
        <f t="shared" si="1"/>
        <v>174.04224489795919</v>
      </c>
      <c r="L32" s="119"/>
      <c r="N32" s="117"/>
      <c r="R32" s="160"/>
      <c r="S32" s="119"/>
      <c r="T32" s="164"/>
      <c r="U32" s="160"/>
      <c r="V32" s="160"/>
      <c r="W32" s="160"/>
      <c r="X32" s="160"/>
      <c r="Y32" s="160"/>
      <c r="Z32" s="119"/>
      <c r="AA32" s="119"/>
    </row>
    <row r="33" spans="2:27">
      <c r="B33" s="135">
        <f t="shared" si="0"/>
        <v>2039</v>
      </c>
      <c r="C33" s="136"/>
      <c r="D33" s="128">
        <f t="shared" si="3"/>
        <v>145.9</v>
      </c>
      <c r="E33" s="128">
        <f t="shared" si="3"/>
        <v>31.26</v>
      </c>
      <c r="F33" s="128">
        <f>INDEX('Table 3 PV wS YK_2024'!$F$10:$F$38,MATCH(B33,'Table 3 PV wS YK_2024'!$B$10:$B$38,0),1)</f>
        <v>0.54</v>
      </c>
      <c r="G33" s="130">
        <f t="shared" si="4"/>
        <v>54.677596031951161</v>
      </c>
      <c r="H33" s="128">
        <f>ROUND(H32*(1+(IFERROR(INDEX($D$66:$D$74,MATCH($B33,$C$66:$C$74,0),1),0)+IFERROR(INDEX($G$66:$G$74,MATCH($B33,$F$66:$F$74,0),1),0)+IFERROR(INDEX(#REF!,MATCH($B33,$I$66:$I$74,0),1),0))),2)</f>
        <v>13.27</v>
      </c>
      <c r="I33" s="130">
        <f t="shared" si="5"/>
        <v>67.947596031951164</v>
      </c>
      <c r="J33" s="130">
        <f t="shared" ref="J33:J37" si="7">ROUND(I33*$C$63*8.76,2)</f>
        <v>220.83</v>
      </c>
      <c r="K33" s="128">
        <f t="shared" si="1"/>
        <v>177.7</v>
      </c>
      <c r="L33" s="119"/>
      <c r="N33" s="117"/>
      <c r="AA33" s="278"/>
    </row>
    <row r="34" spans="2:27">
      <c r="B34" s="135">
        <f t="shared" si="0"/>
        <v>2040</v>
      </c>
      <c r="C34" s="136"/>
      <c r="D34" s="128">
        <f t="shared" si="3"/>
        <v>149.11000000000001</v>
      </c>
      <c r="E34" s="128">
        <f t="shared" ref="E34" si="8">ROUND(E33*(1+(IFERROR(INDEX($D$66:$D$74,MATCH($B34,$C$66:$C$74,0),1),0)+IFERROR(INDEX($G$66:$G$74,MATCH($B34,$F$66:$F$74,0),1),0)+IFERROR(INDEX($J$66:$J$74,MATCH($B34,$I$66:$I$74,0),1),0))),2)</f>
        <v>31.95</v>
      </c>
      <c r="F34" s="128">
        <f>INDEX('Table 3 PV wS YK_2024'!$F$10:$F$38,MATCH(B34,'Table 3 PV wS YK_2024'!$B$10:$B$38,0),1)</f>
        <v>0.55000000000000004</v>
      </c>
      <c r="G34" s="130">
        <f t="shared" si="4"/>
        <v>55.880687762310927</v>
      </c>
      <c r="H34" s="128">
        <f>ROUND(H33*(1+(IFERROR(INDEX($D$66:$D$74,MATCH($B34,$C$66:$C$74,0),1),0)+IFERROR(INDEX($G$66:$G$74,MATCH($B34,$F$66:$F$74,0),1),0)+IFERROR(INDEX(#REF!,MATCH($B34,$I$66:$I$74,0),1),0))),2)</f>
        <v>13.27</v>
      </c>
      <c r="I34" s="130">
        <f t="shared" si="5"/>
        <v>69.150687762310923</v>
      </c>
      <c r="J34" s="130">
        <f t="shared" si="7"/>
        <v>224.74</v>
      </c>
      <c r="K34" s="128">
        <f t="shared" si="1"/>
        <v>181.61</v>
      </c>
      <c r="L34" s="119"/>
      <c r="N34" s="117"/>
      <c r="AA34" s="278"/>
    </row>
    <row r="35" spans="2:27">
      <c r="B35" s="135">
        <f t="shared" si="0"/>
        <v>2041</v>
      </c>
      <c r="C35" s="136"/>
      <c r="D35" s="128">
        <f t="shared" si="3"/>
        <v>152.38999999999999</v>
      </c>
      <c r="E35" s="128">
        <f t="shared" ref="E35" si="9">ROUND(E34*(1+(IFERROR(INDEX($D$66:$D$74,MATCH($B35,$C$66:$C$74,0),1),0)+IFERROR(INDEX($G$66:$G$74,MATCH($B35,$F$66:$F$74,0),1),0)+IFERROR(INDEX($J$66:$J$74,MATCH($B35,$I$66:$I$74,0),1),0))),2)</f>
        <v>32.65</v>
      </c>
      <c r="F35" s="128">
        <f>INDEX('Table 3 PV wS YK_2024'!$F$10:$F$38,MATCH(B35,'Table 3 PV wS YK_2024'!$B$10:$B$38,0),1)</f>
        <v>0.56000000000000005</v>
      </c>
      <c r="G35" s="130">
        <f t="shared" si="4"/>
        <v>57.108395180248372</v>
      </c>
      <c r="H35" s="128">
        <f>ROUND(H34*(1+(IFERROR(INDEX($D$66:$D$74,MATCH($B35,$C$66:$C$74,0),1),0)+IFERROR(INDEX($G$66:$G$74,MATCH($B35,$F$66:$F$74,0),1),0)+IFERROR(INDEX(#REF!,MATCH($B35,$I$66:$I$74,0),1),0))),2)</f>
        <v>13.27</v>
      </c>
      <c r="I35" s="130">
        <f t="shared" si="5"/>
        <v>70.378395180248376</v>
      </c>
      <c r="J35" s="130">
        <f t="shared" si="7"/>
        <v>228.73</v>
      </c>
      <c r="K35" s="128">
        <f t="shared" si="1"/>
        <v>185.6</v>
      </c>
      <c r="L35" s="119"/>
      <c r="N35" s="117"/>
      <c r="AA35" s="278"/>
    </row>
    <row r="36" spans="2:27">
      <c r="B36" s="135">
        <f t="shared" si="0"/>
        <v>2042</v>
      </c>
      <c r="C36" s="136"/>
      <c r="D36" s="128">
        <f t="shared" si="3"/>
        <v>155.74</v>
      </c>
      <c r="E36" s="128">
        <f t="shared" ref="E36" si="10">ROUND(E35*(1+(IFERROR(INDEX($D$66:$D$74,MATCH($B36,$C$66:$C$74,0),1),0)+IFERROR(INDEX($G$66:$G$74,MATCH($B36,$F$66:$F$74,0),1),0)+IFERROR(INDEX($J$66:$J$74,MATCH($B36,$I$66:$I$74,0),1),0))),2)</f>
        <v>33.369999999999997</v>
      </c>
      <c r="F36" s="128">
        <f>INDEX('Table 3 PV wS YK_2024'!$F$10:$F$38,MATCH(B36,'Table 3 PV wS YK_2024'!$B$10:$B$38,0),1)</f>
        <v>0.56999999999999995</v>
      </c>
      <c r="G36" s="130">
        <f t="shared" si="4"/>
        <v>58.363795246710737</v>
      </c>
      <c r="H36" s="128">
        <f>ROUND(H35*(1+(IFERROR(INDEX($D$66:$D$74,MATCH($B36,$C$66:$C$74,0),1),0)+IFERROR(INDEX($G$66:$G$74,MATCH($B36,$F$66:$F$74,0),1),0)+IFERROR(INDEX(#REF!,MATCH($B36,$I$66:$I$74,0),1),0))),2)</f>
        <v>13.27</v>
      </c>
      <c r="I36" s="130">
        <f t="shared" si="5"/>
        <v>71.633795246710733</v>
      </c>
      <c r="J36" s="130">
        <f t="shared" si="7"/>
        <v>232.81</v>
      </c>
      <c r="K36" s="128">
        <f t="shared" si="1"/>
        <v>189.68</v>
      </c>
      <c r="L36" s="119"/>
      <c r="N36" s="117"/>
      <c r="AA36" s="278"/>
    </row>
    <row r="37" spans="2:27">
      <c r="B37" s="135">
        <f t="shared" si="0"/>
        <v>2043</v>
      </c>
      <c r="C37" s="136"/>
      <c r="D37" s="128">
        <f t="shared" si="3"/>
        <v>159.16999999999999</v>
      </c>
      <c r="E37" s="128">
        <f t="shared" ref="E37" si="11">ROUND(E36*(1+(IFERROR(INDEX($D$66:$D$74,MATCH($B37,$C$66:$C$74,0),1),0)+IFERROR(INDEX($G$66:$G$74,MATCH($B37,$F$66:$F$74,0),1),0)+IFERROR(INDEX($J$66:$J$74,MATCH($B37,$I$66:$I$74,0),1),0))),2)</f>
        <v>34.1</v>
      </c>
      <c r="F37" s="128">
        <f>INDEX('Table 3 PV wS YK_2024'!$F$10:$F$38,MATCH(B37,'Table 3 PV wS YK_2024'!$B$10:$B$38,0),1)</f>
        <v>0.57999999999999996</v>
      </c>
      <c r="G37" s="130">
        <f t="shared" si="4"/>
        <v>59.646887961697992</v>
      </c>
      <c r="H37" s="128">
        <f>ROUND(H36*(1+(IFERROR(INDEX($D$66:$D$74,MATCH($B37,$C$66:$C$74,0),1),0)+IFERROR(INDEX($G$66:$G$74,MATCH($B37,$F$66:$F$74,0),1),0)+IFERROR(INDEX(#REF!,MATCH($B37,$I$66:$I$74,0),1),0))),2)</f>
        <v>13.27</v>
      </c>
      <c r="I37" s="130">
        <f t="shared" si="5"/>
        <v>72.916887961697995</v>
      </c>
      <c r="J37" s="130">
        <f t="shared" si="7"/>
        <v>236.98</v>
      </c>
      <c r="K37" s="128">
        <f t="shared" si="1"/>
        <v>193.85</v>
      </c>
      <c r="L37" s="119"/>
      <c r="N37" s="117"/>
      <c r="AA37" s="278"/>
    </row>
    <row r="38" spans="2:27">
      <c r="B38" s="135"/>
      <c r="C38" s="136"/>
      <c r="D38" s="128"/>
      <c r="E38" s="128"/>
      <c r="F38" s="128"/>
      <c r="G38" s="130"/>
      <c r="H38" s="128"/>
      <c r="I38" s="130"/>
      <c r="J38" s="130"/>
      <c r="K38" s="128"/>
      <c r="L38" s="119"/>
      <c r="N38" s="117"/>
      <c r="AA38" s="278"/>
    </row>
    <row r="39" spans="2:27">
      <c r="B39" s="135"/>
      <c r="C39" s="136"/>
      <c r="D39" s="128"/>
      <c r="E39" s="128"/>
      <c r="F39" s="128"/>
      <c r="G39" s="130"/>
      <c r="H39" s="128"/>
      <c r="I39" s="130"/>
      <c r="J39" s="130"/>
      <c r="K39" s="128"/>
      <c r="L39" s="119"/>
      <c r="N39" s="117"/>
      <c r="AA39" s="278"/>
    </row>
    <row r="40" spans="2:27">
      <c r="B40" s="135"/>
      <c r="C40" s="136"/>
      <c r="D40" s="128"/>
      <c r="E40" s="128"/>
      <c r="F40" s="128"/>
      <c r="G40" s="130"/>
      <c r="H40" s="128"/>
      <c r="I40" s="130"/>
      <c r="J40" s="130"/>
      <c r="K40" s="128"/>
      <c r="L40" s="119"/>
      <c r="N40" s="117"/>
      <c r="AA40" s="278"/>
    </row>
    <row r="41" spans="2:27">
      <c r="B41" s="135"/>
      <c r="C41" s="136"/>
      <c r="D41" s="128"/>
      <c r="E41" s="128"/>
      <c r="F41" s="128"/>
      <c r="G41" s="130"/>
      <c r="H41" s="128"/>
      <c r="I41" s="130"/>
      <c r="J41" s="130"/>
      <c r="K41" s="128"/>
      <c r="L41" s="119"/>
      <c r="N41" s="117"/>
      <c r="AA41" s="278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AA42" s="278"/>
    </row>
    <row r="43" spans="2:27">
      <c r="AA43" s="278"/>
    </row>
    <row r="44" spans="2:27">
      <c r="B44" s="117" t="s">
        <v>63</v>
      </c>
      <c r="C44" s="140" t="s">
        <v>64</v>
      </c>
      <c r="D44" s="141" t="s">
        <v>102</v>
      </c>
      <c r="AA44" s="278"/>
    </row>
    <row r="45" spans="2:27">
      <c r="C45" s="140" t="str">
        <f>C7</f>
        <v>(a)</v>
      </c>
      <c r="D45" s="117" t="s">
        <v>65</v>
      </c>
      <c r="AA45" s="278"/>
    </row>
    <row r="46" spans="2:27">
      <c r="C46" s="140" t="str">
        <f>D7</f>
        <v>(b)</v>
      </c>
      <c r="D46" s="130" t="str">
        <f>"= "&amp;C7&amp;" x "&amp;C62</f>
        <v>= (a) x 0.06899</v>
      </c>
      <c r="AA46" s="278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AA47" s="278"/>
    </row>
    <row r="48" spans="2:27">
      <c r="C48" s="140" t="str">
        <f>I7</f>
        <v>(g)</v>
      </c>
      <c r="D48" s="130" t="str">
        <f>"= "&amp;$G$7&amp;" + "&amp;$H$7</f>
        <v>= (e) + (f)</v>
      </c>
      <c r="AA48" s="278"/>
    </row>
    <row r="49" spans="2:27">
      <c r="C49" s="140" t="str">
        <f>K7</f>
        <v>(i)</v>
      </c>
      <c r="D49" s="85" t="str">
        <f>D44</f>
        <v>Plant Costs  - 2019 IRP Update - Table 6.1 &amp; 6.2</v>
      </c>
      <c r="AA49" s="278"/>
    </row>
    <row r="50" spans="2:27">
      <c r="C50" s="140"/>
      <c r="D50" s="130"/>
      <c r="AA50" s="278"/>
    </row>
    <row r="51" spans="2:27" ht="13.5" thickBot="1">
      <c r="AA51" s="278"/>
    </row>
    <row r="52" spans="2:27" ht="13.5" thickBot="1">
      <c r="C52" s="42" t="str">
        <f>B2&amp;" - "&amp;B3</f>
        <v>2019 IRP Yakima Wind with Storage Resource - 37% Capacity Factor</v>
      </c>
      <c r="D52" s="142"/>
      <c r="E52" s="142"/>
      <c r="F52" s="142"/>
      <c r="G52" s="142"/>
      <c r="H52" s="142"/>
      <c r="I52" s="143"/>
      <c r="J52" s="143"/>
      <c r="K52" s="144"/>
      <c r="AA52" s="278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AA53" s="278"/>
    </row>
    <row r="54" spans="2:27">
      <c r="P54" s="117" t="s">
        <v>103</v>
      </c>
      <c r="Q54" s="117">
        <v>2029</v>
      </c>
    </row>
    <row r="55" spans="2:27">
      <c r="B55" s="85" t="s">
        <v>101</v>
      </c>
      <c r="C55" s="170">
        <v>1923.6831909029345</v>
      </c>
      <c r="D55" s="117" t="s">
        <v>65</v>
      </c>
      <c r="T55" s="117" t="str">
        <f>$Q$56&amp;"Proposed Station Capital Costs"</f>
        <v>H_.YK1_WDSProposed Station Capital Costs</v>
      </c>
    </row>
    <row r="56" spans="2:27">
      <c r="B56" s="85" t="s">
        <v>101</v>
      </c>
      <c r="C56" s="269">
        <v>30.743277943329019</v>
      </c>
      <c r="D56" s="117" t="s">
        <v>68</v>
      </c>
      <c r="O56" s="117">
        <v>9.8000000000000007</v>
      </c>
      <c r="P56" s="117" t="s">
        <v>32</v>
      </c>
      <c r="Q56" s="117" t="s">
        <v>157</v>
      </c>
      <c r="T56" s="117" t="str">
        <f>Q56&amp;"Proposed Station Fixed Costs"</f>
        <v>H_.YK1_WDSProposed Station Fixed Costs</v>
      </c>
      <c r="Z56" s="117" t="s">
        <v>110</v>
      </c>
      <c r="AA56" s="279">
        <f>PMT(0.0692,30,NPV(0.0692,AA23:AA52))</f>
        <v>0</v>
      </c>
    </row>
    <row r="57" spans="2:27" ht="24" customHeight="1">
      <c r="B57" s="85"/>
      <c r="C57" s="271"/>
      <c r="D57" s="117" t="s">
        <v>105</v>
      </c>
    </row>
    <row r="58" spans="2:27">
      <c r="B58" s="85" t="s">
        <v>101</v>
      </c>
      <c r="C58" s="269">
        <v>10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H_.YK1_WDSProposed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97" t="s">
        <v>91</v>
      </c>
      <c r="L59" s="151"/>
      <c r="M59" s="152"/>
      <c r="O59" s="150"/>
      <c r="P59" s="119"/>
      <c r="Q59" s="214" t="str">
        <f>Q56&amp;Q54</f>
        <v>H_.YK1_WDS2029</v>
      </c>
      <c r="R59" s="119"/>
      <c r="T59" s="117" t="str">
        <f>$Q$57&amp;"Proposed Station Variable O&amp;M Costs"</f>
        <v>Proposed Station Variable O&amp;M Costs</v>
      </c>
      <c r="U59" s="119"/>
      <c r="V59" s="119"/>
      <c r="W59" s="119"/>
      <c r="X59" s="119"/>
      <c r="Y59" s="119"/>
    </row>
    <row r="60" spans="2:27">
      <c r="B60" s="370" t="str">
        <f>LEFT(RIGHT(INDEX('Table 3 TransCost'!$39:$39,1,MATCH(F60,'Table 3 TransCost'!$4:$4,0)),6),5)</f>
        <v>2024$</v>
      </c>
      <c r="C60" s="271">
        <f>INDEX('Table 3 TransCost'!$39:$39,1,MATCH(F60,'Table 3 TransCost'!$4:$4,0)+2)</f>
        <v>0.39132049215213044</v>
      </c>
      <c r="D60" s="117" t="s">
        <v>218</v>
      </c>
      <c r="F60" s="275" t="s">
        <v>183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200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70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8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2.1000000000000001E-2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12">C66+1</f>
        <v>2018</v>
      </c>
      <c r="D67" s="41">
        <v>2.4E-2</v>
      </c>
      <c r="E67" s="85"/>
      <c r="F67" s="87">
        <f t="shared" ref="F67:F74" si="13">F66+1</f>
        <v>2027</v>
      </c>
      <c r="G67" s="41">
        <v>2.4E-2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12"/>
        <v>2019</v>
      </c>
      <c r="D68" s="41">
        <v>1.7999999999999999E-2</v>
      </c>
      <c r="E68" s="85"/>
      <c r="F68" s="87">
        <f t="shared" si="13"/>
        <v>2028</v>
      </c>
      <c r="G68" s="41">
        <v>2.4E-2</v>
      </c>
      <c r="H68" s="41"/>
      <c r="I68" s="87">
        <f t="shared" ref="I68:I74" si="14">I67+1</f>
        <v>2037</v>
      </c>
      <c r="J68" s="41">
        <v>2.1999999999999999E-2</v>
      </c>
    </row>
    <row r="69" spans="3:14">
      <c r="C69" s="87">
        <f t="shared" si="12"/>
        <v>2020</v>
      </c>
      <c r="D69" s="41">
        <v>8.9999999999999993E-3</v>
      </c>
      <c r="E69" s="85"/>
      <c r="F69" s="87">
        <f t="shared" si="13"/>
        <v>2029</v>
      </c>
      <c r="G69" s="41">
        <v>2.3E-2</v>
      </c>
      <c r="H69" s="41"/>
      <c r="I69" s="87">
        <f t="shared" si="14"/>
        <v>2038</v>
      </c>
      <c r="J69" s="41">
        <v>2.1999999999999999E-2</v>
      </c>
    </row>
    <row r="70" spans="3:14">
      <c r="C70" s="87">
        <f t="shared" si="12"/>
        <v>2021</v>
      </c>
      <c r="D70" s="41">
        <v>8.9999999999999993E-3</v>
      </c>
      <c r="E70" s="85"/>
      <c r="F70" s="87">
        <f t="shared" si="13"/>
        <v>2030</v>
      </c>
      <c r="G70" s="41">
        <v>2.1999999999999999E-2</v>
      </c>
      <c r="H70" s="41"/>
      <c r="I70" s="87">
        <f t="shared" si="14"/>
        <v>2039</v>
      </c>
      <c r="J70" s="41">
        <v>2.1000000000000001E-2</v>
      </c>
    </row>
    <row r="71" spans="3:14">
      <c r="C71" s="87">
        <f t="shared" si="12"/>
        <v>2022</v>
      </c>
      <c r="D71" s="41">
        <v>1.0999999999999999E-2</v>
      </c>
      <c r="E71" s="85"/>
      <c r="F71" s="87">
        <f t="shared" si="13"/>
        <v>2031</v>
      </c>
      <c r="G71" s="41">
        <v>2.1999999999999999E-2</v>
      </c>
      <c r="H71" s="41"/>
      <c r="I71" s="87">
        <f t="shared" si="14"/>
        <v>2040</v>
      </c>
      <c r="J71" s="41">
        <v>2.1999999999999999E-2</v>
      </c>
    </row>
    <row r="72" spans="3:14" s="119" customFormat="1">
      <c r="C72" s="87">
        <f t="shared" si="12"/>
        <v>2023</v>
      </c>
      <c r="D72" s="41">
        <v>0.01</v>
      </c>
      <c r="E72" s="86"/>
      <c r="F72" s="87">
        <f t="shared" si="13"/>
        <v>2032</v>
      </c>
      <c r="G72" s="41">
        <v>2.1999999999999999E-2</v>
      </c>
      <c r="H72" s="41"/>
      <c r="I72" s="87">
        <f t="shared" si="14"/>
        <v>2041</v>
      </c>
      <c r="J72" s="41">
        <v>2.1999999999999999E-2</v>
      </c>
      <c r="N72" s="164"/>
    </row>
    <row r="73" spans="3:14" s="119" customFormat="1">
      <c r="C73" s="87">
        <f t="shared" si="12"/>
        <v>2024</v>
      </c>
      <c r="D73" s="41">
        <v>1.2999999999999999E-2</v>
      </c>
      <c r="E73" s="86"/>
      <c r="F73" s="87">
        <f t="shared" si="13"/>
        <v>2033</v>
      </c>
      <c r="G73" s="41">
        <v>2.1000000000000001E-2</v>
      </c>
      <c r="H73" s="41"/>
      <c r="I73" s="87">
        <f t="shared" si="14"/>
        <v>2042</v>
      </c>
      <c r="J73" s="41">
        <v>2.1999999999999999E-2</v>
      </c>
      <c r="N73" s="164"/>
    </row>
    <row r="74" spans="3:14" s="119" customFormat="1">
      <c r="C74" s="87">
        <f t="shared" si="12"/>
        <v>2025</v>
      </c>
      <c r="D74" s="41">
        <v>1.7000000000000001E-2</v>
      </c>
      <c r="E74" s="86"/>
      <c r="F74" s="87">
        <f t="shared" si="13"/>
        <v>2034</v>
      </c>
      <c r="G74" s="41">
        <v>2.1000000000000001E-2</v>
      </c>
      <c r="H74" s="41"/>
      <c r="I74" s="87">
        <f t="shared" si="14"/>
        <v>2043</v>
      </c>
      <c r="J74" s="41">
        <v>2.1999999999999999E-2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workbookViewId="0">
      <selection activeCell="A5" sqref="A5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11.83203125" style="117" customWidth="1"/>
    <col min="22" max="22" width="9.6640625" style="117" bestFit="1" customWidth="1"/>
    <col min="23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156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4"/>
      <c r="N5" s="214"/>
      <c r="P5" s="214"/>
      <c r="R5" s="276"/>
      <c r="S5" s="119"/>
      <c r="T5" s="119"/>
      <c r="U5" s="119"/>
      <c r="V5" s="119"/>
      <c r="W5" s="119"/>
      <c r="X5" s="119"/>
      <c r="Y5" s="382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7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Yakima Wind with Storage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R12" s="388"/>
      <c r="S12" s="119"/>
      <c r="T12" s="164"/>
      <c r="U12" s="160"/>
      <c r="V12" s="160"/>
      <c r="W12" s="160"/>
      <c r="X12" s="160"/>
      <c r="Y12" s="160"/>
      <c r="Z12" s="119"/>
      <c r="AA12" s="119"/>
    </row>
    <row r="13" spans="2:27">
      <c r="B13" s="135">
        <f t="shared" si="0"/>
        <v>2019</v>
      </c>
      <c r="C13" s="136"/>
      <c r="D13" s="128"/>
      <c r="E13" s="148"/>
      <c r="F13" s="148"/>
      <c r="G13" s="130"/>
      <c r="H13" s="128">
        <f>ROUND(H12*(1+(IFERROR(INDEX($D$66:$D$74,MATCH($B13,$C$66:$C$74,0),1),0)+IFERROR(INDEX($G$66:$G$74,MATCH($B13,$F$66:$F$74,0),1),0)+IFERROR(INDEX(#REF!,MATCH($B13,$I$66:$I$74,0),1),0))),2)</f>
        <v>0</v>
      </c>
      <c r="I13" s="130"/>
      <c r="J13" s="130"/>
      <c r="K13" s="128">
        <f t="shared" ref="K13:K37" si="1">(D13+E13+F13)</f>
        <v>0</v>
      </c>
      <c r="L13" s="119"/>
      <c r="N13" s="117"/>
      <c r="R13" s="119"/>
      <c r="S13" s="119"/>
      <c r="T13" s="119"/>
      <c r="U13" s="119"/>
      <c r="V13" s="160"/>
      <c r="W13" s="160"/>
      <c r="X13" s="160"/>
      <c r="Y13" s="160"/>
      <c r="Z13" s="119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>
        <f>ROUND(H13*(1+(IFERROR(INDEX($D$66:$D$74,MATCH($B14,$C$66:$C$74,0),1),0)+IFERROR(INDEX($G$66:$G$74,MATCH($B14,$F$66:$F$74,0),1),0)+IFERROR(INDEX(#REF!,MATCH($B14,$I$66:$I$74,0),1),0))),2)</f>
        <v>0</v>
      </c>
      <c r="I14" s="130"/>
      <c r="J14" s="130"/>
      <c r="K14" s="128">
        <f t="shared" si="1"/>
        <v>0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60"/>
      <c r="X14" s="160"/>
      <c r="Y14" s="160"/>
      <c r="Z14" s="119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>
        <f>ROUND(H14*(1+(IFERROR(INDEX($D$66:$D$74,MATCH($B15,$C$66:$C$74,0),1),0)+IFERROR(INDEX($G$66:$G$74,MATCH($B15,$F$66:$F$74,0),1),0)+IFERROR(INDEX(#REF!,MATCH($B15,$I$66:$I$74,0),1),0))),2)</f>
        <v>0</v>
      </c>
      <c r="I15" s="130"/>
      <c r="J15" s="130"/>
      <c r="K15" s="128">
        <f t="shared" si="1"/>
        <v>0</v>
      </c>
      <c r="L15" s="119"/>
      <c r="N15" s="117"/>
      <c r="O15" s="272"/>
      <c r="P15" s="133"/>
      <c r="Q15" s="134"/>
      <c r="R15" s="119"/>
      <c r="S15" s="119"/>
      <c r="T15" s="119"/>
      <c r="U15" s="119"/>
      <c r="V15" s="160"/>
      <c r="W15" s="160"/>
      <c r="X15" s="160"/>
      <c r="Y15" s="160"/>
      <c r="Z15" s="119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>
        <f>ROUND(H15*(1+(IFERROR(INDEX($D$66:$D$74,MATCH($B16,$C$66:$C$74,0),1),0)+IFERROR(INDEX($G$66:$G$74,MATCH($B16,$F$66:$F$74,0),1),0)+IFERROR(INDEX(#REF!,MATCH($B16,$I$66:$I$74,0),1),0))),2)</f>
        <v>0</v>
      </c>
      <c r="I16" s="130"/>
      <c r="J16" s="130"/>
      <c r="K16" s="128">
        <f t="shared" si="1"/>
        <v>0</v>
      </c>
      <c r="L16" s="119"/>
      <c r="N16" s="117"/>
      <c r="R16" s="119"/>
      <c r="S16" s="119"/>
      <c r="T16" s="119"/>
      <c r="U16" s="119"/>
      <c r="V16" s="160"/>
      <c r="W16" s="160"/>
      <c r="X16" s="160"/>
      <c r="Y16" s="160"/>
      <c r="Z16" s="119"/>
      <c r="AA16" s="119"/>
    </row>
    <row r="17" spans="2:27">
      <c r="B17" s="135">
        <f t="shared" si="0"/>
        <v>2023</v>
      </c>
      <c r="C17" s="136"/>
      <c r="D17" s="128"/>
      <c r="E17" s="128"/>
      <c r="F17" s="128"/>
      <c r="G17" s="130"/>
      <c r="H17" s="128">
        <f>ROUND(H16*(1+(IFERROR(INDEX($D$66:$D$74,MATCH($B17,$C$66:$C$74,0),1),0)+IFERROR(INDEX($G$66:$G$74,MATCH($B17,$F$66:$F$74,0),1),0)+IFERROR(INDEX(#REF!,MATCH($B17,$I$66:$I$74,0),1),0))),2)</f>
        <v>0</v>
      </c>
      <c r="I17" s="130"/>
      <c r="J17" s="130"/>
      <c r="K17" s="128">
        <f t="shared" si="1"/>
        <v>0</v>
      </c>
      <c r="L17" s="119"/>
      <c r="N17" s="117"/>
      <c r="O17" s="132"/>
      <c r="R17" s="119"/>
      <c r="S17" s="119"/>
      <c r="T17" s="119"/>
      <c r="U17" s="119"/>
      <c r="V17" s="160"/>
      <c r="W17" s="160"/>
      <c r="X17" s="160"/>
      <c r="Y17" s="160"/>
      <c r="Z17" s="119"/>
      <c r="AA17" s="119"/>
    </row>
    <row r="18" spans="2:27">
      <c r="B18" s="135">
        <f t="shared" si="0"/>
        <v>2024</v>
      </c>
      <c r="C18" s="136"/>
      <c r="D18" s="128"/>
      <c r="E18" s="148"/>
      <c r="F18" s="148"/>
      <c r="G18" s="130"/>
      <c r="H18" s="128">
        <f>ROUND(H17*(1+(IFERROR(INDEX($D$66:$D$74,MATCH($B18,$C$66:$C$74,0),1),0)+IFERROR(INDEX($G$66:$G$74,MATCH($B18,$F$66:$F$74,0),1),0)+IFERROR(INDEX(#REF!,MATCH($B18,$I$66:$I$74,0),1),0))),2)</f>
        <v>0</v>
      </c>
      <c r="I18" s="130"/>
      <c r="J18" s="130"/>
      <c r="K18" s="128">
        <f t="shared" si="1"/>
        <v>0</v>
      </c>
      <c r="L18" s="119"/>
      <c r="N18" s="117"/>
      <c r="R18" s="119"/>
      <c r="S18" s="119"/>
      <c r="T18" s="164"/>
      <c r="U18" s="160"/>
      <c r="V18" s="160"/>
      <c r="W18" s="160"/>
      <c r="X18" s="160"/>
      <c r="Y18" s="160"/>
      <c r="Z18" s="119"/>
      <c r="AA18" s="119"/>
    </row>
    <row r="19" spans="2:27">
      <c r="B19" s="135">
        <f t="shared" si="0"/>
        <v>2025</v>
      </c>
      <c r="C19" s="136"/>
      <c r="D19" s="128"/>
      <c r="E19" s="148"/>
      <c r="F19" s="148"/>
      <c r="G19" s="130"/>
      <c r="H19" s="128">
        <f>ROUND(H18*(1+(IFERROR(INDEX($D$66:$D$74,MATCH($B19,$C$66:$C$74,0),1),0)+IFERROR(INDEX($G$66:$G$74,MATCH($B19,$F$66:$F$74,0),1),0)+IFERROR(INDEX(#REF!,MATCH($B19,$I$66:$I$74,0),1),0))),2)</f>
        <v>0</v>
      </c>
      <c r="I19" s="130"/>
      <c r="J19" s="130"/>
      <c r="K19" s="128">
        <f t="shared" si="1"/>
        <v>0</v>
      </c>
      <c r="L19" s="119"/>
      <c r="N19" s="117"/>
      <c r="R19" s="119"/>
      <c r="S19" s="119"/>
      <c r="T19" s="164"/>
      <c r="U19" s="160"/>
      <c r="V19" s="160"/>
      <c r="W19" s="160"/>
      <c r="X19" s="160"/>
      <c r="Y19" s="160"/>
      <c r="Z19" s="119"/>
      <c r="AA19" s="119"/>
    </row>
    <row r="20" spans="2:27">
      <c r="B20" s="135">
        <f t="shared" si="0"/>
        <v>2026</v>
      </c>
      <c r="C20" s="136"/>
      <c r="D20" s="128"/>
      <c r="E20" s="148"/>
      <c r="F20" s="148"/>
      <c r="G20" s="130"/>
      <c r="H20" s="128">
        <f>ROUND(H19*(1+(IFERROR(INDEX($D$66:$D$74,MATCH($B20,$C$66:$C$74,0),1),0)+IFERROR(INDEX($G$66:$G$74,MATCH($B20,$F$66:$F$74,0),1),0)+IFERROR(INDEX(#REF!,MATCH($B20,$I$66:$I$74,0),1),0))),2)</f>
        <v>0</v>
      </c>
      <c r="I20" s="130"/>
      <c r="J20" s="130"/>
      <c r="K20" s="128">
        <f t="shared" si="1"/>
        <v>0</v>
      </c>
      <c r="L20" s="119"/>
      <c r="N20" s="117"/>
      <c r="R20" s="160"/>
      <c r="S20" s="119"/>
      <c r="T20" s="164"/>
      <c r="U20" s="160"/>
      <c r="V20" s="160"/>
      <c r="W20" s="160"/>
      <c r="X20" s="160"/>
      <c r="Y20" s="160"/>
      <c r="Z20" s="119"/>
      <c r="AA20" s="119"/>
    </row>
    <row r="21" spans="2:27">
      <c r="B21" s="135">
        <f t="shared" si="0"/>
        <v>2027</v>
      </c>
      <c r="C21" s="136"/>
      <c r="D21" s="128"/>
      <c r="E21" s="148"/>
      <c r="F21" s="148"/>
      <c r="G21" s="130"/>
      <c r="H21" s="128">
        <f>ROUND(H20*(1+(IFERROR(INDEX($D$66:$D$74,MATCH($B21,$C$66:$C$74,0),1),0)+IFERROR(INDEX($G$66:$G$74,MATCH($B21,$F$66:$F$74,0),1),0)+IFERROR(INDEX(#REF!,MATCH($B21,$I$66:$I$74,0),1),0))),2)</f>
        <v>0</v>
      </c>
      <c r="I21" s="130"/>
      <c r="J21" s="130"/>
      <c r="K21" s="128">
        <f t="shared" si="1"/>
        <v>0</v>
      </c>
      <c r="L21" s="119"/>
      <c r="N21" s="117"/>
      <c r="R21" s="160"/>
      <c r="S21" s="119"/>
      <c r="T21" s="164"/>
      <c r="U21" s="160"/>
      <c r="V21" s="160"/>
      <c r="W21" s="160"/>
      <c r="X21" s="160"/>
      <c r="Y21" s="160"/>
      <c r="Z21" s="119"/>
      <c r="AA21" s="119"/>
    </row>
    <row r="22" spans="2:27">
      <c r="B22" s="135">
        <f t="shared" si="0"/>
        <v>2028</v>
      </c>
      <c r="C22" s="136"/>
      <c r="D22" s="128"/>
      <c r="E22" s="148"/>
      <c r="F22" s="148"/>
      <c r="G22" s="130"/>
      <c r="H22" s="128">
        <f>ROUND(H21*(1+(IFERROR(INDEX($D$66:$D$74,MATCH($B22,$C$66:$C$74,0),1),0)+IFERROR(INDEX($G$66:$G$74,MATCH($B22,$F$66:$F$74,0),1),0)+IFERROR(INDEX(#REF!,MATCH($B22,$I$66:$I$74,0),1),0))),2)</f>
        <v>0</v>
      </c>
      <c r="I22" s="130"/>
      <c r="J22" s="130"/>
      <c r="K22" s="128">
        <f t="shared" si="1"/>
        <v>0</v>
      </c>
      <c r="L22" s="119"/>
      <c r="N22" s="117"/>
      <c r="R22" s="160"/>
      <c r="S22" s="119"/>
      <c r="T22" s="164"/>
      <c r="U22" s="160"/>
      <c r="V22" s="160"/>
      <c r="W22" s="160"/>
      <c r="X22" s="160"/>
      <c r="Y22" s="160"/>
      <c r="Z22" s="119"/>
      <c r="AA22" s="119"/>
    </row>
    <row r="23" spans="2:27">
      <c r="B23" s="135">
        <f t="shared" si="0"/>
        <v>2029</v>
      </c>
      <c r="C23" s="136"/>
      <c r="D23" s="128"/>
      <c r="E23" s="148"/>
      <c r="F23" s="148"/>
      <c r="G23" s="130"/>
      <c r="H23" s="128">
        <f>ROUND(H22*(1+(IFERROR(INDEX($D$66:$D$74,MATCH($B23,$C$66:$C$74,0),1),0)+IFERROR(INDEX($G$66:$G$74,MATCH($B23,$F$66:$F$74,0),1),0)+IFERROR(INDEX(#REF!,MATCH($B23,$I$66:$I$74,0),1),0))),2)</f>
        <v>0</v>
      </c>
      <c r="I23" s="130"/>
      <c r="J23" s="130"/>
      <c r="K23" s="128">
        <f t="shared" si="1"/>
        <v>0</v>
      </c>
      <c r="L23" s="119"/>
      <c r="N23" s="117"/>
      <c r="R23" s="160"/>
      <c r="S23" s="119"/>
      <c r="T23" s="164"/>
      <c r="U23" s="160"/>
      <c r="V23" s="160"/>
      <c r="W23" s="160"/>
      <c r="X23" s="160"/>
      <c r="Y23" s="160"/>
      <c r="Z23" s="119"/>
      <c r="AA23" s="119"/>
    </row>
    <row r="24" spans="2:27">
      <c r="B24" s="135">
        <f t="shared" si="0"/>
        <v>2030</v>
      </c>
      <c r="C24" s="136"/>
      <c r="D24" s="128"/>
      <c r="E24" s="148"/>
      <c r="F24" s="148"/>
      <c r="G24" s="130"/>
      <c r="H24" s="128">
        <f>ROUND(H23*(1+(IFERROR(INDEX($D$66:$D$74,MATCH($B24,$C$66:$C$74,0),1),0)+IFERROR(INDEX($G$66:$G$74,MATCH($B24,$F$66:$F$74,0),1),0)+IFERROR(INDEX(#REF!,MATCH($B24,$I$66:$I$74,0),1),0))),2)</f>
        <v>0</v>
      </c>
      <c r="I24" s="130"/>
      <c r="J24" s="130"/>
      <c r="K24" s="128">
        <f t="shared" si="1"/>
        <v>0</v>
      </c>
      <c r="L24" s="119"/>
      <c r="N24" s="117"/>
      <c r="R24" s="160"/>
      <c r="S24" s="119"/>
      <c r="T24" s="164"/>
      <c r="U24" s="160"/>
      <c r="V24" s="160"/>
      <c r="W24" s="160"/>
      <c r="X24" s="160"/>
      <c r="Y24" s="160"/>
      <c r="Z24" s="119"/>
      <c r="AA24" s="119"/>
    </row>
    <row r="25" spans="2:27">
      <c r="B25" s="135">
        <f t="shared" si="0"/>
        <v>2031</v>
      </c>
      <c r="C25" s="136"/>
      <c r="D25" s="128"/>
      <c r="E25" s="148"/>
      <c r="F25" s="148"/>
      <c r="G25" s="130"/>
      <c r="H25" s="128">
        <f>ROUND(H24*(1+(IFERROR(INDEX($D$66:$D$74,MATCH($B25,$C$66:$C$74,0),1),0)+IFERROR(INDEX($G$66:$G$74,MATCH($B25,$F$66:$F$74,0),1),0)+IFERROR(INDEX(#REF!,MATCH($B25,$I$66:$I$74,0),1),0))),2)</f>
        <v>0</v>
      </c>
      <c r="I25" s="130"/>
      <c r="J25" s="130"/>
      <c r="K25" s="128">
        <f t="shared" si="1"/>
        <v>0</v>
      </c>
      <c r="L25" s="119"/>
      <c r="N25" s="117"/>
      <c r="R25" s="160"/>
      <c r="S25" s="119"/>
      <c r="T25" s="164"/>
      <c r="U25" s="160"/>
      <c r="V25" s="160"/>
      <c r="W25" s="160"/>
      <c r="X25" s="160"/>
      <c r="Y25" s="160"/>
      <c r="Z25" s="119"/>
      <c r="AA25" s="119"/>
    </row>
    <row r="26" spans="2:27">
      <c r="B26" s="135">
        <f t="shared" si="0"/>
        <v>2032</v>
      </c>
      <c r="C26" s="348">
        <v>1672.135761589404</v>
      </c>
      <c r="D26" s="128">
        <f>C26*$C$62</f>
        <v>115.36064619205297</v>
      </c>
      <c r="E26" s="269">
        <v>26.705298013245034</v>
      </c>
      <c r="F26" s="128">
        <f>INDEX('Table 3 ID Wind_2030'!$F$10:$F$38,MATCH(B26,'Table 3 ID Wind_2030'!$B$10:$B$38,0),1)</f>
        <v>12.63</v>
      </c>
      <c r="G26" s="130">
        <f>(D26+E26+F26)/(8.76*$C$63)</f>
        <v>47.599337901173556</v>
      </c>
      <c r="H26" s="128">
        <f>ROUND(H25*(1+(IFERROR(INDEX($D$66:$D$74,MATCH($B26,$C$66:$C$74,0),1),0)+IFERROR(INDEX($G$66:$G$74,MATCH($B26,$F$66:$F$74,0),1),0)+IFERROR(INDEX(#REF!,MATCH($B26,$I$66:$I$74,0),1),0))),2)</f>
        <v>0</v>
      </c>
      <c r="I26" s="130">
        <f>(G26+H26)</f>
        <v>47.599337901173556</v>
      </c>
      <c r="J26" s="130">
        <f t="shared" ref="J26:J32" si="2">ROUND(I26*$C$63*8.76,2)</f>
        <v>154.69999999999999</v>
      </c>
      <c r="K26" s="128">
        <f t="shared" si="1"/>
        <v>154.69594420529799</v>
      </c>
      <c r="L26" s="119"/>
      <c r="N26" s="117"/>
      <c r="R26" s="160"/>
      <c r="S26" s="119"/>
      <c r="T26" s="164"/>
      <c r="U26" s="160"/>
      <c r="V26" s="160"/>
      <c r="W26" s="160"/>
      <c r="X26" s="160"/>
      <c r="Y26" s="160"/>
      <c r="Z26" s="119"/>
      <c r="AA26" s="119"/>
    </row>
    <row r="27" spans="2:27">
      <c r="B27" s="135">
        <f t="shared" si="0"/>
        <v>2033</v>
      </c>
      <c r="C27" s="136"/>
      <c r="D27" s="128">
        <f t="shared" ref="D27:E37" si="3">ROUND(D26*(1+(IFERROR(INDEX($D$66:$D$74,MATCH($B27,$C$66:$C$74,0),1),0)+IFERROR(INDEX($G$66:$G$74,MATCH($B27,$F$66:$F$74,0),1),0)+IFERROR(INDEX($J$66:$J$74,MATCH($B27,$I$66:$I$74,0),1),0))),2)</f>
        <v>117.78</v>
      </c>
      <c r="E27" s="269">
        <v>27.317880794701988</v>
      </c>
      <c r="F27" s="128">
        <f>INDEX('Table 3 ID Wind_2030'!$F$10:$F$38,MATCH(B27,'Table 3 ID Wind_2030'!$B$10:$B$38,0),1)</f>
        <v>12.9</v>
      </c>
      <c r="G27" s="130">
        <f t="shared" ref="G27:G37" si="4">(D27+E27+F27)/(8.76*$C$63)</f>
        <v>48.615330894750088</v>
      </c>
      <c r="H27" s="128">
        <f>ROUND(H26*(1+(IFERROR(INDEX($D$66:$D$74,MATCH($B27,$C$66:$C$74,0),1),0)+IFERROR(INDEX($G$66:$G$74,MATCH($B27,$F$66:$F$74,0),1),0)+IFERROR(INDEX(#REF!,MATCH($B27,$I$66:$I$74,0),1),0))),2)</f>
        <v>0</v>
      </c>
      <c r="I27" s="130">
        <f t="shared" ref="I27:I37" si="5">(G27+H27)</f>
        <v>48.615330894750088</v>
      </c>
      <c r="J27" s="130">
        <f t="shared" si="2"/>
        <v>158</v>
      </c>
      <c r="K27" s="128">
        <f t="shared" si="1"/>
        <v>157.99788079470198</v>
      </c>
      <c r="L27" s="119"/>
      <c r="N27" s="117"/>
      <c r="R27" s="160"/>
      <c r="S27" s="119"/>
      <c r="T27" s="164"/>
      <c r="U27" s="160"/>
      <c r="V27" s="160"/>
      <c r="W27" s="160"/>
      <c r="X27" s="160"/>
      <c r="Y27" s="160"/>
      <c r="Z27" s="119"/>
      <c r="AA27" s="119"/>
    </row>
    <row r="28" spans="2:27">
      <c r="B28" s="135">
        <f t="shared" si="0"/>
        <v>2034</v>
      </c>
      <c r="C28" s="136"/>
      <c r="D28" s="128">
        <f t="shared" si="3"/>
        <v>120.25</v>
      </c>
      <c r="E28" s="269">
        <v>27.94701986754967</v>
      </c>
      <c r="F28" s="128">
        <f>INDEX('Table 3 ID Wind_2030'!$F$10:$F$38,MATCH(B28,'Table 3 ID Wind_2030'!$B$10:$B$38,0),1)</f>
        <v>13.17</v>
      </c>
      <c r="G28" s="130">
        <f t="shared" si="4"/>
        <v>49.652001830037804</v>
      </c>
      <c r="H28" s="128">
        <f>ROUND(H27*(1+(IFERROR(INDEX($D$66:$D$74,MATCH($B28,$C$66:$C$74,0),1),0)+IFERROR(INDEX($G$66:$G$74,MATCH($B28,$F$66:$F$74,0),1),0)+IFERROR(INDEX(#REF!,MATCH($B28,$I$66:$I$74,0),1),0))),2)</f>
        <v>0</v>
      </c>
      <c r="I28" s="130">
        <f t="shared" si="5"/>
        <v>49.652001830037804</v>
      </c>
      <c r="J28" s="130">
        <f t="shared" si="2"/>
        <v>161.37</v>
      </c>
      <c r="K28" s="128">
        <f t="shared" si="1"/>
        <v>161.36701986754966</v>
      </c>
      <c r="L28" s="119"/>
      <c r="N28" s="117"/>
      <c r="R28" s="160"/>
      <c r="S28" s="119"/>
      <c r="T28" s="164"/>
      <c r="U28" s="160"/>
      <c r="V28" s="160"/>
      <c r="W28" s="160"/>
      <c r="X28" s="160"/>
      <c r="Y28" s="160"/>
      <c r="Z28" s="119"/>
      <c r="AA28" s="119"/>
    </row>
    <row r="29" spans="2:27">
      <c r="B29" s="135">
        <f t="shared" si="0"/>
        <v>2035</v>
      </c>
      <c r="C29" s="136"/>
      <c r="D29" s="128">
        <f t="shared" si="3"/>
        <v>122.78</v>
      </c>
      <c r="E29" s="269">
        <v>28.576158940397352</v>
      </c>
      <c r="F29" s="128">
        <f>INDEX('Table 3 ID Wind_2030'!$F$10:$F$38,MATCH(B29,'Table 3 ID Wind_2030'!$B$10:$B$38,0),1)</f>
        <v>13.45</v>
      </c>
      <c r="G29" s="130">
        <f t="shared" si="4"/>
        <v>50.710211491956017</v>
      </c>
      <c r="H29" s="128">
        <f>ROUND(H28*(1+(IFERROR(INDEX($D$66:$D$74,MATCH($B29,$C$66:$C$74,0),1),0)+IFERROR(INDEX($G$66:$G$74,MATCH($B29,$F$66:$F$74,0),1),0)+IFERROR(INDEX(#REF!,MATCH($B29,$I$66:$I$74,0),1),0))),2)</f>
        <v>0</v>
      </c>
      <c r="I29" s="130">
        <f t="shared" si="5"/>
        <v>50.710211491956017</v>
      </c>
      <c r="J29" s="130">
        <f t="shared" si="2"/>
        <v>164.81</v>
      </c>
      <c r="K29" s="128">
        <f t="shared" si="1"/>
        <v>164.80615894039735</v>
      </c>
      <c r="L29" s="119"/>
      <c r="N29" s="117"/>
      <c r="R29" s="160"/>
      <c r="S29" s="119"/>
      <c r="T29" s="164"/>
      <c r="U29" s="160"/>
      <c r="V29" s="160"/>
      <c r="W29" s="160"/>
      <c r="X29" s="160"/>
      <c r="Y29" s="160"/>
      <c r="Z29" s="119"/>
      <c r="AA29" s="119"/>
    </row>
    <row r="30" spans="2:27">
      <c r="B30" s="135">
        <f t="shared" si="0"/>
        <v>2036</v>
      </c>
      <c r="C30" s="136"/>
      <c r="D30" s="128">
        <f t="shared" si="3"/>
        <v>125.36</v>
      </c>
      <c r="E30" s="269">
        <v>29.221854304635762</v>
      </c>
      <c r="F30" s="128">
        <f>INDEX('Table 3 ID Wind_2030'!$F$10:$F$38,MATCH(B30,'Table 3 ID Wind_2030'!$B$10:$B$38,0),1)</f>
        <v>13.73</v>
      </c>
      <c r="G30" s="130">
        <f t="shared" si="4"/>
        <v>51.788900264814259</v>
      </c>
      <c r="H30" s="128">
        <f>ROUND(H29*(1+(IFERROR(INDEX($D$66:$D$74,MATCH($B30,$C$66:$C$74,0),1),0)+IFERROR(INDEX($G$66:$G$74,MATCH($B30,$F$66:$F$74,0),1),0)+IFERROR(INDEX(#REF!,MATCH($B30,$I$66:$I$74,0),1),0))),2)</f>
        <v>0</v>
      </c>
      <c r="I30" s="130">
        <f t="shared" si="5"/>
        <v>51.788900264814259</v>
      </c>
      <c r="J30" s="130">
        <f t="shared" si="2"/>
        <v>168.31</v>
      </c>
      <c r="K30" s="128">
        <f t="shared" si="1"/>
        <v>168.31185430463574</v>
      </c>
      <c r="L30" s="119"/>
      <c r="N30" s="117"/>
      <c r="R30" s="160"/>
      <c r="S30" s="119"/>
      <c r="T30" s="164"/>
      <c r="U30" s="160"/>
      <c r="V30" s="160"/>
      <c r="W30" s="160"/>
      <c r="X30" s="160"/>
      <c r="Y30" s="160"/>
      <c r="Z30" s="119"/>
      <c r="AA30" s="119"/>
    </row>
    <row r="31" spans="2:27">
      <c r="B31" s="135">
        <f t="shared" si="0"/>
        <v>2037</v>
      </c>
      <c r="C31" s="136"/>
      <c r="D31" s="128">
        <f t="shared" si="3"/>
        <v>128.12</v>
      </c>
      <c r="E31" s="269">
        <v>29.900662251655628</v>
      </c>
      <c r="F31" s="128">
        <f>INDEX('Table 3 ID Wind_2030'!$F$10:$F$38,MATCH(B31,'Table 3 ID Wind_2030'!$B$10:$B$38,0),1)</f>
        <v>14.03</v>
      </c>
      <c r="G31" s="130">
        <f t="shared" si="4"/>
        <v>52.939316869024744</v>
      </c>
      <c r="H31" s="128">
        <f>ROUND(H30*(1+(IFERROR(INDEX($D$66:$D$74,MATCH($B31,$C$66:$C$74,0),1),0)+IFERROR(INDEX($G$66:$G$74,MATCH($B31,$F$66:$F$74,0),1),0)+IFERROR(INDEX(#REF!,MATCH($B31,$I$66:$I$74,0),1),0))),2)</f>
        <v>0</v>
      </c>
      <c r="I31" s="130">
        <f t="shared" si="5"/>
        <v>52.939316869024744</v>
      </c>
      <c r="J31" s="130">
        <f t="shared" si="2"/>
        <v>172.05</v>
      </c>
      <c r="K31" s="128">
        <f t="shared" si="1"/>
        <v>172.05066225165564</v>
      </c>
      <c r="L31" s="119"/>
      <c r="N31" s="117"/>
      <c r="R31" s="160"/>
      <c r="S31" s="119"/>
      <c r="T31" s="164"/>
      <c r="U31" s="160"/>
      <c r="V31" s="160"/>
      <c r="W31" s="160"/>
      <c r="X31" s="160"/>
      <c r="Y31" s="160"/>
      <c r="Z31" s="119"/>
      <c r="AA31" s="119"/>
    </row>
    <row r="32" spans="2:27">
      <c r="B32" s="135">
        <f t="shared" si="0"/>
        <v>2038</v>
      </c>
      <c r="C32" s="136"/>
      <c r="D32" s="128">
        <f t="shared" si="3"/>
        <v>130.94</v>
      </c>
      <c r="E32" s="269">
        <v>30.579470198675498</v>
      </c>
      <c r="F32" s="128">
        <f>INDEX('Table 3 ID Wind_2030'!$F$10:$F$38,MATCH(B32,'Table 3 ID Wind_2030'!$B$10:$B$38,0),1)</f>
        <v>14.34</v>
      </c>
      <c r="G32" s="130">
        <f t="shared" si="4"/>
        <v>54.111272199865695</v>
      </c>
      <c r="H32" s="128">
        <f>ROUND(H31*(1+(IFERROR(INDEX($D$66:$D$74,MATCH($B32,$C$66:$C$74,0),1),0)+IFERROR(INDEX($G$66:$G$74,MATCH($B32,$F$66:$F$74,0),1),0)+IFERROR(INDEX(#REF!,MATCH($B32,$I$66:$I$74,0),1),0))),2)</f>
        <v>0</v>
      </c>
      <c r="I32" s="130">
        <f t="shared" si="5"/>
        <v>54.111272199865695</v>
      </c>
      <c r="J32" s="130">
        <f t="shared" si="2"/>
        <v>175.86</v>
      </c>
      <c r="K32" s="128">
        <f t="shared" si="1"/>
        <v>175.8594701986755</v>
      </c>
      <c r="L32" s="119"/>
      <c r="N32" s="117"/>
      <c r="R32" s="160"/>
      <c r="S32" s="119"/>
      <c r="T32" s="164"/>
      <c r="U32" s="160"/>
      <c r="V32" s="160"/>
      <c r="W32" s="160"/>
      <c r="X32" s="160"/>
      <c r="Y32" s="160"/>
      <c r="Z32" s="119"/>
      <c r="AA32" s="119"/>
    </row>
    <row r="33" spans="2:27">
      <c r="B33" s="135">
        <f t="shared" si="0"/>
        <v>2039</v>
      </c>
      <c r="C33" s="136"/>
      <c r="D33" s="128">
        <f t="shared" si="3"/>
        <v>133.69</v>
      </c>
      <c r="E33" s="128">
        <f t="shared" si="3"/>
        <v>31.22</v>
      </c>
      <c r="F33" s="128">
        <f>INDEX('Table 3 ID Wind_2030'!$F$10:$F$38,MATCH(B33,'Table 3 ID Wind_2030'!$B$10:$B$38,0),1)</f>
        <v>14.64</v>
      </c>
      <c r="G33" s="130">
        <f t="shared" si="4"/>
        <v>55.246833807185325</v>
      </c>
      <c r="H33" s="128">
        <f>ROUND(H32*(1+(IFERROR(INDEX($D$66:$D$74,MATCH($B33,$C$66:$C$74,0),1),0)+IFERROR(INDEX($G$66:$G$74,MATCH($B33,$F$66:$F$74,0),1),0)+IFERROR(INDEX(#REF!,MATCH($B33,$I$66:$I$74,0),1),0))),2)</f>
        <v>0</v>
      </c>
      <c r="I33" s="130">
        <f t="shared" si="5"/>
        <v>55.246833807185325</v>
      </c>
      <c r="J33" s="130">
        <f t="shared" ref="J33:J37" si="6">ROUND(I33*$C$63*8.76,2)</f>
        <v>179.55</v>
      </c>
      <c r="K33" s="128">
        <f t="shared" si="1"/>
        <v>179.55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3"/>
        <v>136.63</v>
      </c>
      <c r="E34" s="128">
        <f t="shared" ref="E34" si="7">ROUND(E33*(1+(IFERROR(INDEX($D$66:$D$74,MATCH($B34,$C$66:$C$74,0),1),0)+IFERROR(INDEX($G$66:$G$74,MATCH($B34,$F$66:$F$74,0),1),0)+IFERROR(INDEX($J$66:$J$74,MATCH($B34,$I$66:$I$74,0),1),0))),2)</f>
        <v>31.91</v>
      </c>
      <c r="F34" s="128">
        <f>INDEX('Table 3 ID Wind_2030'!$F$10:$F$38,MATCH(B34,'Table 3 ID Wind_2030'!$B$10:$B$38,0),1)</f>
        <v>14.96</v>
      </c>
      <c r="G34" s="130">
        <f t="shared" si="4"/>
        <v>56.462233381333931</v>
      </c>
      <c r="H34" s="128">
        <f>ROUND(H33*(1+(IFERROR(INDEX($D$66:$D$74,MATCH($B34,$C$66:$C$74,0),1),0)+IFERROR(INDEX($G$66:$G$74,MATCH($B34,$F$66:$F$74,0),1),0)+IFERROR(INDEX(#REF!,MATCH($B34,$I$66:$I$74,0),1),0))),2)</f>
        <v>0</v>
      </c>
      <c r="I34" s="130">
        <f t="shared" si="5"/>
        <v>56.462233381333931</v>
      </c>
      <c r="J34" s="130">
        <f t="shared" si="6"/>
        <v>183.5</v>
      </c>
      <c r="K34" s="128">
        <f t="shared" si="1"/>
        <v>183.5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3"/>
        <v>139.63999999999999</v>
      </c>
      <c r="E35" s="128">
        <f t="shared" ref="E35" si="8">ROUND(E34*(1+(IFERROR(INDEX($D$66:$D$74,MATCH($B35,$C$66:$C$74,0),1),0)+IFERROR(INDEX($G$66:$G$74,MATCH($B35,$F$66:$F$74,0),1),0)+IFERROR(INDEX($J$66:$J$74,MATCH($B35,$I$66:$I$74,0),1),0))),2)</f>
        <v>32.61</v>
      </c>
      <c r="F35" s="128">
        <f>INDEX('Table 3 ID Wind_2030'!$F$10:$F$38,MATCH(B35,'Table 3 ID Wind_2030'!$B$10:$B$38,0),1)</f>
        <v>15.29</v>
      </c>
      <c r="G35" s="130">
        <f t="shared" si="4"/>
        <v>57.705325604007434</v>
      </c>
      <c r="H35" s="128">
        <f>ROUND(H34*(1+(IFERROR(INDEX($D$66:$D$74,MATCH($B35,$C$66:$C$74,0),1),0)+IFERROR(INDEX($G$66:$G$74,MATCH($B35,$F$66:$F$74,0),1),0)+IFERROR(INDEX(#REF!,MATCH($B35,$I$66:$I$74,0),1),0))),2)</f>
        <v>0</v>
      </c>
      <c r="I35" s="130">
        <f t="shared" si="5"/>
        <v>57.705325604007434</v>
      </c>
      <c r="J35" s="130">
        <f t="shared" si="6"/>
        <v>187.54</v>
      </c>
      <c r="K35" s="128">
        <f t="shared" si="1"/>
        <v>187.54</v>
      </c>
      <c r="L35" s="119"/>
      <c r="N35" s="117"/>
      <c r="R35" s="119"/>
      <c r="S35" s="119"/>
      <c r="T35" s="119"/>
      <c r="U35" s="119"/>
      <c r="V35" s="119"/>
      <c r="W35" s="119"/>
      <c r="X35" s="119"/>
      <c r="Y35" s="119"/>
      <c r="Z35" s="119"/>
      <c r="AA35" s="119"/>
    </row>
    <row r="36" spans="2:27">
      <c r="B36" s="135">
        <f t="shared" si="0"/>
        <v>2042</v>
      </c>
      <c r="C36" s="136"/>
      <c r="D36" s="128">
        <f t="shared" si="3"/>
        <v>142.71</v>
      </c>
      <c r="E36" s="128">
        <f t="shared" ref="E36" si="9">ROUND(E35*(1+(IFERROR(INDEX($D$66:$D$74,MATCH($B36,$C$66:$C$74,0),1),0)+IFERROR(INDEX($G$66:$G$74,MATCH($B36,$F$66:$F$74,0),1),0)+IFERROR(INDEX($J$66:$J$74,MATCH($B36,$I$66:$I$74,0),1),0))),2)</f>
        <v>33.33</v>
      </c>
      <c r="F36" s="128">
        <f>INDEX('Table 3 ID Wind_2030'!$F$10:$F$38,MATCH(B36,'Table 3 ID Wind_2030'!$B$10:$B$38,0),1)</f>
        <v>15.63</v>
      </c>
      <c r="G36" s="130">
        <f t="shared" si="4"/>
        <v>58.976110475205857</v>
      </c>
      <c r="H36" s="128">
        <f>ROUND(H35*(1+(IFERROR(INDEX($D$66:$D$74,MATCH($B36,$C$66:$C$74,0),1),0)+IFERROR(INDEX($G$66:$G$74,MATCH($B36,$F$66:$F$74,0),1),0)+IFERROR(INDEX(#REF!,MATCH($B36,$I$66:$I$74,0),1),0))),2)</f>
        <v>0</v>
      </c>
      <c r="I36" s="130">
        <f t="shared" si="5"/>
        <v>58.976110475205857</v>
      </c>
      <c r="J36" s="130">
        <f t="shared" si="6"/>
        <v>191.67</v>
      </c>
      <c r="K36" s="128">
        <f t="shared" si="1"/>
        <v>191.67000000000002</v>
      </c>
      <c r="L36" s="119"/>
      <c r="N36" s="117"/>
      <c r="R36" s="119"/>
      <c r="S36" s="119"/>
      <c r="T36" s="119"/>
      <c r="U36" s="119"/>
      <c r="V36" s="119"/>
      <c r="W36" s="119"/>
      <c r="X36" s="119"/>
      <c r="Y36" s="119"/>
      <c r="Z36" s="119"/>
      <c r="AA36" s="119"/>
    </row>
    <row r="37" spans="2:27">
      <c r="B37" s="135">
        <f t="shared" si="0"/>
        <v>2043</v>
      </c>
      <c r="C37" s="136"/>
      <c r="D37" s="128">
        <f t="shared" si="3"/>
        <v>145.85</v>
      </c>
      <c r="E37" s="128">
        <f t="shared" ref="E37" si="10">ROUND(E36*(1+(IFERROR(INDEX($D$66:$D$74,MATCH($B37,$C$66:$C$74,0),1),0)+IFERROR(INDEX($G$66:$G$74,MATCH($B37,$F$66:$F$74,0),1),0)+IFERROR(INDEX($J$66:$J$74,MATCH($B37,$I$66:$I$74,0),1),0))),2)</f>
        <v>34.06</v>
      </c>
      <c r="F37" s="128">
        <f>INDEX('Table 3 ID Wind_2030'!$F$10:$F$38,MATCH(B37,'Table 3 ID Wind_2030'!$B$10:$B$38,0),1)</f>
        <v>15.97</v>
      </c>
      <c r="G37" s="130">
        <f t="shared" si="4"/>
        <v>60.271511033981959</v>
      </c>
      <c r="H37" s="128">
        <f>ROUND(H36*(1+(IFERROR(INDEX($D$66:$D$74,MATCH($B37,$C$66:$C$74,0),1),0)+IFERROR(INDEX($G$66:$G$74,MATCH($B37,$F$66:$F$74,0),1),0)+IFERROR(INDEX(#REF!,MATCH($B37,$I$66:$I$74,0),1),0))),2)</f>
        <v>0</v>
      </c>
      <c r="I37" s="130">
        <f t="shared" si="5"/>
        <v>60.271511033981959</v>
      </c>
      <c r="J37" s="130">
        <f t="shared" si="6"/>
        <v>195.88</v>
      </c>
      <c r="K37" s="128">
        <f t="shared" si="1"/>
        <v>195.88</v>
      </c>
      <c r="L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</row>
    <row r="38" spans="2:27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</row>
    <row r="39" spans="2:27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</row>
    <row r="40" spans="2:27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  <c r="S40" s="119"/>
      <c r="T40" s="119"/>
      <c r="U40" s="119"/>
      <c r="V40" s="119"/>
      <c r="W40" s="119"/>
      <c r="X40" s="119"/>
      <c r="Y40" s="119"/>
      <c r="Z40" s="119"/>
      <c r="AA40" s="119"/>
    </row>
    <row r="41" spans="2:27">
      <c r="R41" s="119"/>
      <c r="S41" s="119"/>
      <c r="T41" s="119"/>
      <c r="U41" s="119"/>
      <c r="V41" s="119"/>
      <c r="W41" s="119"/>
      <c r="X41" s="119"/>
      <c r="Y41" s="119"/>
      <c r="Z41" s="119"/>
      <c r="AA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</row>
    <row r="43" spans="2:27">
      <c r="R43" s="119"/>
      <c r="S43" s="119"/>
      <c r="T43" s="119"/>
      <c r="U43" s="119"/>
      <c r="V43" s="119"/>
      <c r="W43" s="119"/>
      <c r="X43" s="119"/>
      <c r="Y43" s="119"/>
      <c r="Z43" s="119"/>
      <c r="AA43" s="119"/>
    </row>
    <row r="44" spans="2:27">
      <c r="B44" s="117" t="s">
        <v>63</v>
      </c>
      <c r="C44" s="140" t="s">
        <v>64</v>
      </c>
      <c r="D44" s="141" t="s">
        <v>102</v>
      </c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2:27">
      <c r="C45" s="140" t="str">
        <f>C7</f>
        <v>(a)</v>
      </c>
      <c r="D45" s="117" t="s">
        <v>65</v>
      </c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2:27">
      <c r="C46" s="140" t="str">
        <f>D7</f>
        <v>(b)</v>
      </c>
      <c r="D46" s="130" t="str">
        <f>"= "&amp;C7&amp;" x "&amp;C62</f>
        <v>= (a) x 0.06899</v>
      </c>
      <c r="R46" s="119"/>
      <c r="S46" s="119"/>
      <c r="T46" s="119"/>
      <c r="U46" s="119"/>
      <c r="V46" s="119"/>
      <c r="W46" s="119"/>
      <c r="X46" s="119"/>
      <c r="Y46" s="119"/>
      <c r="Z46" s="119"/>
      <c r="AA46" s="119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R47" s="119"/>
      <c r="S47" s="119"/>
      <c r="T47" s="119"/>
      <c r="U47" s="119"/>
      <c r="V47" s="119"/>
      <c r="W47" s="119"/>
      <c r="X47" s="119"/>
      <c r="Y47" s="119"/>
      <c r="Z47" s="119"/>
      <c r="AA47" s="119"/>
    </row>
    <row r="48" spans="2:27">
      <c r="C48" s="140" t="str">
        <f>I7</f>
        <v>(g)</v>
      </c>
      <c r="D48" s="130" t="str">
        <f>"= "&amp;$G$7&amp;" + "&amp;$H$7</f>
        <v>= (e) + (f)</v>
      </c>
      <c r="R48" s="119"/>
      <c r="S48" s="119"/>
      <c r="T48" s="119"/>
      <c r="U48" s="119"/>
      <c r="V48" s="119"/>
      <c r="W48" s="119"/>
      <c r="X48" s="119"/>
      <c r="Y48" s="119"/>
      <c r="Z48" s="119"/>
      <c r="AA48" s="119"/>
    </row>
    <row r="49" spans="2:27">
      <c r="C49" s="140" t="str">
        <f>K7</f>
        <v>(i)</v>
      </c>
      <c r="D49" s="85" t="str">
        <f>D44</f>
        <v>Plant Costs  - 2019 IRP Update - Table 6.1 &amp; 6.2</v>
      </c>
      <c r="R49" s="119"/>
      <c r="S49" s="119"/>
      <c r="T49" s="119"/>
      <c r="U49" s="119"/>
      <c r="V49" s="119"/>
      <c r="W49" s="119"/>
      <c r="X49" s="119"/>
      <c r="Y49" s="119"/>
      <c r="Z49" s="119"/>
      <c r="AA49" s="119"/>
    </row>
    <row r="50" spans="2:27">
      <c r="C50" s="140"/>
      <c r="D50" s="130"/>
      <c r="R50" s="119"/>
      <c r="S50" s="119"/>
      <c r="T50" s="119"/>
      <c r="U50" s="119"/>
      <c r="V50" s="119"/>
      <c r="W50" s="119"/>
      <c r="X50" s="119"/>
      <c r="Y50" s="119"/>
      <c r="Z50" s="119"/>
      <c r="AA50" s="119"/>
    </row>
    <row r="51" spans="2:27" ht="13.5" thickBot="1">
      <c r="R51" s="119"/>
      <c r="S51" s="119"/>
      <c r="T51" s="119"/>
      <c r="U51" s="119"/>
      <c r="V51" s="119"/>
      <c r="W51" s="119"/>
      <c r="X51" s="119"/>
      <c r="Y51" s="119"/>
      <c r="Z51" s="119"/>
      <c r="AA51" s="119"/>
    </row>
    <row r="52" spans="2:27" ht="13.5" thickBot="1">
      <c r="C52" s="42" t="str">
        <f>B2&amp;" - "&amp;B3</f>
        <v>2019 IRP Yakima Wind with Storage Resource - 37% Capacity Factor</v>
      </c>
      <c r="D52" s="142"/>
      <c r="E52" s="142"/>
      <c r="F52" s="142"/>
      <c r="G52" s="142"/>
      <c r="H52" s="142"/>
      <c r="I52" s="143"/>
      <c r="J52" s="143"/>
      <c r="K52" s="144"/>
      <c r="R52" s="119"/>
      <c r="S52" s="119"/>
      <c r="T52" s="119"/>
      <c r="U52" s="119"/>
      <c r="V52" s="119"/>
      <c r="W52" s="119"/>
      <c r="X52" s="119"/>
      <c r="Y52" s="119"/>
      <c r="Z52" s="119"/>
      <c r="AA52" s="119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R53" s="119"/>
      <c r="S53" s="119"/>
      <c r="T53" s="119"/>
      <c r="U53" s="119"/>
      <c r="V53" s="119"/>
      <c r="W53" s="119"/>
      <c r="X53" s="119"/>
      <c r="Y53" s="119"/>
      <c r="Z53" s="119"/>
      <c r="AA53" s="119"/>
    </row>
    <row r="54" spans="2:27">
      <c r="P54" s="117" t="s">
        <v>103</v>
      </c>
      <c r="Q54" s="117">
        <v>2032</v>
      </c>
    </row>
    <row r="55" spans="2:27">
      <c r="B55" s="85" t="s">
        <v>101</v>
      </c>
      <c r="C55" s="170">
        <v>1879.5324259832769</v>
      </c>
      <c r="D55" s="117" t="s">
        <v>65</v>
      </c>
      <c r="T55" s="117" t="str">
        <f>$Q$56&amp;"Proposed Station Capital Costs"</f>
        <v>H_.GO2_WDSProposed Station Capital Costs</v>
      </c>
    </row>
    <row r="56" spans="2:27">
      <c r="B56" s="85" t="s">
        <v>101</v>
      </c>
      <c r="C56" s="269">
        <v>30.743277943329019</v>
      </c>
      <c r="D56" s="117" t="s">
        <v>68</v>
      </c>
      <c r="O56" s="117">
        <v>60.4</v>
      </c>
      <c r="P56" s="117" t="s">
        <v>32</v>
      </c>
      <c r="Q56" s="117" t="s">
        <v>171</v>
      </c>
      <c r="T56" s="117" t="str">
        <f>Q56&amp;"Proposed Station Fixed Costs"</f>
        <v>H_.GO2_WDSProposed Station Fixed Costs</v>
      </c>
      <c r="Z56" s="117" t="s">
        <v>110</v>
      </c>
      <c r="AA56" s="279">
        <f>PMT(0.0692,30,NPV(0.0692,AA23:AA52))</f>
        <v>0</v>
      </c>
    </row>
    <row r="57" spans="2:27" ht="24" customHeight="1">
      <c r="B57" s="85"/>
      <c r="C57" s="271"/>
      <c r="D57" s="117" t="s">
        <v>105</v>
      </c>
    </row>
    <row r="58" spans="2:27">
      <c r="B58" s="85" t="s">
        <v>101</v>
      </c>
      <c r="C58" s="269">
        <v>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H_.GO2_WDSProposed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97" t="s">
        <v>91</v>
      </c>
      <c r="L59" s="151"/>
      <c r="M59" s="152"/>
      <c r="O59" s="150"/>
      <c r="P59" s="119"/>
      <c r="Q59" s="214" t="str">
        <f>Q56&amp;Q54</f>
        <v>H_.GO2_WDS2032</v>
      </c>
      <c r="R59" s="119"/>
      <c r="T59" s="117" t="str">
        <f>$Q$57&amp;"Proposed Station Variable O&amp;M Costs"</f>
        <v>Proposed Station Variable O&amp;M Costs</v>
      </c>
      <c r="U59" s="119"/>
      <c r="V59" s="119"/>
      <c r="W59" s="119"/>
      <c r="X59" s="119"/>
      <c r="Y59" s="119"/>
    </row>
    <row r="60" spans="2:27">
      <c r="B60" s="370" t="str">
        <f>LEFT(RIGHT(INDEX('Table 3 TransCost'!$39:$39,1,MATCH(F60,'Table 3 TransCost'!$4:$4,0)),6),5)</f>
        <v>2030$</v>
      </c>
      <c r="C60" s="271">
        <f>INDEX('Table 3 TransCost'!$39:$39,1,MATCH(F60,'Table 3 TransCost'!$4:$4,0)+2)</f>
        <v>12.097273854334603</v>
      </c>
      <c r="D60" s="117" t="s">
        <v>218</v>
      </c>
      <c r="F60" s="275" t="s">
        <v>184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200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70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8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2.1000000000000001E-2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11">C66+1</f>
        <v>2018</v>
      </c>
      <c r="D67" s="41">
        <v>2.4E-2</v>
      </c>
      <c r="E67" s="85"/>
      <c r="F67" s="87">
        <f t="shared" ref="F67:F74" si="12">F66+1</f>
        <v>2027</v>
      </c>
      <c r="G67" s="41">
        <v>2.4E-2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11"/>
        <v>2019</v>
      </c>
      <c r="D68" s="41">
        <v>1.7999999999999999E-2</v>
      </c>
      <c r="E68" s="85"/>
      <c r="F68" s="87">
        <f t="shared" si="12"/>
        <v>2028</v>
      </c>
      <c r="G68" s="41">
        <v>2.4E-2</v>
      </c>
      <c r="H68" s="41"/>
      <c r="I68" s="87">
        <f t="shared" ref="I68:I74" si="13">I67+1</f>
        <v>2037</v>
      </c>
      <c r="J68" s="41">
        <v>2.1999999999999999E-2</v>
      </c>
    </row>
    <row r="69" spans="3:14">
      <c r="C69" s="87">
        <f t="shared" si="11"/>
        <v>2020</v>
      </c>
      <c r="D69" s="41">
        <v>8.9999999999999993E-3</v>
      </c>
      <c r="E69" s="85"/>
      <c r="F69" s="87">
        <f t="shared" si="12"/>
        <v>2029</v>
      </c>
      <c r="G69" s="41">
        <v>2.3E-2</v>
      </c>
      <c r="H69" s="41"/>
      <c r="I69" s="87">
        <f t="shared" si="13"/>
        <v>2038</v>
      </c>
      <c r="J69" s="41">
        <v>2.1999999999999999E-2</v>
      </c>
    </row>
    <row r="70" spans="3:14">
      <c r="C70" s="87">
        <f t="shared" si="11"/>
        <v>2021</v>
      </c>
      <c r="D70" s="41">
        <v>8.9999999999999993E-3</v>
      </c>
      <c r="E70" s="85"/>
      <c r="F70" s="87">
        <f t="shared" si="12"/>
        <v>2030</v>
      </c>
      <c r="G70" s="41">
        <v>2.1999999999999999E-2</v>
      </c>
      <c r="H70" s="41"/>
      <c r="I70" s="87">
        <f t="shared" si="13"/>
        <v>2039</v>
      </c>
      <c r="J70" s="41">
        <v>2.1000000000000001E-2</v>
      </c>
    </row>
    <row r="71" spans="3:14">
      <c r="C71" s="87">
        <f t="shared" si="11"/>
        <v>2022</v>
      </c>
      <c r="D71" s="41">
        <v>1.0999999999999999E-2</v>
      </c>
      <c r="E71" s="85"/>
      <c r="F71" s="87">
        <f t="shared" si="12"/>
        <v>2031</v>
      </c>
      <c r="G71" s="41">
        <v>2.1999999999999999E-2</v>
      </c>
      <c r="H71" s="41"/>
      <c r="I71" s="87">
        <f t="shared" si="13"/>
        <v>2040</v>
      </c>
      <c r="J71" s="41">
        <v>2.1999999999999999E-2</v>
      </c>
    </row>
    <row r="72" spans="3:14" s="119" customFormat="1">
      <c r="C72" s="87">
        <f t="shared" si="11"/>
        <v>2023</v>
      </c>
      <c r="D72" s="41">
        <v>0.01</v>
      </c>
      <c r="E72" s="86"/>
      <c r="F72" s="87">
        <f t="shared" si="12"/>
        <v>2032</v>
      </c>
      <c r="G72" s="41">
        <v>2.1999999999999999E-2</v>
      </c>
      <c r="H72" s="41"/>
      <c r="I72" s="87">
        <f t="shared" si="13"/>
        <v>2041</v>
      </c>
      <c r="J72" s="41">
        <v>2.1999999999999999E-2</v>
      </c>
      <c r="N72" s="164"/>
    </row>
    <row r="73" spans="3:14" s="119" customFormat="1">
      <c r="C73" s="87">
        <f t="shared" si="11"/>
        <v>2024</v>
      </c>
      <c r="D73" s="41">
        <v>1.2999999999999999E-2</v>
      </c>
      <c r="E73" s="86"/>
      <c r="F73" s="87">
        <f t="shared" si="12"/>
        <v>2033</v>
      </c>
      <c r="G73" s="41">
        <v>2.1000000000000001E-2</v>
      </c>
      <c r="H73" s="41"/>
      <c r="I73" s="87">
        <f t="shared" si="13"/>
        <v>2042</v>
      </c>
      <c r="J73" s="41">
        <v>2.1999999999999999E-2</v>
      </c>
      <c r="N73" s="164"/>
    </row>
    <row r="74" spans="3:14" s="119" customFormat="1">
      <c r="C74" s="87">
        <f t="shared" si="11"/>
        <v>2025</v>
      </c>
      <c r="D74" s="41">
        <v>1.7000000000000001E-2</v>
      </c>
      <c r="E74" s="86"/>
      <c r="F74" s="87">
        <f t="shared" si="12"/>
        <v>2034</v>
      </c>
      <c r="G74" s="41">
        <v>2.1000000000000001E-2</v>
      </c>
      <c r="H74" s="41"/>
      <c r="I74" s="87">
        <f t="shared" si="13"/>
        <v>2043</v>
      </c>
      <c r="J74" s="41">
        <v>2.1999999999999999E-2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H73"/>
  <sheetViews>
    <sheetView workbookViewId="0">
      <selection activeCell="F31" sqref="F31"/>
    </sheetView>
  </sheetViews>
  <sheetFormatPr defaultColWidth="9.33203125" defaultRowHeight="12.75"/>
  <cols>
    <col min="1" max="1" width="1.5" style="117" customWidth="1"/>
    <col min="2" max="2" width="10.83203125" style="117" customWidth="1"/>
    <col min="3" max="3" width="14.1640625" style="117" customWidth="1"/>
    <col min="4" max="4" width="12.33203125" style="117" customWidth="1"/>
    <col min="5" max="5" width="16.83203125" style="117" customWidth="1"/>
    <col min="6" max="6" width="7.83203125" style="117" customWidth="1"/>
    <col min="7" max="7" width="9.83203125" style="117" customWidth="1"/>
    <col min="8" max="8" width="13.83203125" style="117" customWidth="1"/>
    <col min="9" max="10" width="12.5" style="117" customWidth="1"/>
    <col min="11" max="11" width="4.83203125" style="117" customWidth="1"/>
    <col min="12" max="12" width="9.83203125" style="117" customWidth="1"/>
    <col min="13" max="13" width="13.83203125" style="117" customWidth="1"/>
    <col min="14" max="14" width="12.5" style="117" customWidth="1"/>
    <col min="15" max="15" width="18" style="117" customWidth="1"/>
    <col min="16" max="16" width="7" style="117" customWidth="1"/>
    <col min="17" max="17" width="9.83203125" style="117" customWidth="1"/>
    <col min="18" max="18" width="13.83203125" style="117" customWidth="1"/>
    <col min="19" max="20" width="12.5" style="117" customWidth="1"/>
    <col min="21" max="21" width="5.1640625" style="117" customWidth="1"/>
    <col min="22" max="22" width="9.83203125" style="117" customWidth="1"/>
    <col min="23" max="23" width="13.83203125" style="117" customWidth="1"/>
    <col min="24" max="25" width="12.5" style="117" customWidth="1"/>
    <col min="26" max="26" width="5.6640625" style="117" customWidth="1"/>
    <col min="27" max="27" width="9.83203125" style="117" customWidth="1"/>
    <col min="28" max="28" width="13.83203125" style="117" customWidth="1"/>
    <col min="29" max="30" width="12.5" style="117" customWidth="1"/>
    <col min="31" max="31" width="6.33203125" style="117" customWidth="1"/>
    <col min="32" max="32" width="9.83203125" style="117" customWidth="1"/>
    <col min="33" max="33" width="13.83203125" style="117" customWidth="1"/>
    <col min="34" max="35" width="12.5" style="117" customWidth="1"/>
    <col min="36" max="36" width="5.6640625" style="117" customWidth="1"/>
    <col min="37" max="37" width="9.83203125" style="117" customWidth="1"/>
    <col min="38" max="38" width="13.83203125" style="117" customWidth="1"/>
    <col min="39" max="40" width="12.5" style="117" customWidth="1"/>
    <col min="41" max="41" width="5.6640625" style="117" customWidth="1"/>
    <col min="42" max="42" width="9.83203125" style="117" customWidth="1"/>
    <col min="43" max="43" width="13.83203125" style="117" customWidth="1"/>
    <col min="44" max="45" width="12.5" style="117" customWidth="1"/>
    <col min="46" max="46" width="5.6640625" style="117" customWidth="1"/>
    <col min="47" max="47" width="9.83203125" style="117" customWidth="1"/>
    <col min="48" max="48" width="13.83203125" style="117" customWidth="1"/>
    <col min="49" max="50" width="12.5" style="117" customWidth="1"/>
    <col min="51" max="51" width="6.33203125" style="117" customWidth="1"/>
    <col min="52" max="52" width="9.83203125" style="117" customWidth="1"/>
    <col min="53" max="53" width="13.83203125" style="117" customWidth="1"/>
    <col min="54" max="54" width="12.5" style="117" customWidth="1"/>
    <col min="55" max="55" width="15.1640625" style="117" customWidth="1"/>
    <col min="56" max="56" width="11.6640625" style="117" customWidth="1"/>
    <col min="57" max="57" width="9.83203125" style="117" customWidth="1"/>
    <col min="58" max="58" width="13.83203125" style="117" customWidth="1"/>
    <col min="59" max="59" width="12.5" style="161" customWidth="1"/>
    <col min="60" max="60" width="12.5" style="117" customWidth="1"/>
    <col min="61" max="16384" width="9.33203125" style="117"/>
  </cols>
  <sheetData>
    <row r="1" spans="2:60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</row>
    <row r="2" spans="2:60" ht="15.75">
      <c r="B2" s="115" t="s">
        <v>180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</row>
    <row r="3" spans="2:60" ht="15.75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</row>
    <row r="4" spans="2:60" s="347" customFormat="1" ht="18.75" customHeight="1">
      <c r="B4" s="395" t="s">
        <v>179</v>
      </c>
      <c r="C4" s="396"/>
      <c r="D4" s="396"/>
      <c r="E4" s="397"/>
      <c r="F4" s="118"/>
      <c r="G4" s="395" t="s">
        <v>184</v>
      </c>
      <c r="H4" s="396"/>
      <c r="I4" s="396"/>
      <c r="J4" s="397"/>
      <c r="K4" s="118"/>
      <c r="L4" s="398" t="s">
        <v>191</v>
      </c>
      <c r="M4" s="399"/>
      <c r="N4" s="399"/>
      <c r="O4" s="400"/>
      <c r="Q4" s="398" t="s">
        <v>182</v>
      </c>
      <c r="R4" s="399"/>
      <c r="S4" s="399"/>
      <c r="T4" s="400"/>
      <c r="U4" s="118"/>
      <c r="V4" s="395" t="s">
        <v>183</v>
      </c>
      <c r="W4" s="396"/>
      <c r="X4" s="396"/>
      <c r="Y4" s="397"/>
      <c r="Z4" s="118"/>
      <c r="AA4" s="395" t="s">
        <v>221</v>
      </c>
      <c r="AB4" s="396"/>
      <c r="AC4" s="396"/>
      <c r="AD4" s="397"/>
      <c r="AE4" s="118"/>
      <c r="AF4" s="395" t="s">
        <v>222</v>
      </c>
      <c r="AG4" s="396"/>
      <c r="AH4" s="396"/>
      <c r="AI4" s="397"/>
      <c r="AJ4" s="118"/>
      <c r="AK4" s="398" t="s">
        <v>187</v>
      </c>
      <c r="AL4" s="399"/>
      <c r="AM4" s="399"/>
      <c r="AN4" s="400"/>
      <c r="AO4" s="118"/>
      <c r="AP4" s="398" t="s">
        <v>193</v>
      </c>
      <c r="AQ4" s="399"/>
      <c r="AR4" s="399"/>
      <c r="AS4" s="400"/>
      <c r="AT4" s="118"/>
      <c r="AU4" s="398" t="s">
        <v>195</v>
      </c>
      <c r="AV4" s="399"/>
      <c r="AW4" s="399"/>
      <c r="AX4" s="400"/>
      <c r="AY4" s="118"/>
      <c r="AZ4" s="398" t="s">
        <v>219</v>
      </c>
      <c r="BA4" s="399"/>
      <c r="BB4" s="399"/>
      <c r="BC4" s="400"/>
      <c r="BD4" s="366"/>
      <c r="BE4" s="398" t="s">
        <v>220</v>
      </c>
      <c r="BF4" s="399"/>
      <c r="BG4" s="399"/>
      <c r="BH4" s="400"/>
    </row>
    <row r="5" spans="2:60" ht="51.75" customHeight="1">
      <c r="B5" s="120" t="s">
        <v>0</v>
      </c>
      <c r="C5" s="121" t="s">
        <v>87</v>
      </c>
      <c r="D5" s="121" t="s">
        <v>82</v>
      </c>
      <c r="E5" s="17" t="s">
        <v>52</v>
      </c>
      <c r="G5" s="120" t="s">
        <v>0</v>
      </c>
      <c r="H5" s="121" t="s">
        <v>87</v>
      </c>
      <c r="I5" s="121" t="s">
        <v>82</v>
      </c>
      <c r="J5" s="17" t="s">
        <v>52</v>
      </c>
      <c r="L5" s="120" t="s">
        <v>0</v>
      </c>
      <c r="M5" s="121" t="s">
        <v>87</v>
      </c>
      <c r="N5" s="121" t="s">
        <v>82</v>
      </c>
      <c r="O5" s="17" t="s">
        <v>52</v>
      </c>
      <c r="Q5" s="120" t="s">
        <v>0</v>
      </c>
      <c r="R5" s="121" t="s">
        <v>87</v>
      </c>
      <c r="S5" s="121" t="s">
        <v>82</v>
      </c>
      <c r="T5" s="17" t="s">
        <v>52</v>
      </c>
      <c r="V5" s="120" t="s">
        <v>0</v>
      </c>
      <c r="W5" s="121" t="s">
        <v>87</v>
      </c>
      <c r="X5" s="121" t="s">
        <v>82</v>
      </c>
      <c r="Y5" s="17" t="s">
        <v>52</v>
      </c>
      <c r="AA5" s="120" t="s">
        <v>0</v>
      </c>
      <c r="AB5" s="121" t="s">
        <v>87</v>
      </c>
      <c r="AC5" s="121" t="s">
        <v>82</v>
      </c>
      <c r="AD5" s="17" t="s">
        <v>52</v>
      </c>
      <c r="AF5" s="120" t="s">
        <v>0</v>
      </c>
      <c r="AG5" s="121" t="s">
        <v>87</v>
      </c>
      <c r="AH5" s="121" t="s">
        <v>82</v>
      </c>
      <c r="AI5" s="17" t="s">
        <v>52</v>
      </c>
      <c r="AK5" s="120" t="s">
        <v>0</v>
      </c>
      <c r="AL5" s="121" t="s">
        <v>87</v>
      </c>
      <c r="AM5" s="121" t="s">
        <v>82</v>
      </c>
      <c r="AN5" s="17" t="s">
        <v>52</v>
      </c>
      <c r="AP5" s="120" t="s">
        <v>0</v>
      </c>
      <c r="AQ5" s="121" t="s">
        <v>87</v>
      </c>
      <c r="AR5" s="121" t="s">
        <v>82</v>
      </c>
      <c r="AS5" s="17" t="s">
        <v>52</v>
      </c>
      <c r="AU5" s="120" t="s">
        <v>0</v>
      </c>
      <c r="AV5" s="121" t="s">
        <v>87</v>
      </c>
      <c r="AW5" s="121" t="s">
        <v>82</v>
      </c>
      <c r="AX5" s="17" t="s">
        <v>52</v>
      </c>
      <c r="AZ5" s="120" t="s">
        <v>0</v>
      </c>
      <c r="BA5" s="121" t="s">
        <v>87</v>
      </c>
      <c r="BB5" s="121" t="s">
        <v>82</v>
      </c>
      <c r="BC5" s="17" t="s">
        <v>52</v>
      </c>
      <c r="BE5" s="120" t="s">
        <v>0</v>
      </c>
      <c r="BF5" s="121" t="s">
        <v>87</v>
      </c>
      <c r="BG5" s="121" t="s">
        <v>82</v>
      </c>
      <c r="BH5" s="17" t="s">
        <v>52</v>
      </c>
    </row>
    <row r="6" spans="2:60" ht="24" customHeight="1">
      <c r="B6" s="122"/>
      <c r="C6" s="124" t="s">
        <v>9</v>
      </c>
      <c r="D6" s="123" t="s">
        <v>83</v>
      </c>
      <c r="E6" s="19" t="s">
        <v>9</v>
      </c>
      <c r="G6" s="122"/>
      <c r="H6" s="124" t="s">
        <v>9</v>
      </c>
      <c r="I6" s="123" t="s">
        <v>83</v>
      </c>
      <c r="J6" s="19" t="s">
        <v>9</v>
      </c>
      <c r="L6" s="122"/>
      <c r="M6" s="124" t="s">
        <v>9</v>
      </c>
      <c r="N6" s="123" t="s">
        <v>83</v>
      </c>
      <c r="O6" s="19" t="s">
        <v>9</v>
      </c>
      <c r="Q6" s="122"/>
      <c r="R6" s="124" t="s">
        <v>9</v>
      </c>
      <c r="S6" s="123" t="s">
        <v>83</v>
      </c>
      <c r="T6" s="19" t="s">
        <v>9</v>
      </c>
      <c r="V6" s="122"/>
      <c r="W6" s="124" t="s">
        <v>9</v>
      </c>
      <c r="X6" s="123" t="s">
        <v>83</v>
      </c>
      <c r="Y6" s="19" t="s">
        <v>9</v>
      </c>
      <c r="AA6" s="122"/>
      <c r="AB6" s="124" t="s">
        <v>9</v>
      </c>
      <c r="AC6" s="123" t="s">
        <v>83</v>
      </c>
      <c r="AD6" s="19" t="s">
        <v>9</v>
      </c>
      <c r="AF6" s="122"/>
      <c r="AG6" s="124" t="s">
        <v>9</v>
      </c>
      <c r="AH6" s="123" t="s">
        <v>83</v>
      </c>
      <c r="AI6" s="19" t="s">
        <v>9</v>
      </c>
      <c r="AK6" s="122"/>
      <c r="AL6" s="124" t="s">
        <v>9</v>
      </c>
      <c r="AM6" s="123" t="s">
        <v>83</v>
      </c>
      <c r="AN6" s="19" t="s">
        <v>9</v>
      </c>
      <c r="AP6" s="122"/>
      <c r="AQ6" s="124" t="s">
        <v>9</v>
      </c>
      <c r="AR6" s="123" t="s">
        <v>83</v>
      </c>
      <c r="AS6" s="19" t="s">
        <v>9</v>
      </c>
      <c r="AU6" s="122"/>
      <c r="AV6" s="124" t="s">
        <v>9</v>
      </c>
      <c r="AW6" s="123" t="s">
        <v>83</v>
      </c>
      <c r="AX6" s="19" t="s">
        <v>9</v>
      </c>
      <c r="AZ6" s="122"/>
      <c r="BA6" s="124" t="s">
        <v>9</v>
      </c>
      <c r="BB6" s="123" t="s">
        <v>83</v>
      </c>
      <c r="BC6" s="19" t="s">
        <v>9</v>
      </c>
      <c r="BE6" s="122"/>
      <c r="BF6" s="124" t="s">
        <v>9</v>
      </c>
      <c r="BG6" s="123" t="s">
        <v>83</v>
      </c>
      <c r="BH6" s="19" t="s">
        <v>9</v>
      </c>
    </row>
    <row r="7" spans="2:60">
      <c r="C7" s="125" t="s">
        <v>2</v>
      </c>
      <c r="D7" s="125" t="s">
        <v>4</v>
      </c>
      <c r="E7" s="125" t="s">
        <v>23</v>
      </c>
      <c r="H7" s="125" t="s">
        <v>2</v>
      </c>
      <c r="I7" s="125" t="s">
        <v>4</v>
      </c>
      <c r="J7" s="125" t="s">
        <v>23</v>
      </c>
      <c r="M7" s="125" t="s">
        <v>2</v>
      </c>
      <c r="N7" s="125" t="s">
        <v>4</v>
      </c>
      <c r="O7" s="125" t="s">
        <v>23</v>
      </c>
      <c r="R7" s="125" t="s">
        <v>2</v>
      </c>
      <c r="S7" s="125" t="s">
        <v>4</v>
      </c>
      <c r="T7" s="125" t="s">
        <v>23</v>
      </c>
      <c r="W7" s="125" t="s">
        <v>2</v>
      </c>
      <c r="X7" s="125" t="s">
        <v>4</v>
      </c>
      <c r="Y7" s="125" t="s">
        <v>23</v>
      </c>
      <c r="AB7" s="125" t="s">
        <v>2</v>
      </c>
      <c r="AC7" s="125" t="s">
        <v>4</v>
      </c>
      <c r="AD7" s="125" t="s">
        <v>23</v>
      </c>
      <c r="AG7" s="125" t="s">
        <v>2</v>
      </c>
      <c r="AH7" s="125" t="s">
        <v>4</v>
      </c>
      <c r="AI7" s="125" t="s">
        <v>23</v>
      </c>
      <c r="AL7" s="125" t="s">
        <v>2</v>
      </c>
      <c r="AM7" s="125" t="s">
        <v>4</v>
      </c>
      <c r="AN7" s="125" t="s">
        <v>23</v>
      </c>
      <c r="AQ7" s="125" t="s">
        <v>2</v>
      </c>
      <c r="AR7" s="125" t="s">
        <v>4</v>
      </c>
      <c r="AS7" s="125" t="s">
        <v>23</v>
      </c>
      <c r="AV7" s="125" t="s">
        <v>2</v>
      </c>
      <c r="AW7" s="125" t="s">
        <v>4</v>
      </c>
      <c r="AX7" s="125" t="s">
        <v>23</v>
      </c>
      <c r="BA7" s="125" t="s">
        <v>2</v>
      </c>
      <c r="BB7" s="125" t="s">
        <v>4</v>
      </c>
      <c r="BC7" s="125" t="s">
        <v>23</v>
      </c>
      <c r="BF7" s="125" t="s">
        <v>2</v>
      </c>
      <c r="BG7" s="125" t="s">
        <v>4</v>
      </c>
      <c r="BH7" s="125" t="s">
        <v>23</v>
      </c>
    </row>
    <row r="8" spans="2:60" ht="6" customHeight="1">
      <c r="BG8" s="117"/>
    </row>
    <row r="9" spans="2:60">
      <c r="B9" s="363" t="str">
        <f>B4</f>
        <v>Aeolus_Wyoming - to - Utah S, Expansion</v>
      </c>
      <c r="D9" s="119"/>
      <c r="E9" s="119"/>
      <c r="G9" s="363" t="str">
        <f>G4</f>
        <v>Goshen - to - Utah N, Expansion</v>
      </c>
      <c r="I9" s="119"/>
      <c r="J9" s="119"/>
      <c r="L9" s="363" t="str">
        <f>L4</f>
        <v>Yakima- to - Southern Oregon/California, Expansion</v>
      </c>
      <c r="N9" s="119"/>
      <c r="O9" s="119"/>
      <c r="Q9" s="363" t="str">
        <f>Q4</f>
        <v>Utah N, Transmission Integration</v>
      </c>
      <c r="S9" s="119"/>
      <c r="T9" s="119"/>
      <c r="V9" s="363" t="str">
        <f>V4</f>
        <v>Yakima, Transmission Integration</v>
      </c>
      <c r="X9" s="119"/>
      <c r="Y9" s="119"/>
      <c r="AA9" s="363" t="s">
        <v>185</v>
      </c>
      <c r="AC9" s="119"/>
      <c r="AD9" s="119"/>
      <c r="AF9" s="363" t="s">
        <v>186</v>
      </c>
      <c r="AH9" s="119"/>
      <c r="AI9" s="119"/>
      <c r="AK9" s="363" t="str">
        <f>AK4</f>
        <v>Southern Oregon/California, Transmission Integration</v>
      </c>
      <c r="AM9" s="119"/>
      <c r="AN9" s="119"/>
      <c r="AP9" s="363" t="str">
        <f>AP4</f>
        <v>Willamette Valley, Transmission Integration</v>
      </c>
      <c r="AR9" s="119"/>
      <c r="AS9" s="119"/>
      <c r="AU9" s="363" t="str">
        <f>AU4</f>
        <v>Wyoming SW, Transmission Integration</v>
      </c>
      <c r="AW9" s="119"/>
      <c r="AX9" s="119"/>
      <c r="AZ9" s="363" t="str">
        <f>AZ4</f>
        <v>Bridger - to - Bridger West, Recovered Transmission 2029</v>
      </c>
      <c r="BB9" s="119"/>
      <c r="BC9" s="119"/>
      <c r="BE9" s="363" t="str">
        <f>BE4</f>
        <v>Bridger - to - Bridger West, Recovered Transmission 2024</v>
      </c>
      <c r="BG9" s="119"/>
      <c r="BH9" s="119"/>
    </row>
    <row r="10" spans="2:60">
      <c r="B10" s="135">
        <v>2023</v>
      </c>
      <c r="C10" s="128">
        <f>IF($B10&lt;D$35,0,IF($B10=D$35,D$39,ROUND(C9*(1+(IFERROR(INDEX($D$44:$D$52,MATCH($B10,$C$44:$C$52,0),1),0)+IFERROR(INDEX($G$44:$G$52,MATCH($B10,$F$44:$F$52,0),1),0)+IFERROR(INDEX($J$44:$J$52,MATCH($B10,$I$44:$I$52,0),1),0))),2)))</f>
        <v>0</v>
      </c>
      <c r="D10" s="135">
        <v>12</v>
      </c>
      <c r="E10" s="130">
        <f t="shared" ref="E10:E32" si="0">SUM(C10:C10)*D10/12</f>
        <v>0</v>
      </c>
      <c r="F10" s="119"/>
      <c r="G10" s="135">
        <v>2023</v>
      </c>
      <c r="H10" s="128">
        <f>IF($B10&lt;I$35,0,IF($B10=I$35,I$39,ROUND(H9*(1+(IFERROR(INDEX($D$44:$D$52,MATCH($B10,$C$44:$C$52,0),1),0)+IFERROR(INDEX($G$44:$G$52,MATCH($B10,$F$44:$F$52,0),1),0)+IFERROR(INDEX($J$44:$J$52,MATCH($B10,$I$44:$I$52,0),1),0))),2)))</f>
        <v>0</v>
      </c>
      <c r="I10" s="135">
        <v>12</v>
      </c>
      <c r="J10" s="130">
        <f t="shared" ref="J10:J32" si="1">SUM(H10:H10)*I10/12</f>
        <v>0</v>
      </c>
      <c r="K10" s="119"/>
      <c r="L10" s="135">
        <v>2023</v>
      </c>
      <c r="M10" s="128">
        <f>IF($B10&lt;N$35,0,IF($B10=N$35,N$39,ROUND(M9*(1+(IFERROR(INDEX($D$44:$D$52,MATCH($B10,$C$44:$C$52,0),1),0)+IFERROR(INDEX($G$44:$G$52,MATCH($B10,$F$44:$F$52,0),1),0)+IFERROR(INDEX($J$44:$J$52,MATCH($B10,$I$44:$I$52,0),1),0))),2)))</f>
        <v>0</v>
      </c>
      <c r="N10" s="135">
        <v>12</v>
      </c>
      <c r="O10" s="130">
        <f t="shared" ref="O10:O32" si="2">SUM(M10:M10)*N10/12</f>
        <v>0</v>
      </c>
      <c r="P10" s="134"/>
      <c r="Q10" s="135">
        <f>$B10</f>
        <v>2023</v>
      </c>
      <c r="R10" s="128">
        <f>IF($B10&lt;S$35,0,IF($B10=S$35,S$39,ROUND(R9*(1+(IFERROR(INDEX($D$44:$D$52,MATCH($B10,$C$44:$C$52,0),1),0)+IFERROR(INDEX($G$44:$G$52,MATCH($B10,$F$44:$F$52,0),1),0)+IFERROR(INDEX($J$44:$J$52,MATCH($B10,$I$44:$I$52,0),1),0))),2)))</f>
        <v>0</v>
      </c>
      <c r="S10" s="135">
        <v>12</v>
      </c>
      <c r="T10" s="130">
        <f t="shared" ref="T10:T32" si="3">SUM(R10:R10)*S10/12</f>
        <v>0</v>
      </c>
      <c r="U10" s="119"/>
      <c r="V10" s="135">
        <f>$B10</f>
        <v>2023</v>
      </c>
      <c r="W10" s="128">
        <f>IF($B10&lt;X$35,0,IF($B10=X$35,X$39,ROUND(W9*(1+(IFERROR(INDEX($D$44:$D$52,MATCH($B10,$C$44:$C$52,0),1),0)+IFERROR(INDEX($G$44:$G$52,MATCH($B10,$F$44:$F$52,0),1),0)+IFERROR(INDEX($J$44:$J$52,MATCH($B10,$I$44:$I$52,0),1),0))),2)))</f>
        <v>0</v>
      </c>
      <c r="X10" s="135">
        <v>12</v>
      </c>
      <c r="Y10" s="130">
        <f t="shared" ref="Y10:Y32" si="4">SUM(W10:W10)*X10/12</f>
        <v>0</v>
      </c>
      <c r="Z10" s="119"/>
      <c r="AA10" s="354">
        <f>$B10</f>
        <v>2023</v>
      </c>
      <c r="AB10" s="128">
        <f>IF($B10&lt;AC$35,0,IF($B10=AC$35,AC$39,ROUND(AB9*(1+(IFERROR(INDEX($D$44:$D$52,MATCH($B10,$C$44:$C$52,0),1),0)+IFERROR(INDEX($G$44:$G$52,MATCH($B10,$F$44:$F$52,0),1),0)+IFERROR(INDEX($J$44:$J$52,MATCH($B10,$I$44:$I$52,0),1),0))),2)))</f>
        <v>1.4680258019147514</v>
      </c>
      <c r="AC10" s="135">
        <v>12</v>
      </c>
      <c r="AD10" s="130">
        <f t="shared" ref="AD10:AD32" si="5">SUM(AB10:AB10)*AC10/12</f>
        <v>1.4680258019147514</v>
      </c>
      <c r="AE10" s="119"/>
      <c r="AF10" s="135">
        <f>$B10</f>
        <v>2023</v>
      </c>
      <c r="AG10" s="128">
        <f>IF($B10&lt;AH$35,0,IF($B10=AH$35,AH$39,ROUND(AG9*(1+(IFERROR(INDEX($D$44:$D$52,MATCH($B10,$C$44:$C$52,0),1),0)+IFERROR(INDEX($G$44:$G$52,MATCH($B10,$F$44:$F$52,0),1),0)+IFERROR(INDEX($J$44:$J$52,MATCH($B10,$I$44:$I$52,0),1),0))),2)))</f>
        <v>0</v>
      </c>
      <c r="AH10" s="135">
        <v>12</v>
      </c>
      <c r="AI10" s="130">
        <f t="shared" ref="AI10:AI32" si="6">SUM(AG10:AG10)*AH10/12</f>
        <v>0</v>
      </c>
      <c r="AJ10" s="119"/>
      <c r="AK10" s="135">
        <f>$B10</f>
        <v>2023</v>
      </c>
      <c r="AL10" s="128">
        <f>IF($B10&lt;AM$35,0,IF($B10=AM$35,AM$39,ROUND(AL9*(1+(IFERROR(INDEX($D$44:$D$52,MATCH($B10,$C$44:$C$52,0),1),0)+IFERROR(INDEX($G$44:$G$52,MATCH($B10,$F$44:$F$52,0),1),0)+IFERROR(INDEX($J$44:$J$52,MATCH($B10,$I$44:$I$52,0),1),0))),2)))</f>
        <v>0</v>
      </c>
      <c r="AM10" s="135">
        <v>12</v>
      </c>
      <c r="AN10" s="130">
        <f t="shared" ref="AN10:AN32" si="7">SUM(AL10:AL10)*AM10/12</f>
        <v>0</v>
      </c>
      <c r="AO10" s="119"/>
      <c r="AP10" s="135">
        <f>$B10</f>
        <v>2023</v>
      </c>
      <c r="AQ10" s="128">
        <f>IF($B10&lt;AR$35,0,IF($B10=AR$35,AR$39,ROUND(AQ9*(1+(IFERROR(INDEX($D$44:$D$52,MATCH($B10,$C$44:$C$52,0),1),0)+IFERROR(INDEX($G$44:$G$52,MATCH($B10,$F$44:$F$52,0),1),0)+IFERROR(INDEX($J$44:$J$52,MATCH($B10,$I$44:$I$52,0),1),0))),2)))</f>
        <v>0</v>
      </c>
      <c r="AR10" s="135">
        <v>12</v>
      </c>
      <c r="AS10" s="130">
        <f t="shared" ref="AS10:AS32" si="8">SUM(AQ10:AQ10)*AR10/12</f>
        <v>0</v>
      </c>
      <c r="AT10" s="119"/>
      <c r="AU10" s="135">
        <f>$B10</f>
        <v>2023</v>
      </c>
      <c r="AV10" s="128">
        <f>IF($B10&lt;AW$35,0,IF($B10=AW$35,AW$39,ROUND(AV9*(1+(IFERROR(INDEX($D$44:$D$52,MATCH($B10,$C$44:$C$52,0),1),0)+IFERROR(INDEX($G$44:$G$52,MATCH($B10,$F$44:$F$52,0),1),0)+IFERROR(INDEX($J$44:$J$52,MATCH($B10,$I$44:$I$52,0),1),0))),2)))</f>
        <v>0</v>
      </c>
      <c r="AW10" s="135">
        <v>12</v>
      </c>
      <c r="AX10" s="130">
        <f t="shared" ref="AX10:AX32" si="9">SUM(AV10:AV10)*AW10/12</f>
        <v>0</v>
      </c>
      <c r="AY10" s="119"/>
      <c r="AZ10" s="135">
        <f>V10</f>
        <v>2023</v>
      </c>
      <c r="BA10" s="128">
        <f>IF($B10&lt;BB$35,0,IF($B10=BB$35,BB$39,ROUND(BA9*(1+(IFERROR(INDEX($D$44:$D$52,MATCH($B10,$C$44:$C$52,0),1),0)+IFERROR(INDEX($G$44:$G$52,MATCH($B10,$F$44:$F$52,0),1),0)+IFERROR(INDEX($J$44:$J$52,MATCH($B10,$I$44:$I$52,0),1),0))),2)))</f>
        <v>0</v>
      </c>
      <c r="BB10" s="135">
        <v>12</v>
      </c>
      <c r="BC10" s="130">
        <f t="shared" ref="BC10:BC32" si="10">SUM(BA10:BA10)*BB10/12</f>
        <v>0</v>
      </c>
      <c r="BE10" s="135">
        <f>AA10</f>
        <v>2023</v>
      </c>
      <c r="BF10" s="128">
        <f>IF($B10&lt;BG$35,0,IF($B10=BG$35,BG$39,ROUND(BF9*(1+(IFERROR(INDEX($D$44:$D$52,MATCH($B10,$C$44:$C$52,0),1),0)+IFERROR(INDEX($G$44:$G$52,MATCH($B10,$F$44:$F$52,0),1),0)+IFERROR(INDEX($J$44:$J$52,MATCH($B10,$I$44:$I$52,0),1),0))),2)))</f>
        <v>0</v>
      </c>
      <c r="BG10" s="135">
        <v>12</v>
      </c>
      <c r="BH10" s="130">
        <f t="shared" ref="BH10:BH32" si="11">SUM(BF10:BF10)*BG10/12</f>
        <v>0</v>
      </c>
    </row>
    <row r="11" spans="2:60">
      <c r="B11" s="354">
        <f t="shared" ref="B11:B32" si="12">B10+1</f>
        <v>2024</v>
      </c>
      <c r="C11" s="128">
        <f>IF($B11&lt;D$35,0,IF($B11=D$35,D$39,ROUND(C10*(1+(IFERROR(INDEX($D$44:$D$52,MATCH($B11,$C$44:$C$52,0),1),0)+IFERROR(INDEX($G$44:$G$52,MATCH($B11,$F$44:$F$52,0),1),0)+IFERROR(INDEX($J$44:$J$52,MATCH($B11,$I$44:$I$52,0),1),0))),2)))</f>
        <v>47.870308055404152</v>
      </c>
      <c r="D11" s="135">
        <v>12</v>
      </c>
      <c r="E11" s="130">
        <f t="shared" si="0"/>
        <v>47.870308055404145</v>
      </c>
      <c r="F11" s="119"/>
      <c r="G11" s="135">
        <f t="shared" ref="G11:G32" si="13">G10+1</f>
        <v>2024</v>
      </c>
      <c r="H11" s="128">
        <f>IF($B11&lt;I$35,0,IF($B11=I$35,I$39,ROUND(H10*(1+(IFERROR(INDEX($D$44:$D$52,MATCH($B11,$C$44:$C$52,0),1),0)+IFERROR(INDEX($G$44:$G$52,MATCH($B11,$F$44:$F$52,0),1),0)+IFERROR(INDEX($J$44:$J$52,MATCH($B11,$I$44:$I$52,0),1),0))),2)))</f>
        <v>0</v>
      </c>
      <c r="I11" s="135">
        <v>12</v>
      </c>
      <c r="J11" s="130">
        <f t="shared" si="1"/>
        <v>0</v>
      </c>
      <c r="K11" s="119"/>
      <c r="L11" s="135">
        <f t="shared" ref="L11:L32" si="14">L10+1</f>
        <v>2024</v>
      </c>
      <c r="M11" s="128">
        <f>IF($B11&lt;N$35,0,IF($B11=N$35,N$39,ROUND(M10*(1+(IFERROR(INDEX($D$44:$D$52,MATCH($B11,$C$44:$C$52,0),1),0)+IFERROR(INDEX($G$44:$G$52,MATCH($B11,$F$44:$F$52,0),1),0)+IFERROR(INDEX($J$44:$J$52,MATCH($B11,$I$44:$I$52,0),1),0))),2)))</f>
        <v>0</v>
      </c>
      <c r="N11" s="135">
        <v>12</v>
      </c>
      <c r="O11" s="130">
        <f t="shared" si="2"/>
        <v>0</v>
      </c>
      <c r="P11" s="134"/>
      <c r="Q11" s="354">
        <f t="shared" ref="Q11:Q32" si="15">Q10+1</f>
        <v>2024</v>
      </c>
      <c r="R11" s="128">
        <f>IF($B11&lt;S$35,0,IF($B11=S$35,S$39,ROUND(R10*(1+(IFERROR(INDEX($D$44:$D$52,MATCH($B11,$C$44:$C$52,0),1),0)+IFERROR(INDEX($G$44:$G$52,MATCH($B11,$F$44:$F$52,0),1),0)+IFERROR(INDEX($J$44:$J$52,MATCH($B11,$I$44:$I$52,0),1),0))),2)))</f>
        <v>2.5818101631996475</v>
      </c>
      <c r="S11" s="135">
        <v>12</v>
      </c>
      <c r="T11" s="130">
        <f t="shared" si="3"/>
        <v>2.5818101631996475</v>
      </c>
      <c r="U11" s="119"/>
      <c r="V11" s="354">
        <f t="shared" ref="V11:V32" si="16">V10+1</f>
        <v>2024</v>
      </c>
      <c r="W11" s="128">
        <f>IF($B11&lt;X$35,0,IF($B11=X$35,X$39,ROUND(W10*(1+(IFERROR(INDEX($D$44:$D$52,MATCH($B11,$C$44:$C$52,0),1),0)+IFERROR(INDEX($G$44:$G$52,MATCH($B11,$F$44:$F$52,0),1),0)+IFERROR(INDEX($J$44:$J$52,MATCH($B11,$I$44:$I$52,0),1),0))),2)))</f>
        <v>0.39132049215213044</v>
      </c>
      <c r="X11" s="135">
        <v>12</v>
      </c>
      <c r="Y11" s="130">
        <f t="shared" si="4"/>
        <v>0.39132049215213044</v>
      </c>
      <c r="Z11" s="119"/>
      <c r="AA11" s="135">
        <f t="shared" ref="AA11:AA32" si="17">AA10+1</f>
        <v>2024</v>
      </c>
      <c r="AB11" s="128">
        <f>IF($B11&lt;AC$35,0,IF($B11=AC$35,AC$39,ROUND(AB10*(1+(IFERROR(INDEX($D$44:$D$52,MATCH($B11,$C$44:$C$52,0),1),0)+IFERROR(INDEX($G$44:$G$52,MATCH($B11,$F$44:$F$52,0),1),0)+IFERROR(INDEX($J$44:$J$52,MATCH($B11,$I$44:$I$52,0),1),0))),2)))</f>
        <v>1.49</v>
      </c>
      <c r="AC11" s="135">
        <v>12</v>
      </c>
      <c r="AD11" s="130">
        <f t="shared" si="5"/>
        <v>1.49</v>
      </c>
      <c r="AE11" s="119"/>
      <c r="AF11" s="135">
        <f t="shared" ref="AF11:AF32" si="18">AF10+1</f>
        <v>2024</v>
      </c>
      <c r="AG11" s="128">
        <f>IF($B11&lt;AH$35,0,IF($B11=AH$35,AH$39,ROUND(AG10*(1+(IFERROR(INDEX($D$44:$D$52,MATCH($B11,$C$44:$C$52,0),1),0)+IFERROR(INDEX($G$44:$G$52,MATCH($B11,$F$44:$F$52,0),1),0)+IFERROR(INDEX($J$44:$J$52,MATCH($B11,$I$44:$I$52,0),1),0))),2)))</f>
        <v>0</v>
      </c>
      <c r="AH11" s="135">
        <v>12</v>
      </c>
      <c r="AI11" s="130">
        <f t="shared" si="6"/>
        <v>0</v>
      </c>
      <c r="AJ11" s="119"/>
      <c r="AK11" s="135">
        <f t="shared" ref="AK11:AK32" si="19">AK10+1</f>
        <v>2024</v>
      </c>
      <c r="AL11" s="128">
        <f>IF($B11&lt;AM$35,0,IF($B11=AM$35,AM$39,ROUND(AL10*(1+(IFERROR(INDEX($D$44:$D$52,MATCH($B11,$C$44:$C$52,0),1),0)+IFERROR(INDEX($G$44:$G$52,MATCH($B11,$F$44:$F$52,0),1),0)+IFERROR(INDEX($J$44:$J$52,MATCH($B11,$I$44:$I$52,0),1),0))),2)))</f>
        <v>0</v>
      </c>
      <c r="AM11" s="135">
        <v>12</v>
      </c>
      <c r="AN11" s="130">
        <f t="shared" si="7"/>
        <v>0</v>
      </c>
      <c r="AO11" s="119"/>
      <c r="AP11" s="135">
        <f t="shared" ref="AP11:AP32" si="20">AP10+1</f>
        <v>2024</v>
      </c>
      <c r="AQ11" s="128">
        <f>IF($B11&lt;AR$35,0,IF($B11=AR$35,AR$39,ROUND(AQ10*(1+(IFERROR(INDEX($D$44:$D$52,MATCH($B11,$C$44:$C$52,0),1),0)+IFERROR(INDEX($G$44:$G$52,MATCH($B11,$F$44:$F$52,0),1),0)+IFERROR(INDEX($J$44:$J$52,MATCH($B11,$I$44:$I$52,0),1),0))),2)))</f>
        <v>0</v>
      </c>
      <c r="AR11" s="135">
        <v>12</v>
      </c>
      <c r="AS11" s="130">
        <f t="shared" si="8"/>
        <v>0</v>
      </c>
      <c r="AT11" s="119"/>
      <c r="AU11" s="135">
        <f t="shared" ref="AU11:AU32" si="21">AU10+1</f>
        <v>2024</v>
      </c>
      <c r="AV11" s="128">
        <f>IF($B11&lt;AW$35,0,IF($B11=AW$35,AW$39,ROUND(AV10*(1+(IFERROR(INDEX($D$44:$D$52,MATCH($B11,$C$44:$C$52,0),1),0)+IFERROR(INDEX($G$44:$G$52,MATCH($B11,$F$44:$F$52,0),1),0)+IFERROR(INDEX($J$44:$J$52,MATCH($B11,$I$44:$I$52,0),1),0))),2)))</f>
        <v>0</v>
      </c>
      <c r="AW11" s="135">
        <v>12</v>
      </c>
      <c r="AX11" s="130">
        <f t="shared" si="9"/>
        <v>0</v>
      </c>
      <c r="AY11" s="119"/>
      <c r="AZ11" s="135">
        <f t="shared" ref="AZ11:AZ32" si="22">AZ10+1</f>
        <v>2024</v>
      </c>
      <c r="BA11" s="128">
        <f>IF($B11&lt;BB$35,0,IF($B11=BB$35,BB$39,ROUND(BA10*(1+(IFERROR(INDEX($D$44:$D$52,MATCH($B11,$C$44:$C$52,0),1),0)+IFERROR(INDEX($G$44:$G$52,MATCH($B11,$F$44:$F$52,0),1),0)+IFERROR(INDEX($J$44:$J$52,MATCH($B11,$I$44:$I$52,0),1),0))),2)))</f>
        <v>0</v>
      </c>
      <c r="BB11" s="135">
        <v>12</v>
      </c>
      <c r="BC11" s="130">
        <f t="shared" si="10"/>
        <v>0</v>
      </c>
      <c r="BE11" s="354">
        <f t="shared" ref="BE11:BE32" si="23">BE10+1</f>
        <v>2024</v>
      </c>
      <c r="BF11" s="128">
        <f>IF($B11&lt;BG$35,0,IF($B11=BG$35,BG$39,ROUND(BF10*(1+(IFERROR(INDEX($D$44:$D$52,MATCH($B11,$C$44:$C$52,0),1),0)+IFERROR(INDEX($G$44:$G$52,MATCH($B11,$F$44:$F$52,0),1),0)+IFERROR(INDEX($J$44:$J$52,MATCH($B11,$I$44:$I$52,0),1),0))),2)))</f>
        <v>0</v>
      </c>
      <c r="BG11" s="135">
        <v>12</v>
      </c>
      <c r="BH11" s="130">
        <f t="shared" si="11"/>
        <v>0</v>
      </c>
    </row>
    <row r="12" spans="2:60">
      <c r="B12" s="135">
        <f t="shared" si="12"/>
        <v>2025</v>
      </c>
      <c r="C12" s="128">
        <f t="shared" ref="C12:C32" si="24">IF($B12&lt;D$35,0,IF($B12=D$35,D$39,ROUND(C11*(1+(IFERROR(INDEX($D$44:$D$52,MATCH($B12,$C$44:$C$52,0),1),0)+IFERROR(INDEX($G$44:$G$52,MATCH($B12,$F$44:$F$52,0),1),0)+IFERROR(INDEX($J$44:$J$52,MATCH($B12,$I$44:$I$52,0),1),0))),2)))</f>
        <v>48.68</v>
      </c>
      <c r="D12" s="135">
        <v>12</v>
      </c>
      <c r="E12" s="130">
        <f t="shared" si="0"/>
        <v>48.68</v>
      </c>
      <c r="F12" s="119"/>
      <c r="G12" s="135">
        <f t="shared" si="13"/>
        <v>2025</v>
      </c>
      <c r="H12" s="128">
        <f t="shared" ref="H12:H32" si="25">IF($B12&lt;I$35,0,IF($B12=I$35,I$39,ROUND(H11*(1+(IFERROR(INDEX($D$44:$D$52,MATCH($B12,$C$44:$C$52,0),1),0)+IFERROR(INDEX($G$44:$G$52,MATCH($B12,$F$44:$F$52,0),1),0)+IFERROR(INDEX($J$44:$J$52,MATCH($B12,$I$44:$I$52,0),1),0))),2)))</f>
        <v>0</v>
      </c>
      <c r="I12" s="135">
        <v>12</v>
      </c>
      <c r="J12" s="130">
        <f t="shared" si="1"/>
        <v>0</v>
      </c>
      <c r="K12" s="119"/>
      <c r="L12" s="135">
        <f t="shared" si="14"/>
        <v>2025</v>
      </c>
      <c r="M12" s="128">
        <f t="shared" ref="M12:M32" si="26">IF($B12&lt;N$35,0,IF($B12=N$35,N$39,ROUND(M11*(1+(IFERROR(INDEX($D$44:$D$52,MATCH($B12,$C$44:$C$52,0),1),0)+IFERROR(INDEX($G$44:$G$52,MATCH($B12,$F$44:$F$52,0),1),0)+IFERROR(INDEX($J$44:$J$52,MATCH($B12,$I$44:$I$52,0),1),0))),2)))</f>
        <v>0</v>
      </c>
      <c r="N12" s="135">
        <v>12</v>
      </c>
      <c r="O12" s="130">
        <f t="shared" si="2"/>
        <v>0</v>
      </c>
      <c r="Q12" s="135">
        <f t="shared" si="15"/>
        <v>2025</v>
      </c>
      <c r="R12" s="128">
        <f t="shared" ref="R12:R32" si="27">IF($B12&lt;S$35,0,IF($B12=S$35,S$39,ROUND(R11*(1+(IFERROR(INDEX($D$44:$D$52,MATCH($B12,$C$44:$C$52,0),1),0)+IFERROR(INDEX($G$44:$G$52,MATCH($B12,$F$44:$F$52,0),1),0)+IFERROR(INDEX($J$44:$J$52,MATCH($B12,$I$44:$I$52,0),1),0))),2)))</f>
        <v>2.63</v>
      </c>
      <c r="S12" s="135">
        <v>12</v>
      </c>
      <c r="T12" s="130">
        <f t="shared" si="3"/>
        <v>2.63</v>
      </c>
      <c r="U12" s="119"/>
      <c r="V12" s="135">
        <f t="shared" si="16"/>
        <v>2025</v>
      </c>
      <c r="W12" s="128">
        <f t="shared" ref="W12:W32" si="28">IF($B12&lt;X$35,0,IF($B12=X$35,X$39,ROUND(W11*(1+(IFERROR(INDEX($D$44:$D$52,MATCH($B12,$C$44:$C$52,0),1),0)+IFERROR(INDEX($G$44:$G$52,MATCH($B12,$F$44:$F$52,0),1),0)+IFERROR(INDEX($J$44:$J$52,MATCH($B12,$I$44:$I$52,0),1),0))),2)))</f>
        <v>0.4</v>
      </c>
      <c r="X12" s="135">
        <v>12</v>
      </c>
      <c r="Y12" s="130">
        <f t="shared" si="4"/>
        <v>0.40000000000000008</v>
      </c>
      <c r="Z12" s="119"/>
      <c r="AA12" s="135">
        <f t="shared" si="17"/>
        <v>2025</v>
      </c>
      <c r="AB12" s="128">
        <f t="shared" ref="AB12:AB32" si="29">IF($B12&lt;AC$35,0,IF($B12=AC$35,AC$39,ROUND(AB11*(1+(IFERROR(INDEX($D$44:$D$52,MATCH($B12,$C$44:$C$52,0),1),0)+IFERROR(INDEX($G$44:$G$52,MATCH($B12,$F$44:$F$52,0),1),0)+IFERROR(INDEX($J$44:$J$52,MATCH($B12,$I$44:$I$52,0),1),0))),2)))</f>
        <v>1.52</v>
      </c>
      <c r="AC12" s="135">
        <v>12</v>
      </c>
      <c r="AD12" s="130">
        <f t="shared" si="5"/>
        <v>1.5200000000000002</v>
      </c>
      <c r="AE12" s="119"/>
      <c r="AF12" s="135">
        <f t="shared" si="18"/>
        <v>2025</v>
      </c>
      <c r="AG12" s="128">
        <f t="shared" ref="AG12:AG32" si="30">IF($B12&lt;AH$35,0,IF($B12=AH$35,AH$39,ROUND(AG11*(1+(IFERROR(INDEX($D$44:$D$52,MATCH($B12,$C$44:$C$52,0),1),0)+IFERROR(INDEX($G$44:$G$52,MATCH($B12,$F$44:$F$52,0),1),0)+IFERROR(INDEX($J$44:$J$52,MATCH($B12,$I$44:$I$52,0),1),0))),2)))</f>
        <v>0</v>
      </c>
      <c r="AH12" s="135">
        <v>12</v>
      </c>
      <c r="AI12" s="130">
        <f t="shared" si="6"/>
        <v>0</v>
      </c>
      <c r="AJ12" s="119"/>
      <c r="AK12" s="135">
        <f t="shared" si="19"/>
        <v>2025</v>
      </c>
      <c r="AL12" s="128">
        <f t="shared" ref="AL12:AL32" si="31">IF($B12&lt;AM$35,0,IF($B12=AM$35,AM$39,ROUND(AL11*(1+(IFERROR(INDEX($D$44:$D$52,MATCH($B12,$C$44:$C$52,0),1),0)+IFERROR(INDEX($G$44:$G$52,MATCH($B12,$F$44:$F$52,0),1),0)+IFERROR(INDEX($J$44:$J$52,MATCH($B12,$I$44:$I$52,0),1),0))),2)))</f>
        <v>0</v>
      </c>
      <c r="AM12" s="135">
        <v>12</v>
      </c>
      <c r="AN12" s="130">
        <f t="shared" si="7"/>
        <v>0</v>
      </c>
      <c r="AO12" s="119"/>
      <c r="AP12" s="135">
        <f t="shared" si="20"/>
        <v>2025</v>
      </c>
      <c r="AQ12" s="128">
        <f t="shared" ref="AQ12:AQ32" si="32">IF($B12&lt;AR$35,0,IF($B12=AR$35,AR$39,ROUND(AQ11*(1+(IFERROR(INDEX($D$44:$D$52,MATCH($B12,$C$44:$C$52,0),1),0)+IFERROR(INDEX($G$44:$G$52,MATCH($B12,$F$44:$F$52,0),1),0)+IFERROR(INDEX($J$44:$J$52,MATCH($B12,$I$44:$I$52,0),1),0))),2)))</f>
        <v>0</v>
      </c>
      <c r="AR12" s="135">
        <v>12</v>
      </c>
      <c r="AS12" s="130">
        <f t="shared" si="8"/>
        <v>0</v>
      </c>
      <c r="AT12" s="119"/>
      <c r="AU12" s="135">
        <f t="shared" si="21"/>
        <v>2025</v>
      </c>
      <c r="AV12" s="128">
        <f t="shared" ref="AV12:AV32" si="33">IF($B12&lt;AW$35,0,IF($B12=AW$35,AW$39,ROUND(AV11*(1+(IFERROR(INDEX($D$44:$D$52,MATCH($B12,$C$44:$C$52,0),1),0)+IFERROR(INDEX($G$44:$G$52,MATCH($B12,$F$44:$F$52,0),1),0)+IFERROR(INDEX($J$44:$J$52,MATCH($B12,$I$44:$I$52,0),1),0))),2)))</f>
        <v>0</v>
      </c>
      <c r="AW12" s="135">
        <v>12</v>
      </c>
      <c r="AX12" s="130">
        <f t="shared" si="9"/>
        <v>0</v>
      </c>
      <c r="AY12" s="119"/>
      <c r="AZ12" s="135">
        <f t="shared" si="22"/>
        <v>2025</v>
      </c>
      <c r="BA12" s="128">
        <f t="shared" ref="BA12:BA32" si="34">IF($B12&lt;BB$35,0,IF($B12=BB$35,BB$39,ROUND(BA11*(1+(IFERROR(INDEX($D$44:$D$52,MATCH($B12,$C$44:$C$52,0),1),0)+IFERROR(INDEX($G$44:$G$52,MATCH($B12,$F$44:$F$52,0),1),0)+IFERROR(INDEX($J$44:$J$52,MATCH($B12,$I$44:$I$52,0),1),0))),2)))</f>
        <v>0</v>
      </c>
      <c r="BB12" s="135">
        <v>12</v>
      </c>
      <c r="BC12" s="130">
        <f t="shared" si="10"/>
        <v>0</v>
      </c>
      <c r="BE12" s="135">
        <f t="shared" si="23"/>
        <v>2025</v>
      </c>
      <c r="BF12" s="128">
        <f t="shared" ref="BF12:BF32" si="35">IF($B12&lt;BG$35,0,IF($B12=BG$35,BG$39,ROUND(BF11*(1+(IFERROR(INDEX($D$44:$D$52,MATCH($B12,$C$44:$C$52,0),1),0)+IFERROR(INDEX($G$44:$G$52,MATCH($B12,$F$44:$F$52,0),1),0)+IFERROR(INDEX($J$44:$J$52,MATCH($B12,$I$44:$I$52,0),1),0))),2)))</f>
        <v>0</v>
      </c>
      <c r="BG12" s="135">
        <v>12</v>
      </c>
      <c r="BH12" s="130">
        <f t="shared" si="11"/>
        <v>0</v>
      </c>
    </row>
    <row r="13" spans="2:60">
      <c r="B13" s="135">
        <f t="shared" si="12"/>
        <v>2026</v>
      </c>
      <c r="C13" s="128">
        <f t="shared" si="24"/>
        <v>49.7</v>
      </c>
      <c r="D13" s="135">
        <v>12</v>
      </c>
      <c r="E13" s="130">
        <f t="shared" si="0"/>
        <v>49.70000000000001</v>
      </c>
      <c r="F13" s="119"/>
      <c r="G13" s="135">
        <f t="shared" si="13"/>
        <v>2026</v>
      </c>
      <c r="H13" s="128">
        <f t="shared" si="25"/>
        <v>0</v>
      </c>
      <c r="I13" s="135">
        <v>12</v>
      </c>
      <c r="J13" s="130">
        <f t="shared" si="1"/>
        <v>0</v>
      </c>
      <c r="K13" s="119"/>
      <c r="L13" s="135">
        <f t="shared" si="14"/>
        <v>2026</v>
      </c>
      <c r="M13" s="128">
        <f t="shared" si="26"/>
        <v>0</v>
      </c>
      <c r="N13" s="135">
        <v>12</v>
      </c>
      <c r="O13" s="130">
        <f t="shared" si="2"/>
        <v>0</v>
      </c>
      <c r="Q13" s="135">
        <f t="shared" si="15"/>
        <v>2026</v>
      </c>
      <c r="R13" s="128">
        <f t="shared" si="27"/>
        <v>2.69</v>
      </c>
      <c r="S13" s="135">
        <v>12</v>
      </c>
      <c r="T13" s="130">
        <f t="shared" si="3"/>
        <v>2.69</v>
      </c>
      <c r="U13" s="119"/>
      <c r="V13" s="135">
        <f t="shared" si="16"/>
        <v>2026</v>
      </c>
      <c r="W13" s="128">
        <f t="shared" si="28"/>
        <v>0.41</v>
      </c>
      <c r="X13" s="135">
        <v>12</v>
      </c>
      <c r="Y13" s="130">
        <f t="shared" si="4"/>
        <v>0.41</v>
      </c>
      <c r="Z13" s="119"/>
      <c r="AA13" s="135">
        <f t="shared" si="17"/>
        <v>2026</v>
      </c>
      <c r="AB13" s="128">
        <f t="shared" si="29"/>
        <v>1.55</v>
      </c>
      <c r="AC13" s="135">
        <v>12</v>
      </c>
      <c r="AD13" s="130">
        <f t="shared" si="5"/>
        <v>1.55</v>
      </c>
      <c r="AE13" s="119"/>
      <c r="AF13" s="135">
        <f t="shared" si="18"/>
        <v>2026</v>
      </c>
      <c r="AG13" s="128">
        <f t="shared" si="30"/>
        <v>0</v>
      </c>
      <c r="AH13" s="135">
        <v>12</v>
      </c>
      <c r="AI13" s="130">
        <f t="shared" si="6"/>
        <v>0</v>
      </c>
      <c r="AJ13" s="119"/>
      <c r="AK13" s="135">
        <f t="shared" si="19"/>
        <v>2026</v>
      </c>
      <c r="AL13" s="128">
        <f t="shared" si="31"/>
        <v>0</v>
      </c>
      <c r="AM13" s="135">
        <v>12</v>
      </c>
      <c r="AN13" s="130">
        <f t="shared" si="7"/>
        <v>0</v>
      </c>
      <c r="AO13" s="119"/>
      <c r="AP13" s="135">
        <f t="shared" si="20"/>
        <v>2026</v>
      </c>
      <c r="AQ13" s="128">
        <f t="shared" si="32"/>
        <v>0</v>
      </c>
      <c r="AR13" s="135">
        <v>12</v>
      </c>
      <c r="AS13" s="130">
        <f t="shared" si="8"/>
        <v>0</v>
      </c>
      <c r="AT13" s="119"/>
      <c r="AU13" s="135">
        <f t="shared" si="21"/>
        <v>2026</v>
      </c>
      <c r="AV13" s="128">
        <f t="shared" si="33"/>
        <v>0</v>
      </c>
      <c r="AW13" s="135">
        <v>12</v>
      </c>
      <c r="AX13" s="130">
        <f t="shared" si="9"/>
        <v>0</v>
      </c>
      <c r="AY13" s="119"/>
      <c r="AZ13" s="135">
        <f t="shared" si="22"/>
        <v>2026</v>
      </c>
      <c r="BA13" s="128">
        <f t="shared" si="34"/>
        <v>0</v>
      </c>
      <c r="BB13" s="135">
        <v>12</v>
      </c>
      <c r="BC13" s="130">
        <f t="shared" si="10"/>
        <v>0</v>
      </c>
      <c r="BE13" s="135">
        <f t="shared" si="23"/>
        <v>2026</v>
      </c>
      <c r="BF13" s="128">
        <f t="shared" si="35"/>
        <v>0</v>
      </c>
      <c r="BG13" s="135">
        <v>12</v>
      </c>
      <c r="BH13" s="130">
        <f t="shared" si="11"/>
        <v>0</v>
      </c>
    </row>
    <row r="14" spans="2:60">
      <c r="B14" s="135">
        <f t="shared" si="12"/>
        <v>2027</v>
      </c>
      <c r="C14" s="128">
        <f t="shared" si="24"/>
        <v>50.89</v>
      </c>
      <c r="D14" s="135">
        <v>12</v>
      </c>
      <c r="E14" s="130">
        <f t="shared" si="0"/>
        <v>50.890000000000008</v>
      </c>
      <c r="F14" s="119"/>
      <c r="G14" s="135">
        <f t="shared" si="13"/>
        <v>2027</v>
      </c>
      <c r="H14" s="128">
        <f t="shared" si="25"/>
        <v>0</v>
      </c>
      <c r="I14" s="135">
        <v>12</v>
      </c>
      <c r="J14" s="130">
        <f t="shared" si="1"/>
        <v>0</v>
      </c>
      <c r="K14" s="119"/>
      <c r="L14" s="135">
        <f t="shared" si="14"/>
        <v>2027</v>
      </c>
      <c r="M14" s="128">
        <f t="shared" si="26"/>
        <v>0</v>
      </c>
      <c r="N14" s="135">
        <v>12</v>
      </c>
      <c r="O14" s="130">
        <f t="shared" si="2"/>
        <v>0</v>
      </c>
      <c r="Q14" s="135">
        <f t="shared" si="15"/>
        <v>2027</v>
      </c>
      <c r="R14" s="128">
        <f t="shared" si="27"/>
        <v>2.75</v>
      </c>
      <c r="S14" s="135">
        <v>12</v>
      </c>
      <c r="T14" s="130">
        <f t="shared" si="3"/>
        <v>2.75</v>
      </c>
      <c r="U14" s="119"/>
      <c r="V14" s="135">
        <f t="shared" si="16"/>
        <v>2027</v>
      </c>
      <c r="W14" s="128">
        <f t="shared" si="28"/>
        <v>0.42</v>
      </c>
      <c r="X14" s="135">
        <v>12</v>
      </c>
      <c r="Y14" s="130">
        <f t="shared" si="4"/>
        <v>0.42</v>
      </c>
      <c r="Z14" s="119"/>
      <c r="AA14" s="135">
        <f t="shared" si="17"/>
        <v>2027</v>
      </c>
      <c r="AB14" s="128">
        <f t="shared" si="29"/>
        <v>1.59</v>
      </c>
      <c r="AC14" s="135">
        <v>12</v>
      </c>
      <c r="AD14" s="130">
        <f t="shared" si="5"/>
        <v>1.59</v>
      </c>
      <c r="AE14" s="119"/>
      <c r="AF14" s="135">
        <f t="shared" si="18"/>
        <v>2027</v>
      </c>
      <c r="AG14" s="128">
        <f t="shared" si="30"/>
        <v>0</v>
      </c>
      <c r="AH14" s="135">
        <v>12</v>
      </c>
      <c r="AI14" s="130">
        <f t="shared" si="6"/>
        <v>0</v>
      </c>
      <c r="AJ14" s="119"/>
      <c r="AK14" s="135">
        <f t="shared" si="19"/>
        <v>2027</v>
      </c>
      <c r="AL14" s="128">
        <f t="shared" si="31"/>
        <v>0</v>
      </c>
      <c r="AM14" s="135">
        <v>12</v>
      </c>
      <c r="AN14" s="130">
        <f t="shared" si="7"/>
        <v>0</v>
      </c>
      <c r="AO14" s="119"/>
      <c r="AP14" s="135">
        <f t="shared" si="20"/>
        <v>2027</v>
      </c>
      <c r="AQ14" s="128">
        <f t="shared" si="32"/>
        <v>0</v>
      </c>
      <c r="AR14" s="135">
        <v>12</v>
      </c>
      <c r="AS14" s="130">
        <f t="shared" si="8"/>
        <v>0</v>
      </c>
      <c r="AT14" s="119"/>
      <c r="AU14" s="135">
        <f t="shared" si="21"/>
        <v>2027</v>
      </c>
      <c r="AV14" s="128">
        <f t="shared" si="33"/>
        <v>0</v>
      </c>
      <c r="AW14" s="135">
        <v>12</v>
      </c>
      <c r="AX14" s="130">
        <f t="shared" si="9"/>
        <v>0</v>
      </c>
      <c r="AY14" s="119"/>
      <c r="AZ14" s="135">
        <f t="shared" si="22"/>
        <v>2027</v>
      </c>
      <c r="BA14" s="128">
        <f t="shared" si="34"/>
        <v>0</v>
      </c>
      <c r="BB14" s="135">
        <v>12</v>
      </c>
      <c r="BC14" s="130">
        <f t="shared" si="10"/>
        <v>0</v>
      </c>
      <c r="BD14" s="185"/>
      <c r="BE14" s="135">
        <f t="shared" si="23"/>
        <v>2027</v>
      </c>
      <c r="BF14" s="128">
        <f t="shared" si="35"/>
        <v>0</v>
      </c>
      <c r="BG14" s="135">
        <v>12</v>
      </c>
      <c r="BH14" s="130">
        <f t="shared" si="11"/>
        <v>0</v>
      </c>
    </row>
    <row r="15" spans="2:60">
      <c r="B15" s="135">
        <f t="shared" si="12"/>
        <v>2028</v>
      </c>
      <c r="C15" s="128">
        <f t="shared" si="24"/>
        <v>52.11</v>
      </c>
      <c r="D15" s="135">
        <v>12</v>
      </c>
      <c r="E15" s="130">
        <f t="shared" si="0"/>
        <v>52.109999999999992</v>
      </c>
      <c r="F15" s="119"/>
      <c r="G15" s="135">
        <f t="shared" si="13"/>
        <v>2028</v>
      </c>
      <c r="H15" s="128">
        <f t="shared" si="25"/>
        <v>0</v>
      </c>
      <c r="I15" s="135">
        <v>12</v>
      </c>
      <c r="J15" s="130">
        <f t="shared" si="1"/>
        <v>0</v>
      </c>
      <c r="K15" s="119"/>
      <c r="L15" s="135">
        <f t="shared" si="14"/>
        <v>2028</v>
      </c>
      <c r="M15" s="128">
        <f t="shared" si="26"/>
        <v>0</v>
      </c>
      <c r="N15" s="135">
        <v>12</v>
      </c>
      <c r="O15" s="130">
        <f t="shared" si="2"/>
        <v>0</v>
      </c>
      <c r="Q15" s="135">
        <f t="shared" si="15"/>
        <v>2028</v>
      </c>
      <c r="R15" s="128">
        <f t="shared" si="27"/>
        <v>2.82</v>
      </c>
      <c r="S15" s="135">
        <v>12</v>
      </c>
      <c r="T15" s="130">
        <f t="shared" si="3"/>
        <v>2.82</v>
      </c>
      <c r="U15" s="119"/>
      <c r="V15" s="135">
        <f t="shared" si="16"/>
        <v>2028</v>
      </c>
      <c r="W15" s="128">
        <f t="shared" si="28"/>
        <v>0.43</v>
      </c>
      <c r="X15" s="135">
        <v>12</v>
      </c>
      <c r="Y15" s="130">
        <f t="shared" si="4"/>
        <v>0.43</v>
      </c>
      <c r="Z15" s="119"/>
      <c r="AA15" s="135">
        <f t="shared" si="17"/>
        <v>2028</v>
      </c>
      <c r="AB15" s="128">
        <f t="shared" si="29"/>
        <v>1.63</v>
      </c>
      <c r="AC15" s="135">
        <v>12</v>
      </c>
      <c r="AD15" s="130">
        <f t="shared" si="5"/>
        <v>1.63</v>
      </c>
      <c r="AE15" s="119"/>
      <c r="AF15" s="135">
        <f t="shared" si="18"/>
        <v>2028</v>
      </c>
      <c r="AG15" s="128">
        <f t="shared" si="30"/>
        <v>0</v>
      </c>
      <c r="AH15" s="135">
        <v>12</v>
      </c>
      <c r="AI15" s="130">
        <f t="shared" si="6"/>
        <v>0</v>
      </c>
      <c r="AJ15" s="119"/>
      <c r="AK15" s="135">
        <f t="shared" si="19"/>
        <v>2028</v>
      </c>
      <c r="AL15" s="128">
        <f t="shared" si="31"/>
        <v>0</v>
      </c>
      <c r="AM15" s="135">
        <v>12</v>
      </c>
      <c r="AN15" s="130">
        <f t="shared" si="7"/>
        <v>0</v>
      </c>
      <c r="AO15" s="119"/>
      <c r="AP15" s="135">
        <f t="shared" si="20"/>
        <v>2028</v>
      </c>
      <c r="AQ15" s="128">
        <f t="shared" si="32"/>
        <v>0</v>
      </c>
      <c r="AR15" s="135">
        <v>12</v>
      </c>
      <c r="AS15" s="130">
        <f t="shared" si="8"/>
        <v>0</v>
      </c>
      <c r="AT15" s="119"/>
      <c r="AU15" s="135">
        <f t="shared" si="21"/>
        <v>2028</v>
      </c>
      <c r="AV15" s="128">
        <f t="shared" si="33"/>
        <v>0</v>
      </c>
      <c r="AW15" s="135">
        <v>12</v>
      </c>
      <c r="AX15" s="130">
        <f t="shared" si="9"/>
        <v>0</v>
      </c>
      <c r="AY15" s="119"/>
      <c r="AZ15" s="135">
        <f t="shared" si="22"/>
        <v>2028</v>
      </c>
      <c r="BA15" s="128">
        <f t="shared" si="34"/>
        <v>0</v>
      </c>
      <c r="BB15" s="135">
        <v>12</v>
      </c>
      <c r="BC15" s="130">
        <f t="shared" si="10"/>
        <v>0</v>
      </c>
      <c r="BE15" s="135">
        <f t="shared" si="23"/>
        <v>2028</v>
      </c>
      <c r="BF15" s="128">
        <f t="shared" si="35"/>
        <v>0</v>
      </c>
      <c r="BG15" s="135">
        <v>12</v>
      </c>
      <c r="BH15" s="130">
        <f t="shared" si="11"/>
        <v>0</v>
      </c>
    </row>
    <row r="16" spans="2:60">
      <c r="B16" s="135">
        <f t="shared" si="12"/>
        <v>2029</v>
      </c>
      <c r="C16" s="128">
        <f t="shared" si="24"/>
        <v>53.31</v>
      </c>
      <c r="D16" s="135">
        <v>12</v>
      </c>
      <c r="E16" s="130">
        <f t="shared" si="0"/>
        <v>53.31</v>
      </c>
      <c r="F16" s="119"/>
      <c r="G16" s="135">
        <f t="shared" si="13"/>
        <v>2029</v>
      </c>
      <c r="H16" s="128">
        <f t="shared" si="25"/>
        <v>0</v>
      </c>
      <c r="I16" s="135">
        <v>12</v>
      </c>
      <c r="J16" s="130">
        <f t="shared" si="1"/>
        <v>0</v>
      </c>
      <c r="K16" s="119"/>
      <c r="L16" s="135">
        <f t="shared" si="14"/>
        <v>2029</v>
      </c>
      <c r="M16" s="128">
        <f t="shared" si="26"/>
        <v>0</v>
      </c>
      <c r="N16" s="135">
        <v>12</v>
      </c>
      <c r="O16" s="130">
        <f t="shared" si="2"/>
        <v>0</v>
      </c>
      <c r="Q16" s="135">
        <f t="shared" si="15"/>
        <v>2029</v>
      </c>
      <c r="R16" s="128">
        <f t="shared" si="27"/>
        <v>2.88</v>
      </c>
      <c r="S16" s="135">
        <v>12</v>
      </c>
      <c r="T16" s="130">
        <f t="shared" si="3"/>
        <v>2.8800000000000003</v>
      </c>
      <c r="U16" s="119"/>
      <c r="V16" s="135">
        <f t="shared" si="16"/>
        <v>2029</v>
      </c>
      <c r="W16" s="128">
        <f t="shared" si="28"/>
        <v>0.44</v>
      </c>
      <c r="X16" s="135">
        <v>12</v>
      </c>
      <c r="Y16" s="130">
        <f t="shared" si="4"/>
        <v>0.44</v>
      </c>
      <c r="Z16" s="119"/>
      <c r="AA16" s="135">
        <f t="shared" si="17"/>
        <v>2029</v>
      </c>
      <c r="AB16" s="128">
        <f t="shared" si="29"/>
        <v>1.67</v>
      </c>
      <c r="AC16" s="135">
        <v>12</v>
      </c>
      <c r="AD16" s="130">
        <f t="shared" si="5"/>
        <v>1.67</v>
      </c>
      <c r="AE16" s="119"/>
      <c r="AF16" s="135">
        <f t="shared" si="18"/>
        <v>2029</v>
      </c>
      <c r="AG16" s="128">
        <f t="shared" si="30"/>
        <v>0</v>
      </c>
      <c r="AH16" s="135">
        <v>12</v>
      </c>
      <c r="AI16" s="130">
        <f t="shared" si="6"/>
        <v>0</v>
      </c>
      <c r="AJ16" s="119"/>
      <c r="AK16" s="135">
        <f t="shared" si="19"/>
        <v>2029</v>
      </c>
      <c r="AL16" s="128">
        <f t="shared" si="31"/>
        <v>0</v>
      </c>
      <c r="AM16" s="135">
        <v>12</v>
      </c>
      <c r="AN16" s="130">
        <f t="shared" si="7"/>
        <v>0</v>
      </c>
      <c r="AO16" s="119"/>
      <c r="AP16" s="135">
        <f t="shared" si="20"/>
        <v>2029</v>
      </c>
      <c r="AQ16" s="128">
        <f t="shared" si="32"/>
        <v>0</v>
      </c>
      <c r="AR16" s="135">
        <v>12</v>
      </c>
      <c r="AS16" s="130">
        <f t="shared" si="8"/>
        <v>0</v>
      </c>
      <c r="AT16" s="119"/>
      <c r="AU16" s="135">
        <f t="shared" si="21"/>
        <v>2029</v>
      </c>
      <c r="AV16" s="128">
        <f t="shared" si="33"/>
        <v>0</v>
      </c>
      <c r="AW16" s="135">
        <v>12</v>
      </c>
      <c r="AX16" s="130">
        <f t="shared" si="9"/>
        <v>0</v>
      </c>
      <c r="AY16" s="119"/>
      <c r="AZ16" s="354">
        <f t="shared" si="22"/>
        <v>2029</v>
      </c>
      <c r="BA16" s="128">
        <f t="shared" si="34"/>
        <v>0</v>
      </c>
      <c r="BB16" s="135">
        <v>12</v>
      </c>
      <c r="BC16" s="130">
        <f t="shared" si="10"/>
        <v>0</v>
      </c>
      <c r="BE16" s="135">
        <f t="shared" si="23"/>
        <v>2029</v>
      </c>
      <c r="BF16" s="128">
        <f t="shared" si="35"/>
        <v>0</v>
      </c>
      <c r="BG16" s="135">
        <v>12</v>
      </c>
      <c r="BH16" s="130">
        <f t="shared" si="11"/>
        <v>0</v>
      </c>
    </row>
    <row r="17" spans="2:60">
      <c r="B17" s="135">
        <f t="shared" si="12"/>
        <v>2030</v>
      </c>
      <c r="C17" s="128">
        <f t="shared" si="24"/>
        <v>54.48</v>
      </c>
      <c r="D17" s="135">
        <v>12</v>
      </c>
      <c r="E17" s="130">
        <f t="shared" si="0"/>
        <v>54.48</v>
      </c>
      <c r="F17" s="119"/>
      <c r="G17" s="354">
        <f t="shared" si="13"/>
        <v>2030</v>
      </c>
      <c r="H17" s="128">
        <f t="shared" si="25"/>
        <v>12.097273854334603</v>
      </c>
      <c r="I17" s="135">
        <v>12</v>
      </c>
      <c r="J17" s="130">
        <f t="shared" si="1"/>
        <v>12.097273854334603</v>
      </c>
      <c r="K17" s="119"/>
      <c r="L17" s="135">
        <f t="shared" si="14"/>
        <v>2030</v>
      </c>
      <c r="M17" s="128">
        <f t="shared" si="26"/>
        <v>0</v>
      </c>
      <c r="N17" s="135">
        <v>12</v>
      </c>
      <c r="O17" s="130">
        <f t="shared" si="2"/>
        <v>0</v>
      </c>
      <c r="Q17" s="135">
        <f t="shared" si="15"/>
        <v>2030</v>
      </c>
      <c r="R17" s="128">
        <f t="shared" si="27"/>
        <v>2.94</v>
      </c>
      <c r="S17" s="135">
        <v>12</v>
      </c>
      <c r="T17" s="130">
        <f t="shared" si="3"/>
        <v>2.94</v>
      </c>
      <c r="U17" s="119"/>
      <c r="V17" s="135">
        <f t="shared" si="16"/>
        <v>2030</v>
      </c>
      <c r="W17" s="128">
        <f t="shared" si="28"/>
        <v>0.45</v>
      </c>
      <c r="X17" s="135">
        <v>12</v>
      </c>
      <c r="Y17" s="130">
        <f t="shared" si="4"/>
        <v>0.45</v>
      </c>
      <c r="Z17" s="119"/>
      <c r="AA17" s="135">
        <f t="shared" si="17"/>
        <v>2030</v>
      </c>
      <c r="AB17" s="128">
        <f t="shared" si="29"/>
        <v>1.71</v>
      </c>
      <c r="AC17" s="135">
        <v>12</v>
      </c>
      <c r="AD17" s="130">
        <f t="shared" si="5"/>
        <v>1.71</v>
      </c>
      <c r="AE17" s="119"/>
      <c r="AF17" s="354">
        <f t="shared" si="18"/>
        <v>2030</v>
      </c>
      <c r="AG17" s="128">
        <f t="shared" si="30"/>
        <v>21.577297145999619</v>
      </c>
      <c r="AH17" s="135">
        <v>12</v>
      </c>
      <c r="AI17" s="130">
        <f t="shared" si="6"/>
        <v>21.577297145999619</v>
      </c>
      <c r="AJ17" s="119"/>
      <c r="AK17" s="135">
        <f t="shared" si="19"/>
        <v>2030</v>
      </c>
      <c r="AL17" s="128">
        <f t="shared" si="31"/>
        <v>0</v>
      </c>
      <c r="AM17" s="135">
        <v>12</v>
      </c>
      <c r="AN17" s="130">
        <f t="shared" si="7"/>
        <v>0</v>
      </c>
      <c r="AO17" s="119"/>
      <c r="AP17" s="135">
        <f t="shared" si="20"/>
        <v>2030</v>
      </c>
      <c r="AQ17" s="128">
        <f t="shared" si="32"/>
        <v>0</v>
      </c>
      <c r="AR17" s="135">
        <v>12</v>
      </c>
      <c r="AS17" s="130">
        <f t="shared" si="8"/>
        <v>0</v>
      </c>
      <c r="AT17" s="119"/>
      <c r="AU17" s="135">
        <f t="shared" si="21"/>
        <v>2030</v>
      </c>
      <c r="AV17" s="128">
        <f t="shared" si="33"/>
        <v>0</v>
      </c>
      <c r="AW17" s="135">
        <v>12</v>
      </c>
      <c r="AX17" s="130">
        <f t="shared" si="9"/>
        <v>0</v>
      </c>
      <c r="AY17" s="119"/>
      <c r="AZ17" s="135">
        <f t="shared" si="22"/>
        <v>2030</v>
      </c>
      <c r="BA17" s="128">
        <f t="shared" si="34"/>
        <v>0</v>
      </c>
      <c r="BB17" s="135">
        <v>12</v>
      </c>
      <c r="BC17" s="130">
        <f t="shared" si="10"/>
        <v>0</v>
      </c>
      <c r="BE17" s="135">
        <f t="shared" si="23"/>
        <v>2030</v>
      </c>
      <c r="BF17" s="128">
        <f t="shared" si="35"/>
        <v>0</v>
      </c>
      <c r="BG17" s="135">
        <v>12</v>
      </c>
      <c r="BH17" s="130">
        <f t="shared" si="11"/>
        <v>0</v>
      </c>
    </row>
    <row r="18" spans="2:60">
      <c r="B18" s="135">
        <f t="shared" si="12"/>
        <v>2031</v>
      </c>
      <c r="C18" s="128">
        <f t="shared" si="24"/>
        <v>55.68</v>
      </c>
      <c r="D18" s="135">
        <v>12</v>
      </c>
      <c r="E18" s="130">
        <f t="shared" si="0"/>
        <v>55.68</v>
      </c>
      <c r="F18" s="119"/>
      <c r="G18" s="135">
        <f t="shared" si="13"/>
        <v>2031</v>
      </c>
      <c r="H18" s="128">
        <f t="shared" si="25"/>
        <v>12.36</v>
      </c>
      <c r="I18" s="135">
        <v>12</v>
      </c>
      <c r="J18" s="130">
        <f t="shared" si="1"/>
        <v>12.36</v>
      </c>
      <c r="K18" s="119"/>
      <c r="L18" s="135">
        <f t="shared" si="14"/>
        <v>2031</v>
      </c>
      <c r="M18" s="128">
        <f t="shared" si="26"/>
        <v>0</v>
      </c>
      <c r="N18" s="135">
        <v>12</v>
      </c>
      <c r="O18" s="130">
        <f t="shared" si="2"/>
        <v>0</v>
      </c>
      <c r="Q18" s="135">
        <f t="shared" si="15"/>
        <v>2031</v>
      </c>
      <c r="R18" s="128">
        <f t="shared" si="27"/>
        <v>3</v>
      </c>
      <c r="S18" s="135">
        <v>12</v>
      </c>
      <c r="T18" s="130">
        <f t="shared" si="3"/>
        <v>3</v>
      </c>
      <c r="U18" s="119"/>
      <c r="V18" s="135">
        <f t="shared" si="16"/>
        <v>2031</v>
      </c>
      <c r="W18" s="128">
        <f t="shared" si="28"/>
        <v>0.46</v>
      </c>
      <c r="X18" s="135">
        <v>12</v>
      </c>
      <c r="Y18" s="130">
        <f t="shared" si="4"/>
        <v>0.46</v>
      </c>
      <c r="Z18" s="119"/>
      <c r="AA18" s="135">
        <f t="shared" si="17"/>
        <v>2031</v>
      </c>
      <c r="AB18" s="128">
        <f t="shared" si="29"/>
        <v>1.75</v>
      </c>
      <c r="AC18" s="135">
        <v>12</v>
      </c>
      <c r="AD18" s="130">
        <f t="shared" si="5"/>
        <v>1.75</v>
      </c>
      <c r="AE18" s="119"/>
      <c r="AF18" s="135">
        <f t="shared" si="18"/>
        <v>2031</v>
      </c>
      <c r="AG18" s="128">
        <f t="shared" si="30"/>
        <v>22.05</v>
      </c>
      <c r="AH18" s="135">
        <v>12</v>
      </c>
      <c r="AI18" s="130">
        <f t="shared" si="6"/>
        <v>22.05</v>
      </c>
      <c r="AJ18" s="119"/>
      <c r="AK18" s="135">
        <f t="shared" si="19"/>
        <v>2031</v>
      </c>
      <c r="AL18" s="128">
        <f t="shared" si="31"/>
        <v>0</v>
      </c>
      <c r="AM18" s="135">
        <v>12</v>
      </c>
      <c r="AN18" s="130">
        <f t="shared" si="7"/>
        <v>0</v>
      </c>
      <c r="AO18" s="119"/>
      <c r="AP18" s="135">
        <f t="shared" si="20"/>
        <v>2031</v>
      </c>
      <c r="AQ18" s="128">
        <f t="shared" si="32"/>
        <v>0</v>
      </c>
      <c r="AR18" s="135">
        <v>12</v>
      </c>
      <c r="AS18" s="130">
        <f t="shared" si="8"/>
        <v>0</v>
      </c>
      <c r="AT18" s="119"/>
      <c r="AU18" s="135">
        <f t="shared" si="21"/>
        <v>2031</v>
      </c>
      <c r="AV18" s="128">
        <f t="shared" si="33"/>
        <v>0</v>
      </c>
      <c r="AW18" s="135">
        <v>12</v>
      </c>
      <c r="AX18" s="130">
        <f t="shared" si="9"/>
        <v>0</v>
      </c>
      <c r="AY18" s="119"/>
      <c r="AZ18" s="135">
        <f t="shared" si="22"/>
        <v>2031</v>
      </c>
      <c r="BA18" s="128">
        <f t="shared" si="34"/>
        <v>0</v>
      </c>
      <c r="BB18" s="135">
        <v>12</v>
      </c>
      <c r="BC18" s="130">
        <f t="shared" si="10"/>
        <v>0</v>
      </c>
      <c r="BE18" s="135">
        <f t="shared" si="23"/>
        <v>2031</v>
      </c>
      <c r="BF18" s="128">
        <f t="shared" si="35"/>
        <v>0</v>
      </c>
      <c r="BG18" s="135">
        <v>12</v>
      </c>
      <c r="BH18" s="130">
        <f t="shared" si="11"/>
        <v>0</v>
      </c>
    </row>
    <row r="19" spans="2:60">
      <c r="B19" s="135">
        <f t="shared" si="12"/>
        <v>2032</v>
      </c>
      <c r="C19" s="128">
        <f t="shared" si="24"/>
        <v>56.9</v>
      </c>
      <c r="D19" s="135">
        <v>12</v>
      </c>
      <c r="E19" s="130">
        <f t="shared" si="0"/>
        <v>56.9</v>
      </c>
      <c r="F19" s="119"/>
      <c r="G19" s="135">
        <f t="shared" si="13"/>
        <v>2032</v>
      </c>
      <c r="H19" s="128">
        <f t="shared" si="25"/>
        <v>12.63</v>
      </c>
      <c r="I19" s="135">
        <v>12</v>
      </c>
      <c r="J19" s="130">
        <f t="shared" si="1"/>
        <v>12.63</v>
      </c>
      <c r="K19" s="119"/>
      <c r="L19" s="135">
        <f t="shared" si="14"/>
        <v>2032</v>
      </c>
      <c r="M19" s="128">
        <f t="shared" si="26"/>
        <v>0</v>
      </c>
      <c r="N19" s="135">
        <v>12</v>
      </c>
      <c r="O19" s="130">
        <f t="shared" si="2"/>
        <v>0</v>
      </c>
      <c r="Q19" s="135">
        <f t="shared" si="15"/>
        <v>2032</v>
      </c>
      <c r="R19" s="128">
        <f t="shared" si="27"/>
        <v>3.07</v>
      </c>
      <c r="S19" s="135">
        <v>12</v>
      </c>
      <c r="T19" s="130">
        <f t="shared" si="3"/>
        <v>3.07</v>
      </c>
      <c r="U19" s="119"/>
      <c r="V19" s="135">
        <f t="shared" si="16"/>
        <v>2032</v>
      </c>
      <c r="W19" s="128">
        <f t="shared" si="28"/>
        <v>0.47</v>
      </c>
      <c r="X19" s="135">
        <v>12</v>
      </c>
      <c r="Y19" s="130">
        <f t="shared" si="4"/>
        <v>0.47</v>
      </c>
      <c r="Z19" s="119"/>
      <c r="AA19" s="135">
        <f t="shared" si="17"/>
        <v>2032</v>
      </c>
      <c r="AB19" s="128">
        <f t="shared" si="29"/>
        <v>1.79</v>
      </c>
      <c r="AC19" s="135">
        <v>12</v>
      </c>
      <c r="AD19" s="130">
        <f t="shared" si="5"/>
        <v>1.79</v>
      </c>
      <c r="AE19" s="119"/>
      <c r="AF19" s="135">
        <f t="shared" si="18"/>
        <v>2032</v>
      </c>
      <c r="AG19" s="128">
        <f t="shared" si="30"/>
        <v>22.54</v>
      </c>
      <c r="AH19" s="135">
        <v>12</v>
      </c>
      <c r="AI19" s="130">
        <f t="shared" si="6"/>
        <v>22.540000000000003</v>
      </c>
      <c r="AJ19" s="119"/>
      <c r="AK19" s="135">
        <f t="shared" si="19"/>
        <v>2032</v>
      </c>
      <c r="AL19" s="128">
        <f t="shared" si="31"/>
        <v>0</v>
      </c>
      <c r="AM19" s="135">
        <v>12</v>
      </c>
      <c r="AN19" s="130">
        <f t="shared" si="7"/>
        <v>0</v>
      </c>
      <c r="AO19" s="119"/>
      <c r="AP19" s="135">
        <f t="shared" si="20"/>
        <v>2032</v>
      </c>
      <c r="AQ19" s="128">
        <f t="shared" si="32"/>
        <v>0</v>
      </c>
      <c r="AR19" s="135">
        <v>12</v>
      </c>
      <c r="AS19" s="130">
        <f t="shared" si="8"/>
        <v>0</v>
      </c>
      <c r="AT19" s="119"/>
      <c r="AU19" s="135">
        <f t="shared" si="21"/>
        <v>2032</v>
      </c>
      <c r="AV19" s="128">
        <f t="shared" si="33"/>
        <v>0</v>
      </c>
      <c r="AW19" s="135">
        <v>12</v>
      </c>
      <c r="AX19" s="130">
        <f t="shared" si="9"/>
        <v>0</v>
      </c>
      <c r="AY19" s="119"/>
      <c r="AZ19" s="135">
        <f t="shared" si="22"/>
        <v>2032</v>
      </c>
      <c r="BA19" s="128">
        <f t="shared" si="34"/>
        <v>0</v>
      </c>
      <c r="BB19" s="135">
        <v>12</v>
      </c>
      <c r="BC19" s="130">
        <f t="shared" si="10"/>
        <v>0</v>
      </c>
      <c r="BE19" s="135">
        <f t="shared" si="23"/>
        <v>2032</v>
      </c>
      <c r="BF19" s="128">
        <f t="shared" si="35"/>
        <v>0</v>
      </c>
      <c r="BG19" s="135">
        <v>12</v>
      </c>
      <c r="BH19" s="130">
        <f t="shared" si="11"/>
        <v>0</v>
      </c>
    </row>
    <row r="20" spans="2:60">
      <c r="B20" s="135">
        <f t="shared" si="12"/>
        <v>2033</v>
      </c>
      <c r="C20" s="128">
        <f t="shared" si="24"/>
        <v>58.09</v>
      </c>
      <c r="D20" s="135">
        <v>12</v>
      </c>
      <c r="E20" s="130">
        <f t="shared" si="0"/>
        <v>58.09</v>
      </c>
      <c r="F20" s="119"/>
      <c r="G20" s="135">
        <f t="shared" si="13"/>
        <v>2033</v>
      </c>
      <c r="H20" s="128">
        <f t="shared" si="25"/>
        <v>12.9</v>
      </c>
      <c r="I20" s="135">
        <v>12</v>
      </c>
      <c r="J20" s="130">
        <f t="shared" si="1"/>
        <v>12.9</v>
      </c>
      <c r="K20" s="119"/>
      <c r="L20" s="135">
        <f t="shared" si="14"/>
        <v>2033</v>
      </c>
      <c r="M20" s="128">
        <f t="shared" si="26"/>
        <v>0</v>
      </c>
      <c r="N20" s="135">
        <v>12</v>
      </c>
      <c r="O20" s="130">
        <f t="shared" si="2"/>
        <v>0</v>
      </c>
      <c r="Q20" s="135">
        <f t="shared" si="15"/>
        <v>2033</v>
      </c>
      <c r="R20" s="128">
        <f t="shared" si="27"/>
        <v>3.13</v>
      </c>
      <c r="S20" s="135">
        <v>12</v>
      </c>
      <c r="T20" s="130">
        <f t="shared" si="3"/>
        <v>3.1300000000000003</v>
      </c>
      <c r="U20" s="119"/>
      <c r="V20" s="135">
        <f t="shared" si="16"/>
        <v>2033</v>
      </c>
      <c r="W20" s="128">
        <f t="shared" si="28"/>
        <v>0.48</v>
      </c>
      <c r="X20" s="135">
        <v>12</v>
      </c>
      <c r="Y20" s="130">
        <f t="shared" si="4"/>
        <v>0.48</v>
      </c>
      <c r="Z20" s="119"/>
      <c r="AA20" s="135">
        <f t="shared" si="17"/>
        <v>2033</v>
      </c>
      <c r="AB20" s="128">
        <f t="shared" si="29"/>
        <v>1.83</v>
      </c>
      <c r="AC20" s="135">
        <v>12</v>
      </c>
      <c r="AD20" s="130">
        <f t="shared" si="5"/>
        <v>1.83</v>
      </c>
      <c r="AE20" s="119"/>
      <c r="AF20" s="135">
        <f t="shared" si="18"/>
        <v>2033</v>
      </c>
      <c r="AG20" s="128">
        <f t="shared" si="30"/>
        <v>23.01</v>
      </c>
      <c r="AH20" s="135">
        <v>12</v>
      </c>
      <c r="AI20" s="130">
        <f t="shared" si="6"/>
        <v>23.01</v>
      </c>
      <c r="AJ20" s="119"/>
      <c r="AK20" s="354">
        <f t="shared" si="19"/>
        <v>2033</v>
      </c>
      <c r="AL20" s="128">
        <f t="shared" si="31"/>
        <v>11.261107127981489</v>
      </c>
      <c r="AM20" s="135">
        <v>12</v>
      </c>
      <c r="AN20" s="130">
        <f t="shared" si="7"/>
        <v>11.261107127981489</v>
      </c>
      <c r="AO20" s="119"/>
      <c r="AP20" s="135">
        <f t="shared" si="20"/>
        <v>2033</v>
      </c>
      <c r="AQ20" s="128">
        <f t="shared" si="32"/>
        <v>0</v>
      </c>
      <c r="AR20" s="135">
        <v>12</v>
      </c>
      <c r="AS20" s="130">
        <f t="shared" si="8"/>
        <v>0</v>
      </c>
      <c r="AT20" s="119"/>
      <c r="AU20" s="135">
        <f t="shared" si="21"/>
        <v>2033</v>
      </c>
      <c r="AV20" s="128">
        <f t="shared" si="33"/>
        <v>0</v>
      </c>
      <c r="AW20" s="135">
        <v>12</v>
      </c>
      <c r="AX20" s="130">
        <f t="shared" si="9"/>
        <v>0</v>
      </c>
      <c r="AY20" s="119"/>
      <c r="AZ20" s="135">
        <f t="shared" si="22"/>
        <v>2033</v>
      </c>
      <c r="BA20" s="128">
        <f t="shared" si="34"/>
        <v>0</v>
      </c>
      <c r="BB20" s="135">
        <v>12</v>
      </c>
      <c r="BC20" s="130">
        <f t="shared" si="10"/>
        <v>0</v>
      </c>
      <c r="BE20" s="135">
        <f t="shared" si="23"/>
        <v>2033</v>
      </c>
      <c r="BF20" s="128">
        <f t="shared" si="35"/>
        <v>0</v>
      </c>
      <c r="BG20" s="135">
        <v>12</v>
      </c>
      <c r="BH20" s="130">
        <f t="shared" si="11"/>
        <v>0</v>
      </c>
    </row>
    <row r="21" spans="2:60">
      <c r="B21" s="135">
        <f t="shared" si="12"/>
        <v>2034</v>
      </c>
      <c r="C21" s="128">
        <f t="shared" si="24"/>
        <v>59.31</v>
      </c>
      <c r="D21" s="135">
        <v>12</v>
      </c>
      <c r="E21" s="130">
        <f t="shared" si="0"/>
        <v>59.31</v>
      </c>
      <c r="F21" s="119"/>
      <c r="G21" s="135">
        <f t="shared" si="13"/>
        <v>2034</v>
      </c>
      <c r="H21" s="128">
        <f t="shared" si="25"/>
        <v>13.17</v>
      </c>
      <c r="I21" s="135">
        <v>12</v>
      </c>
      <c r="J21" s="130">
        <f t="shared" si="1"/>
        <v>13.17</v>
      </c>
      <c r="K21" s="119"/>
      <c r="L21" s="135">
        <f t="shared" si="14"/>
        <v>2034</v>
      </c>
      <c r="M21" s="128">
        <f t="shared" si="26"/>
        <v>0</v>
      </c>
      <c r="N21" s="135">
        <v>12</v>
      </c>
      <c r="O21" s="130">
        <f t="shared" si="2"/>
        <v>0</v>
      </c>
      <c r="Q21" s="135">
        <f t="shared" si="15"/>
        <v>2034</v>
      </c>
      <c r="R21" s="128">
        <f t="shared" si="27"/>
        <v>3.2</v>
      </c>
      <c r="S21" s="135">
        <v>12</v>
      </c>
      <c r="T21" s="130">
        <f t="shared" si="3"/>
        <v>3.2000000000000006</v>
      </c>
      <c r="U21" s="119"/>
      <c r="V21" s="135">
        <f t="shared" si="16"/>
        <v>2034</v>
      </c>
      <c r="W21" s="128">
        <f t="shared" si="28"/>
        <v>0.49</v>
      </c>
      <c r="X21" s="135">
        <v>12</v>
      </c>
      <c r="Y21" s="130">
        <f t="shared" si="4"/>
        <v>0.49</v>
      </c>
      <c r="Z21" s="119"/>
      <c r="AA21" s="135">
        <f t="shared" si="17"/>
        <v>2034</v>
      </c>
      <c r="AB21" s="128">
        <f t="shared" si="29"/>
        <v>1.87</v>
      </c>
      <c r="AC21" s="135">
        <v>12</v>
      </c>
      <c r="AD21" s="130">
        <f t="shared" si="5"/>
        <v>1.87</v>
      </c>
      <c r="AE21" s="119"/>
      <c r="AF21" s="135">
        <f t="shared" si="18"/>
        <v>2034</v>
      </c>
      <c r="AG21" s="128">
        <f t="shared" si="30"/>
        <v>23.49</v>
      </c>
      <c r="AH21" s="135">
        <v>12</v>
      </c>
      <c r="AI21" s="130">
        <f t="shared" si="6"/>
        <v>23.49</v>
      </c>
      <c r="AJ21" s="119"/>
      <c r="AK21" s="135">
        <f t="shared" si="19"/>
        <v>2034</v>
      </c>
      <c r="AL21" s="128">
        <f t="shared" si="31"/>
        <v>11.5</v>
      </c>
      <c r="AM21" s="135">
        <v>12</v>
      </c>
      <c r="AN21" s="130">
        <f t="shared" si="7"/>
        <v>11.5</v>
      </c>
      <c r="AO21" s="119"/>
      <c r="AP21" s="135">
        <f t="shared" si="20"/>
        <v>2034</v>
      </c>
      <c r="AQ21" s="128">
        <f t="shared" si="32"/>
        <v>0</v>
      </c>
      <c r="AR21" s="135">
        <v>12</v>
      </c>
      <c r="AS21" s="130">
        <f t="shared" si="8"/>
        <v>0</v>
      </c>
      <c r="AT21" s="119"/>
      <c r="AU21" s="135">
        <f t="shared" si="21"/>
        <v>2034</v>
      </c>
      <c r="AV21" s="128">
        <f t="shared" si="33"/>
        <v>0</v>
      </c>
      <c r="AW21" s="135">
        <v>12</v>
      </c>
      <c r="AX21" s="130">
        <f t="shared" si="9"/>
        <v>0</v>
      </c>
      <c r="AY21" s="119"/>
      <c r="AZ21" s="135">
        <f t="shared" si="22"/>
        <v>2034</v>
      </c>
      <c r="BA21" s="128">
        <f t="shared" si="34"/>
        <v>0</v>
      </c>
      <c r="BB21" s="135">
        <v>12</v>
      </c>
      <c r="BC21" s="130">
        <f t="shared" si="10"/>
        <v>0</v>
      </c>
      <c r="BE21" s="135">
        <f t="shared" si="23"/>
        <v>2034</v>
      </c>
      <c r="BF21" s="128">
        <f t="shared" si="35"/>
        <v>0</v>
      </c>
      <c r="BG21" s="135">
        <v>12</v>
      </c>
      <c r="BH21" s="130">
        <f t="shared" si="11"/>
        <v>0</v>
      </c>
    </row>
    <row r="22" spans="2:60">
      <c r="B22" s="135">
        <f t="shared" si="12"/>
        <v>2035</v>
      </c>
      <c r="C22" s="128">
        <f t="shared" si="24"/>
        <v>60.56</v>
      </c>
      <c r="D22" s="135">
        <v>12</v>
      </c>
      <c r="E22" s="130">
        <f t="shared" si="0"/>
        <v>60.56</v>
      </c>
      <c r="F22" s="119"/>
      <c r="G22" s="135">
        <f t="shared" si="13"/>
        <v>2035</v>
      </c>
      <c r="H22" s="128">
        <f t="shared" si="25"/>
        <v>13.45</v>
      </c>
      <c r="I22" s="135">
        <v>12</v>
      </c>
      <c r="J22" s="130">
        <f t="shared" si="1"/>
        <v>13.449999999999998</v>
      </c>
      <c r="K22" s="119"/>
      <c r="L22" s="135">
        <f t="shared" si="14"/>
        <v>2035</v>
      </c>
      <c r="M22" s="128">
        <f t="shared" si="26"/>
        <v>0</v>
      </c>
      <c r="N22" s="135">
        <v>12</v>
      </c>
      <c r="O22" s="130">
        <f t="shared" si="2"/>
        <v>0</v>
      </c>
      <c r="Q22" s="135">
        <f t="shared" si="15"/>
        <v>2035</v>
      </c>
      <c r="R22" s="128">
        <f t="shared" si="27"/>
        <v>3.27</v>
      </c>
      <c r="S22" s="135">
        <v>12</v>
      </c>
      <c r="T22" s="130">
        <f t="shared" si="3"/>
        <v>3.27</v>
      </c>
      <c r="U22" s="119"/>
      <c r="V22" s="135">
        <f t="shared" si="16"/>
        <v>2035</v>
      </c>
      <c r="W22" s="128">
        <f t="shared" si="28"/>
        <v>0.5</v>
      </c>
      <c r="X22" s="135">
        <v>12</v>
      </c>
      <c r="Y22" s="130">
        <f t="shared" si="4"/>
        <v>0.5</v>
      </c>
      <c r="Z22" s="119"/>
      <c r="AA22" s="135">
        <f t="shared" si="17"/>
        <v>2035</v>
      </c>
      <c r="AB22" s="128">
        <f t="shared" si="29"/>
        <v>1.91</v>
      </c>
      <c r="AC22" s="135">
        <v>12</v>
      </c>
      <c r="AD22" s="130">
        <f t="shared" si="5"/>
        <v>1.91</v>
      </c>
      <c r="AE22" s="119"/>
      <c r="AF22" s="135">
        <f t="shared" si="18"/>
        <v>2035</v>
      </c>
      <c r="AG22" s="128">
        <f t="shared" si="30"/>
        <v>23.98</v>
      </c>
      <c r="AH22" s="135">
        <v>12</v>
      </c>
      <c r="AI22" s="130">
        <f t="shared" si="6"/>
        <v>23.98</v>
      </c>
      <c r="AJ22" s="119"/>
      <c r="AK22" s="135">
        <f t="shared" si="19"/>
        <v>2035</v>
      </c>
      <c r="AL22" s="128">
        <f t="shared" si="31"/>
        <v>11.74</v>
      </c>
      <c r="AM22" s="135">
        <v>12</v>
      </c>
      <c r="AN22" s="130">
        <f t="shared" si="7"/>
        <v>11.74</v>
      </c>
      <c r="AO22" s="119"/>
      <c r="AP22" s="135">
        <f t="shared" si="20"/>
        <v>2035</v>
      </c>
      <c r="AQ22" s="128">
        <f t="shared" si="32"/>
        <v>0</v>
      </c>
      <c r="AR22" s="135">
        <v>12</v>
      </c>
      <c r="AS22" s="130">
        <f t="shared" si="8"/>
        <v>0</v>
      </c>
      <c r="AT22" s="119"/>
      <c r="AU22" s="135">
        <f t="shared" si="21"/>
        <v>2035</v>
      </c>
      <c r="AV22" s="128">
        <f t="shared" si="33"/>
        <v>0</v>
      </c>
      <c r="AW22" s="135">
        <v>12</v>
      </c>
      <c r="AX22" s="130">
        <f t="shared" si="9"/>
        <v>0</v>
      </c>
      <c r="AY22" s="119"/>
      <c r="AZ22" s="135">
        <f t="shared" si="22"/>
        <v>2035</v>
      </c>
      <c r="BA22" s="128">
        <f t="shared" si="34"/>
        <v>0</v>
      </c>
      <c r="BB22" s="135">
        <v>12</v>
      </c>
      <c r="BC22" s="130">
        <f t="shared" si="10"/>
        <v>0</v>
      </c>
      <c r="BE22" s="135">
        <f t="shared" si="23"/>
        <v>2035</v>
      </c>
      <c r="BF22" s="128">
        <f t="shared" si="35"/>
        <v>0</v>
      </c>
      <c r="BG22" s="135">
        <v>12</v>
      </c>
      <c r="BH22" s="130">
        <f t="shared" si="11"/>
        <v>0</v>
      </c>
    </row>
    <row r="23" spans="2:60">
      <c r="B23" s="135">
        <f t="shared" si="12"/>
        <v>2036</v>
      </c>
      <c r="C23" s="128">
        <f t="shared" si="24"/>
        <v>61.83</v>
      </c>
      <c r="D23" s="135">
        <v>12</v>
      </c>
      <c r="E23" s="130">
        <f t="shared" si="0"/>
        <v>61.830000000000005</v>
      </c>
      <c r="F23" s="119"/>
      <c r="G23" s="135">
        <f t="shared" si="13"/>
        <v>2036</v>
      </c>
      <c r="H23" s="128">
        <f t="shared" si="25"/>
        <v>13.73</v>
      </c>
      <c r="I23" s="135">
        <v>12</v>
      </c>
      <c r="J23" s="130">
        <f t="shared" si="1"/>
        <v>13.729999999999999</v>
      </c>
      <c r="K23" s="119"/>
      <c r="L23" s="354">
        <f t="shared" si="14"/>
        <v>2036</v>
      </c>
      <c r="M23" s="128">
        <f t="shared" si="26"/>
        <v>31.092888780208423</v>
      </c>
      <c r="N23" s="135">
        <v>12</v>
      </c>
      <c r="O23" s="130">
        <f t="shared" si="2"/>
        <v>31.092888780208423</v>
      </c>
      <c r="Q23" s="135">
        <f t="shared" si="15"/>
        <v>2036</v>
      </c>
      <c r="R23" s="128">
        <f t="shared" si="27"/>
        <v>3.34</v>
      </c>
      <c r="S23" s="135">
        <v>12</v>
      </c>
      <c r="T23" s="130">
        <f t="shared" si="3"/>
        <v>3.34</v>
      </c>
      <c r="U23" s="119"/>
      <c r="V23" s="135">
        <f t="shared" si="16"/>
        <v>2036</v>
      </c>
      <c r="W23" s="128">
        <f t="shared" si="28"/>
        <v>0.51</v>
      </c>
      <c r="X23" s="135">
        <v>12</v>
      </c>
      <c r="Y23" s="130">
        <f t="shared" si="4"/>
        <v>0.51</v>
      </c>
      <c r="Z23" s="119"/>
      <c r="AA23" s="135">
        <f t="shared" si="17"/>
        <v>2036</v>
      </c>
      <c r="AB23" s="128">
        <f t="shared" si="29"/>
        <v>1.95</v>
      </c>
      <c r="AC23" s="135">
        <v>12</v>
      </c>
      <c r="AD23" s="130">
        <f t="shared" si="5"/>
        <v>1.95</v>
      </c>
      <c r="AE23" s="119"/>
      <c r="AF23" s="135">
        <f t="shared" si="18"/>
        <v>2036</v>
      </c>
      <c r="AG23" s="128">
        <f t="shared" si="30"/>
        <v>24.48</v>
      </c>
      <c r="AH23" s="135">
        <v>12</v>
      </c>
      <c r="AI23" s="130">
        <f t="shared" si="6"/>
        <v>24.48</v>
      </c>
      <c r="AJ23" s="119"/>
      <c r="AK23" s="135">
        <f t="shared" si="19"/>
        <v>2036</v>
      </c>
      <c r="AL23" s="128">
        <f t="shared" si="31"/>
        <v>11.99</v>
      </c>
      <c r="AM23" s="135">
        <v>12</v>
      </c>
      <c r="AN23" s="130">
        <f t="shared" si="7"/>
        <v>11.99</v>
      </c>
      <c r="AO23" s="119"/>
      <c r="AP23" s="135">
        <f t="shared" si="20"/>
        <v>2036</v>
      </c>
      <c r="AQ23" s="128">
        <f t="shared" si="32"/>
        <v>0</v>
      </c>
      <c r="AR23" s="135">
        <v>12</v>
      </c>
      <c r="AS23" s="130">
        <f t="shared" si="8"/>
        <v>0</v>
      </c>
      <c r="AT23" s="119"/>
      <c r="AU23" s="135">
        <f t="shared" si="21"/>
        <v>2036</v>
      </c>
      <c r="AV23" s="128">
        <f t="shared" si="33"/>
        <v>0</v>
      </c>
      <c r="AW23" s="135">
        <v>12</v>
      </c>
      <c r="AX23" s="130">
        <f t="shared" si="9"/>
        <v>0</v>
      </c>
      <c r="AY23" s="119"/>
      <c r="AZ23" s="135">
        <f t="shared" si="22"/>
        <v>2036</v>
      </c>
      <c r="BA23" s="128">
        <f t="shared" si="34"/>
        <v>0</v>
      </c>
      <c r="BB23" s="135">
        <v>12</v>
      </c>
      <c r="BC23" s="130">
        <f t="shared" si="10"/>
        <v>0</v>
      </c>
      <c r="BE23" s="135">
        <f t="shared" si="23"/>
        <v>2036</v>
      </c>
      <c r="BF23" s="128">
        <f t="shared" si="35"/>
        <v>0</v>
      </c>
      <c r="BG23" s="135">
        <v>12</v>
      </c>
      <c r="BH23" s="130">
        <f t="shared" si="11"/>
        <v>0</v>
      </c>
    </row>
    <row r="24" spans="2:60">
      <c r="B24" s="135">
        <f t="shared" si="12"/>
        <v>2037</v>
      </c>
      <c r="C24" s="128">
        <f t="shared" si="24"/>
        <v>63.19</v>
      </c>
      <c r="D24" s="135">
        <v>12</v>
      </c>
      <c r="E24" s="130">
        <f t="shared" si="0"/>
        <v>63.19</v>
      </c>
      <c r="F24" s="119"/>
      <c r="G24" s="135">
        <f t="shared" si="13"/>
        <v>2037</v>
      </c>
      <c r="H24" s="128">
        <f t="shared" si="25"/>
        <v>14.03</v>
      </c>
      <c r="I24" s="135">
        <v>12</v>
      </c>
      <c r="J24" s="130">
        <f t="shared" si="1"/>
        <v>14.03</v>
      </c>
      <c r="K24" s="119"/>
      <c r="L24" s="135">
        <f t="shared" si="14"/>
        <v>2037</v>
      </c>
      <c r="M24" s="128">
        <f t="shared" si="26"/>
        <v>31.78</v>
      </c>
      <c r="N24" s="135">
        <v>12</v>
      </c>
      <c r="O24" s="130">
        <f t="shared" si="2"/>
        <v>31.78</v>
      </c>
      <c r="Q24" s="135">
        <f t="shared" si="15"/>
        <v>2037</v>
      </c>
      <c r="R24" s="128">
        <f t="shared" si="27"/>
        <v>3.41</v>
      </c>
      <c r="S24" s="135">
        <v>12</v>
      </c>
      <c r="T24" s="130">
        <f t="shared" si="3"/>
        <v>3.41</v>
      </c>
      <c r="U24" s="119"/>
      <c r="V24" s="135">
        <f t="shared" si="16"/>
        <v>2037</v>
      </c>
      <c r="W24" s="128">
        <f t="shared" si="28"/>
        <v>0.52</v>
      </c>
      <c r="X24" s="135">
        <v>12</v>
      </c>
      <c r="Y24" s="130">
        <f t="shared" si="4"/>
        <v>0.52</v>
      </c>
      <c r="Z24" s="119"/>
      <c r="AA24" s="135">
        <f t="shared" si="17"/>
        <v>2037</v>
      </c>
      <c r="AB24" s="128">
        <f t="shared" si="29"/>
        <v>1.99</v>
      </c>
      <c r="AC24" s="135">
        <v>12</v>
      </c>
      <c r="AD24" s="130">
        <f t="shared" si="5"/>
        <v>1.99</v>
      </c>
      <c r="AE24" s="119"/>
      <c r="AF24" s="135">
        <f t="shared" si="18"/>
        <v>2037</v>
      </c>
      <c r="AG24" s="128">
        <f t="shared" si="30"/>
        <v>25.02</v>
      </c>
      <c r="AH24" s="135">
        <v>12</v>
      </c>
      <c r="AI24" s="130">
        <f t="shared" si="6"/>
        <v>25.02</v>
      </c>
      <c r="AJ24" s="119"/>
      <c r="AK24" s="135">
        <f t="shared" si="19"/>
        <v>2037</v>
      </c>
      <c r="AL24" s="128">
        <f t="shared" si="31"/>
        <v>12.25</v>
      </c>
      <c r="AM24" s="135">
        <v>12</v>
      </c>
      <c r="AN24" s="130">
        <f t="shared" si="7"/>
        <v>12.25</v>
      </c>
      <c r="AO24" s="119"/>
      <c r="AP24" s="354">
        <f t="shared" si="20"/>
        <v>2037</v>
      </c>
      <c r="AQ24" s="128">
        <f t="shared" si="32"/>
        <v>4.7728292811563495</v>
      </c>
      <c r="AR24" s="135">
        <v>12</v>
      </c>
      <c r="AS24" s="130">
        <f t="shared" si="8"/>
        <v>4.7728292811563495</v>
      </c>
      <c r="AT24" s="119"/>
      <c r="AU24" s="354">
        <f t="shared" si="21"/>
        <v>2037</v>
      </c>
      <c r="AV24" s="128">
        <f t="shared" si="33"/>
        <v>5.4972551057881001</v>
      </c>
      <c r="AW24" s="135">
        <v>12</v>
      </c>
      <c r="AX24" s="130">
        <f t="shared" si="9"/>
        <v>5.4972551057881001</v>
      </c>
      <c r="AY24" s="119"/>
      <c r="AZ24" s="135">
        <f t="shared" si="22"/>
        <v>2037</v>
      </c>
      <c r="BA24" s="128">
        <f t="shared" si="34"/>
        <v>0</v>
      </c>
      <c r="BB24" s="135">
        <v>12</v>
      </c>
      <c r="BC24" s="130">
        <f t="shared" si="10"/>
        <v>0</v>
      </c>
      <c r="BE24" s="135">
        <f t="shared" si="23"/>
        <v>2037</v>
      </c>
      <c r="BF24" s="128">
        <f t="shared" si="35"/>
        <v>0</v>
      </c>
      <c r="BG24" s="135">
        <v>12</v>
      </c>
      <c r="BH24" s="130">
        <f t="shared" si="11"/>
        <v>0</v>
      </c>
    </row>
    <row r="25" spans="2:60">
      <c r="B25" s="135">
        <f t="shared" si="12"/>
        <v>2038</v>
      </c>
      <c r="C25" s="128">
        <f t="shared" si="24"/>
        <v>64.58</v>
      </c>
      <c r="D25" s="135">
        <v>12</v>
      </c>
      <c r="E25" s="130">
        <f t="shared" si="0"/>
        <v>64.58</v>
      </c>
      <c r="F25" s="119"/>
      <c r="G25" s="135">
        <f t="shared" si="13"/>
        <v>2038</v>
      </c>
      <c r="H25" s="128">
        <f t="shared" si="25"/>
        <v>14.34</v>
      </c>
      <c r="I25" s="135">
        <v>12</v>
      </c>
      <c r="J25" s="130">
        <f t="shared" si="1"/>
        <v>14.339999999999998</v>
      </c>
      <c r="K25" s="119"/>
      <c r="L25" s="135">
        <f t="shared" si="14"/>
        <v>2038</v>
      </c>
      <c r="M25" s="128">
        <f t="shared" si="26"/>
        <v>32.479999999999997</v>
      </c>
      <c r="N25" s="135">
        <v>12</v>
      </c>
      <c r="O25" s="130">
        <f t="shared" si="2"/>
        <v>32.479999999999997</v>
      </c>
      <c r="Q25" s="135">
        <f t="shared" si="15"/>
        <v>2038</v>
      </c>
      <c r="R25" s="128">
        <f t="shared" si="27"/>
        <v>3.49</v>
      </c>
      <c r="S25" s="135">
        <v>12</v>
      </c>
      <c r="T25" s="130">
        <f t="shared" si="3"/>
        <v>3.49</v>
      </c>
      <c r="U25" s="119"/>
      <c r="V25" s="135">
        <f t="shared" si="16"/>
        <v>2038</v>
      </c>
      <c r="W25" s="128">
        <f t="shared" si="28"/>
        <v>0.53</v>
      </c>
      <c r="X25" s="135">
        <v>12</v>
      </c>
      <c r="Y25" s="130">
        <f t="shared" si="4"/>
        <v>0.53</v>
      </c>
      <c r="Z25" s="119"/>
      <c r="AA25" s="135">
        <f t="shared" si="17"/>
        <v>2038</v>
      </c>
      <c r="AB25" s="128">
        <f t="shared" si="29"/>
        <v>2.0299999999999998</v>
      </c>
      <c r="AC25" s="135">
        <v>12</v>
      </c>
      <c r="AD25" s="130">
        <f t="shared" si="5"/>
        <v>2.0299999999999998</v>
      </c>
      <c r="AE25" s="119"/>
      <c r="AF25" s="135">
        <f t="shared" si="18"/>
        <v>2038</v>
      </c>
      <c r="AG25" s="128">
        <f t="shared" si="30"/>
        <v>25.57</v>
      </c>
      <c r="AH25" s="135">
        <v>12</v>
      </c>
      <c r="AI25" s="130">
        <f t="shared" si="6"/>
        <v>25.570000000000004</v>
      </c>
      <c r="AJ25" s="119"/>
      <c r="AK25" s="135">
        <f t="shared" si="19"/>
        <v>2038</v>
      </c>
      <c r="AL25" s="128">
        <f t="shared" si="31"/>
        <v>12.52</v>
      </c>
      <c r="AM25" s="135">
        <v>12</v>
      </c>
      <c r="AN25" s="130">
        <f t="shared" si="7"/>
        <v>12.520000000000001</v>
      </c>
      <c r="AO25" s="119"/>
      <c r="AP25" s="135">
        <f t="shared" si="20"/>
        <v>2038</v>
      </c>
      <c r="AQ25" s="128">
        <f t="shared" si="32"/>
        <v>4.88</v>
      </c>
      <c r="AR25" s="135">
        <v>12</v>
      </c>
      <c r="AS25" s="130">
        <f t="shared" si="8"/>
        <v>4.88</v>
      </c>
      <c r="AT25" s="119"/>
      <c r="AU25" s="135">
        <f t="shared" si="21"/>
        <v>2038</v>
      </c>
      <c r="AV25" s="128">
        <f t="shared" si="33"/>
        <v>5.62</v>
      </c>
      <c r="AW25" s="135">
        <v>12</v>
      </c>
      <c r="AX25" s="130">
        <f t="shared" si="9"/>
        <v>5.62</v>
      </c>
      <c r="AY25" s="119"/>
      <c r="AZ25" s="135">
        <f t="shared" si="22"/>
        <v>2038</v>
      </c>
      <c r="BA25" s="128">
        <f t="shared" si="34"/>
        <v>0</v>
      </c>
      <c r="BB25" s="135">
        <v>12</v>
      </c>
      <c r="BC25" s="130">
        <f t="shared" si="10"/>
        <v>0</v>
      </c>
      <c r="BE25" s="135">
        <f t="shared" si="23"/>
        <v>2038</v>
      </c>
      <c r="BF25" s="128">
        <f t="shared" si="35"/>
        <v>0</v>
      </c>
      <c r="BG25" s="135">
        <v>12</v>
      </c>
      <c r="BH25" s="130">
        <f t="shared" si="11"/>
        <v>0</v>
      </c>
    </row>
    <row r="26" spans="2:60">
      <c r="B26" s="135">
        <f t="shared" si="12"/>
        <v>2039</v>
      </c>
      <c r="C26" s="128">
        <f t="shared" si="24"/>
        <v>65.94</v>
      </c>
      <c r="D26" s="135">
        <v>12</v>
      </c>
      <c r="E26" s="130">
        <f t="shared" si="0"/>
        <v>65.94</v>
      </c>
      <c r="F26" s="119"/>
      <c r="G26" s="135">
        <f t="shared" si="13"/>
        <v>2039</v>
      </c>
      <c r="H26" s="128">
        <f t="shared" si="25"/>
        <v>14.64</v>
      </c>
      <c r="I26" s="135">
        <v>12</v>
      </c>
      <c r="J26" s="130">
        <f t="shared" si="1"/>
        <v>14.64</v>
      </c>
      <c r="K26" s="119"/>
      <c r="L26" s="135">
        <f t="shared" si="14"/>
        <v>2039</v>
      </c>
      <c r="M26" s="128">
        <f t="shared" si="26"/>
        <v>33.159999999999997</v>
      </c>
      <c r="N26" s="135">
        <v>12</v>
      </c>
      <c r="O26" s="130">
        <f t="shared" si="2"/>
        <v>33.159999999999997</v>
      </c>
      <c r="Q26" s="135">
        <f t="shared" si="15"/>
        <v>2039</v>
      </c>
      <c r="R26" s="128">
        <f t="shared" si="27"/>
        <v>3.56</v>
      </c>
      <c r="S26" s="135">
        <v>12</v>
      </c>
      <c r="T26" s="130">
        <f t="shared" si="3"/>
        <v>3.56</v>
      </c>
      <c r="U26" s="119"/>
      <c r="V26" s="135">
        <f t="shared" si="16"/>
        <v>2039</v>
      </c>
      <c r="W26" s="128">
        <f t="shared" si="28"/>
        <v>0.54</v>
      </c>
      <c r="X26" s="135">
        <v>12</v>
      </c>
      <c r="Y26" s="130">
        <f t="shared" si="4"/>
        <v>0.54</v>
      </c>
      <c r="Z26" s="119"/>
      <c r="AA26" s="135">
        <f t="shared" si="17"/>
        <v>2039</v>
      </c>
      <c r="AB26" s="128">
        <f t="shared" si="29"/>
        <v>2.0699999999999998</v>
      </c>
      <c r="AC26" s="135">
        <v>12</v>
      </c>
      <c r="AD26" s="130">
        <f t="shared" si="5"/>
        <v>2.0699999999999998</v>
      </c>
      <c r="AE26" s="119"/>
      <c r="AF26" s="135">
        <f t="shared" si="18"/>
        <v>2039</v>
      </c>
      <c r="AG26" s="128">
        <f t="shared" si="30"/>
        <v>26.11</v>
      </c>
      <c r="AH26" s="135">
        <v>12</v>
      </c>
      <c r="AI26" s="130">
        <f t="shared" si="6"/>
        <v>26.11</v>
      </c>
      <c r="AJ26" s="119"/>
      <c r="AK26" s="135">
        <f t="shared" si="19"/>
        <v>2039</v>
      </c>
      <c r="AL26" s="128">
        <f t="shared" si="31"/>
        <v>12.78</v>
      </c>
      <c r="AM26" s="135">
        <v>12</v>
      </c>
      <c r="AN26" s="130">
        <f t="shared" si="7"/>
        <v>12.78</v>
      </c>
      <c r="AO26" s="119"/>
      <c r="AP26" s="135">
        <f t="shared" si="20"/>
        <v>2039</v>
      </c>
      <c r="AQ26" s="128">
        <f t="shared" si="32"/>
        <v>4.9800000000000004</v>
      </c>
      <c r="AR26" s="135">
        <v>12</v>
      </c>
      <c r="AS26" s="130">
        <f t="shared" si="8"/>
        <v>4.9800000000000004</v>
      </c>
      <c r="AT26" s="119"/>
      <c r="AU26" s="135">
        <f t="shared" si="21"/>
        <v>2039</v>
      </c>
      <c r="AV26" s="128">
        <f t="shared" si="33"/>
        <v>5.74</v>
      </c>
      <c r="AW26" s="135">
        <v>12</v>
      </c>
      <c r="AX26" s="130">
        <f t="shared" si="9"/>
        <v>5.7399999999999993</v>
      </c>
      <c r="AY26" s="119"/>
      <c r="AZ26" s="135">
        <f t="shared" si="22"/>
        <v>2039</v>
      </c>
      <c r="BA26" s="128">
        <f t="shared" si="34"/>
        <v>0</v>
      </c>
      <c r="BB26" s="135">
        <v>12</v>
      </c>
      <c r="BC26" s="130">
        <f t="shared" si="10"/>
        <v>0</v>
      </c>
      <c r="BE26" s="135">
        <f t="shared" si="23"/>
        <v>2039</v>
      </c>
      <c r="BF26" s="128">
        <f t="shared" si="35"/>
        <v>0</v>
      </c>
      <c r="BG26" s="135">
        <v>12</v>
      </c>
      <c r="BH26" s="130">
        <f t="shared" si="11"/>
        <v>0</v>
      </c>
    </row>
    <row r="27" spans="2:60">
      <c r="B27" s="135">
        <f t="shared" si="12"/>
        <v>2040</v>
      </c>
      <c r="C27" s="128">
        <f t="shared" si="24"/>
        <v>67.39</v>
      </c>
      <c r="D27" s="135">
        <v>12</v>
      </c>
      <c r="E27" s="130">
        <f t="shared" si="0"/>
        <v>67.39</v>
      </c>
      <c r="F27" s="119"/>
      <c r="G27" s="135">
        <f t="shared" si="13"/>
        <v>2040</v>
      </c>
      <c r="H27" s="128">
        <f t="shared" si="25"/>
        <v>14.96</v>
      </c>
      <c r="I27" s="135">
        <v>12</v>
      </c>
      <c r="J27" s="130">
        <f t="shared" si="1"/>
        <v>14.96</v>
      </c>
      <c r="K27" s="119"/>
      <c r="L27" s="135">
        <f t="shared" si="14"/>
        <v>2040</v>
      </c>
      <c r="M27" s="128">
        <f t="shared" si="26"/>
        <v>33.89</v>
      </c>
      <c r="N27" s="135">
        <v>12</v>
      </c>
      <c r="O27" s="130">
        <f t="shared" si="2"/>
        <v>33.89</v>
      </c>
      <c r="Q27" s="135">
        <f t="shared" si="15"/>
        <v>2040</v>
      </c>
      <c r="R27" s="128">
        <f t="shared" si="27"/>
        <v>3.64</v>
      </c>
      <c r="S27" s="135">
        <v>12</v>
      </c>
      <c r="T27" s="130">
        <f t="shared" si="3"/>
        <v>3.64</v>
      </c>
      <c r="U27" s="119"/>
      <c r="V27" s="135">
        <f t="shared" si="16"/>
        <v>2040</v>
      </c>
      <c r="W27" s="128">
        <f t="shared" si="28"/>
        <v>0.55000000000000004</v>
      </c>
      <c r="X27" s="135">
        <v>12</v>
      </c>
      <c r="Y27" s="130">
        <f t="shared" si="4"/>
        <v>0.55000000000000004</v>
      </c>
      <c r="Z27" s="119"/>
      <c r="AA27" s="135">
        <f t="shared" si="17"/>
        <v>2040</v>
      </c>
      <c r="AB27" s="128">
        <f t="shared" si="29"/>
        <v>2.12</v>
      </c>
      <c r="AC27" s="135">
        <v>12</v>
      </c>
      <c r="AD27" s="130">
        <f t="shared" si="5"/>
        <v>2.12</v>
      </c>
      <c r="AE27" s="119"/>
      <c r="AF27" s="135">
        <f t="shared" si="18"/>
        <v>2040</v>
      </c>
      <c r="AG27" s="128">
        <f t="shared" si="30"/>
        <v>26.68</v>
      </c>
      <c r="AH27" s="135">
        <v>12</v>
      </c>
      <c r="AI27" s="130">
        <f t="shared" si="6"/>
        <v>26.679999999999996</v>
      </c>
      <c r="AJ27" s="119"/>
      <c r="AK27" s="135">
        <f t="shared" si="19"/>
        <v>2040</v>
      </c>
      <c r="AL27" s="128">
        <f t="shared" si="31"/>
        <v>13.06</v>
      </c>
      <c r="AM27" s="135">
        <v>12</v>
      </c>
      <c r="AN27" s="130">
        <f t="shared" si="7"/>
        <v>13.06</v>
      </c>
      <c r="AO27" s="119"/>
      <c r="AP27" s="135">
        <f t="shared" si="20"/>
        <v>2040</v>
      </c>
      <c r="AQ27" s="128">
        <f t="shared" si="32"/>
        <v>5.09</v>
      </c>
      <c r="AR27" s="135">
        <v>12</v>
      </c>
      <c r="AS27" s="130">
        <f t="shared" si="8"/>
        <v>5.09</v>
      </c>
      <c r="AT27" s="119"/>
      <c r="AU27" s="135">
        <f t="shared" si="21"/>
        <v>2040</v>
      </c>
      <c r="AV27" s="128">
        <f t="shared" si="33"/>
        <v>5.87</v>
      </c>
      <c r="AW27" s="135">
        <v>12</v>
      </c>
      <c r="AX27" s="130">
        <f t="shared" si="9"/>
        <v>5.87</v>
      </c>
      <c r="AY27" s="119"/>
      <c r="AZ27" s="135">
        <f t="shared" si="22"/>
        <v>2040</v>
      </c>
      <c r="BA27" s="128">
        <f t="shared" si="34"/>
        <v>0</v>
      </c>
      <c r="BB27" s="135">
        <v>12</v>
      </c>
      <c r="BC27" s="130">
        <f t="shared" si="10"/>
        <v>0</v>
      </c>
      <c r="BE27" s="135">
        <f t="shared" si="23"/>
        <v>2040</v>
      </c>
      <c r="BF27" s="128">
        <f t="shared" si="35"/>
        <v>0</v>
      </c>
      <c r="BG27" s="135">
        <v>12</v>
      </c>
      <c r="BH27" s="130">
        <f t="shared" si="11"/>
        <v>0</v>
      </c>
    </row>
    <row r="28" spans="2:60">
      <c r="B28" s="135">
        <f t="shared" si="12"/>
        <v>2041</v>
      </c>
      <c r="C28" s="128">
        <f t="shared" si="24"/>
        <v>68.87</v>
      </c>
      <c r="D28" s="135">
        <v>12</v>
      </c>
      <c r="E28" s="130">
        <f t="shared" si="0"/>
        <v>68.87</v>
      </c>
      <c r="F28" s="119"/>
      <c r="G28" s="135">
        <f t="shared" si="13"/>
        <v>2041</v>
      </c>
      <c r="H28" s="128">
        <f t="shared" si="25"/>
        <v>15.29</v>
      </c>
      <c r="I28" s="135">
        <v>12</v>
      </c>
      <c r="J28" s="130">
        <f t="shared" si="1"/>
        <v>15.29</v>
      </c>
      <c r="K28" s="119"/>
      <c r="L28" s="135">
        <f t="shared" si="14"/>
        <v>2041</v>
      </c>
      <c r="M28" s="128">
        <f t="shared" si="26"/>
        <v>34.64</v>
      </c>
      <c r="N28" s="135">
        <v>12</v>
      </c>
      <c r="O28" s="130">
        <f t="shared" si="2"/>
        <v>34.64</v>
      </c>
      <c r="Q28" s="135">
        <f t="shared" si="15"/>
        <v>2041</v>
      </c>
      <c r="R28" s="128">
        <f t="shared" si="27"/>
        <v>3.72</v>
      </c>
      <c r="S28" s="135">
        <v>12</v>
      </c>
      <c r="T28" s="130">
        <f t="shared" si="3"/>
        <v>3.72</v>
      </c>
      <c r="U28" s="119"/>
      <c r="V28" s="135">
        <f t="shared" si="16"/>
        <v>2041</v>
      </c>
      <c r="W28" s="128">
        <f t="shared" si="28"/>
        <v>0.56000000000000005</v>
      </c>
      <c r="X28" s="135">
        <v>12</v>
      </c>
      <c r="Y28" s="130">
        <f t="shared" si="4"/>
        <v>0.56000000000000005</v>
      </c>
      <c r="Z28" s="119"/>
      <c r="AA28" s="135">
        <f t="shared" si="17"/>
        <v>2041</v>
      </c>
      <c r="AB28" s="128">
        <f t="shared" si="29"/>
        <v>2.17</v>
      </c>
      <c r="AC28" s="135">
        <v>12</v>
      </c>
      <c r="AD28" s="130">
        <f t="shared" si="5"/>
        <v>2.17</v>
      </c>
      <c r="AE28" s="119"/>
      <c r="AF28" s="135">
        <f t="shared" si="18"/>
        <v>2041</v>
      </c>
      <c r="AG28" s="128">
        <f t="shared" si="30"/>
        <v>27.27</v>
      </c>
      <c r="AH28" s="135">
        <v>12</v>
      </c>
      <c r="AI28" s="130">
        <f t="shared" si="6"/>
        <v>27.27</v>
      </c>
      <c r="AJ28" s="119"/>
      <c r="AK28" s="135">
        <f t="shared" si="19"/>
        <v>2041</v>
      </c>
      <c r="AL28" s="128">
        <f t="shared" si="31"/>
        <v>13.35</v>
      </c>
      <c r="AM28" s="135">
        <v>12</v>
      </c>
      <c r="AN28" s="130">
        <f t="shared" si="7"/>
        <v>13.35</v>
      </c>
      <c r="AO28" s="119"/>
      <c r="AP28" s="135">
        <f t="shared" si="20"/>
        <v>2041</v>
      </c>
      <c r="AQ28" s="128">
        <f t="shared" si="32"/>
        <v>5.2</v>
      </c>
      <c r="AR28" s="135">
        <v>12</v>
      </c>
      <c r="AS28" s="130">
        <f t="shared" si="8"/>
        <v>5.2</v>
      </c>
      <c r="AT28" s="119"/>
      <c r="AU28" s="135">
        <f t="shared" si="21"/>
        <v>2041</v>
      </c>
      <c r="AV28" s="128">
        <f t="shared" si="33"/>
        <v>6</v>
      </c>
      <c r="AW28" s="135">
        <v>12</v>
      </c>
      <c r="AX28" s="130">
        <f t="shared" si="9"/>
        <v>6</v>
      </c>
      <c r="AY28" s="119"/>
      <c r="AZ28" s="135">
        <f t="shared" si="22"/>
        <v>2041</v>
      </c>
      <c r="BA28" s="128">
        <f t="shared" si="34"/>
        <v>0</v>
      </c>
      <c r="BB28" s="135">
        <v>12</v>
      </c>
      <c r="BC28" s="130">
        <f t="shared" si="10"/>
        <v>0</v>
      </c>
      <c r="BE28" s="135">
        <f t="shared" si="23"/>
        <v>2041</v>
      </c>
      <c r="BF28" s="128">
        <f t="shared" si="35"/>
        <v>0</v>
      </c>
      <c r="BG28" s="135">
        <v>12</v>
      </c>
      <c r="BH28" s="130">
        <f t="shared" si="11"/>
        <v>0</v>
      </c>
    </row>
    <row r="29" spans="2:60">
      <c r="B29" s="135">
        <f t="shared" si="12"/>
        <v>2042</v>
      </c>
      <c r="C29" s="128">
        <f t="shared" si="24"/>
        <v>70.39</v>
      </c>
      <c r="D29" s="135">
        <v>12</v>
      </c>
      <c r="E29" s="130">
        <f t="shared" si="0"/>
        <v>70.39</v>
      </c>
      <c r="F29" s="119"/>
      <c r="G29" s="135">
        <f t="shared" si="13"/>
        <v>2042</v>
      </c>
      <c r="H29" s="128">
        <f t="shared" si="25"/>
        <v>15.63</v>
      </c>
      <c r="I29" s="135">
        <v>12</v>
      </c>
      <c r="J29" s="130">
        <f t="shared" si="1"/>
        <v>15.63</v>
      </c>
      <c r="K29" s="119"/>
      <c r="L29" s="135">
        <f t="shared" si="14"/>
        <v>2042</v>
      </c>
      <c r="M29" s="128">
        <f t="shared" si="26"/>
        <v>35.4</v>
      </c>
      <c r="N29" s="135">
        <v>12</v>
      </c>
      <c r="O29" s="130">
        <f t="shared" si="2"/>
        <v>35.4</v>
      </c>
      <c r="Q29" s="135">
        <f t="shared" si="15"/>
        <v>2042</v>
      </c>
      <c r="R29" s="128">
        <f t="shared" si="27"/>
        <v>3.8</v>
      </c>
      <c r="S29" s="135">
        <v>12</v>
      </c>
      <c r="T29" s="130">
        <f t="shared" si="3"/>
        <v>3.7999999999999994</v>
      </c>
      <c r="U29" s="119"/>
      <c r="V29" s="135">
        <f t="shared" si="16"/>
        <v>2042</v>
      </c>
      <c r="W29" s="128">
        <f t="shared" si="28"/>
        <v>0.56999999999999995</v>
      </c>
      <c r="X29" s="135">
        <v>12</v>
      </c>
      <c r="Y29" s="130">
        <f t="shared" si="4"/>
        <v>0.56999999999999995</v>
      </c>
      <c r="Z29" s="119"/>
      <c r="AA29" s="135">
        <f t="shared" si="17"/>
        <v>2042</v>
      </c>
      <c r="AB29" s="128">
        <f t="shared" si="29"/>
        <v>2.2200000000000002</v>
      </c>
      <c r="AC29" s="135">
        <v>12</v>
      </c>
      <c r="AD29" s="130">
        <f t="shared" si="5"/>
        <v>2.2200000000000002</v>
      </c>
      <c r="AE29" s="119"/>
      <c r="AF29" s="135">
        <f t="shared" si="18"/>
        <v>2042</v>
      </c>
      <c r="AG29" s="128">
        <f t="shared" si="30"/>
        <v>27.87</v>
      </c>
      <c r="AH29" s="135">
        <v>12</v>
      </c>
      <c r="AI29" s="130">
        <f t="shared" si="6"/>
        <v>27.87</v>
      </c>
      <c r="AJ29" s="119"/>
      <c r="AK29" s="135">
        <f t="shared" si="19"/>
        <v>2042</v>
      </c>
      <c r="AL29" s="128">
        <f t="shared" si="31"/>
        <v>13.64</v>
      </c>
      <c r="AM29" s="135">
        <v>12</v>
      </c>
      <c r="AN29" s="130">
        <f t="shared" si="7"/>
        <v>13.64</v>
      </c>
      <c r="AO29" s="119"/>
      <c r="AP29" s="135">
        <f t="shared" si="20"/>
        <v>2042</v>
      </c>
      <c r="AQ29" s="128">
        <f t="shared" si="32"/>
        <v>5.31</v>
      </c>
      <c r="AR29" s="135">
        <v>12</v>
      </c>
      <c r="AS29" s="130">
        <f t="shared" si="8"/>
        <v>5.31</v>
      </c>
      <c r="AT29" s="119"/>
      <c r="AU29" s="135">
        <f t="shared" si="21"/>
        <v>2042</v>
      </c>
      <c r="AV29" s="128">
        <f t="shared" si="33"/>
        <v>6.13</v>
      </c>
      <c r="AW29" s="135">
        <v>12</v>
      </c>
      <c r="AX29" s="130">
        <f t="shared" si="9"/>
        <v>6.13</v>
      </c>
      <c r="AY29" s="119"/>
      <c r="AZ29" s="135">
        <f t="shared" si="22"/>
        <v>2042</v>
      </c>
      <c r="BA29" s="128">
        <f t="shared" si="34"/>
        <v>0</v>
      </c>
      <c r="BB29" s="135">
        <v>12</v>
      </c>
      <c r="BC29" s="130">
        <f t="shared" si="10"/>
        <v>0</v>
      </c>
      <c r="BE29" s="135">
        <f t="shared" si="23"/>
        <v>2042</v>
      </c>
      <c r="BF29" s="128">
        <f t="shared" si="35"/>
        <v>0</v>
      </c>
      <c r="BG29" s="135">
        <v>12</v>
      </c>
      <c r="BH29" s="130">
        <f t="shared" si="11"/>
        <v>0</v>
      </c>
    </row>
    <row r="30" spans="2:60">
      <c r="B30" s="135">
        <f t="shared" si="12"/>
        <v>2043</v>
      </c>
      <c r="C30" s="128">
        <f t="shared" si="24"/>
        <v>71.94</v>
      </c>
      <c r="D30" s="135">
        <v>12</v>
      </c>
      <c r="E30" s="130">
        <f t="shared" si="0"/>
        <v>71.94</v>
      </c>
      <c r="F30" s="119"/>
      <c r="G30" s="135">
        <f t="shared" si="13"/>
        <v>2043</v>
      </c>
      <c r="H30" s="128">
        <f t="shared" si="25"/>
        <v>15.97</v>
      </c>
      <c r="I30" s="135">
        <v>12</v>
      </c>
      <c r="J30" s="130">
        <f t="shared" si="1"/>
        <v>15.97</v>
      </c>
      <c r="K30" s="119"/>
      <c r="L30" s="135">
        <f t="shared" si="14"/>
        <v>2043</v>
      </c>
      <c r="M30" s="128">
        <f t="shared" si="26"/>
        <v>36.18</v>
      </c>
      <c r="N30" s="135">
        <v>12</v>
      </c>
      <c r="O30" s="130">
        <f t="shared" si="2"/>
        <v>36.18</v>
      </c>
      <c r="Q30" s="135">
        <f t="shared" si="15"/>
        <v>2043</v>
      </c>
      <c r="R30" s="128">
        <f t="shared" si="27"/>
        <v>3.88</v>
      </c>
      <c r="S30" s="135">
        <v>12</v>
      </c>
      <c r="T30" s="130">
        <f t="shared" si="3"/>
        <v>3.8800000000000003</v>
      </c>
      <c r="U30" s="119"/>
      <c r="V30" s="135">
        <f t="shared" si="16"/>
        <v>2043</v>
      </c>
      <c r="W30" s="128">
        <f t="shared" si="28"/>
        <v>0.57999999999999996</v>
      </c>
      <c r="X30" s="135">
        <v>12</v>
      </c>
      <c r="Y30" s="130">
        <f t="shared" si="4"/>
        <v>0.57999999999999996</v>
      </c>
      <c r="Z30" s="119"/>
      <c r="AA30" s="135">
        <f t="shared" si="17"/>
        <v>2043</v>
      </c>
      <c r="AB30" s="128">
        <f t="shared" si="29"/>
        <v>2.27</v>
      </c>
      <c r="AC30" s="135">
        <v>12</v>
      </c>
      <c r="AD30" s="130">
        <f t="shared" si="5"/>
        <v>2.27</v>
      </c>
      <c r="AE30" s="119"/>
      <c r="AF30" s="135">
        <f t="shared" si="18"/>
        <v>2043</v>
      </c>
      <c r="AG30" s="128">
        <f t="shared" si="30"/>
        <v>28.48</v>
      </c>
      <c r="AH30" s="135">
        <v>12</v>
      </c>
      <c r="AI30" s="130">
        <f t="shared" si="6"/>
        <v>28.48</v>
      </c>
      <c r="AJ30" s="119"/>
      <c r="AK30" s="135">
        <f t="shared" si="19"/>
        <v>2043</v>
      </c>
      <c r="AL30" s="128">
        <f t="shared" si="31"/>
        <v>13.94</v>
      </c>
      <c r="AM30" s="135">
        <v>12</v>
      </c>
      <c r="AN30" s="130">
        <f t="shared" si="7"/>
        <v>13.94</v>
      </c>
      <c r="AO30" s="119"/>
      <c r="AP30" s="135">
        <f t="shared" si="20"/>
        <v>2043</v>
      </c>
      <c r="AQ30" s="128">
        <f t="shared" si="32"/>
        <v>5.43</v>
      </c>
      <c r="AR30" s="135">
        <v>12</v>
      </c>
      <c r="AS30" s="130">
        <f t="shared" si="8"/>
        <v>5.43</v>
      </c>
      <c r="AT30" s="119"/>
      <c r="AU30" s="135">
        <f t="shared" si="21"/>
        <v>2043</v>
      </c>
      <c r="AV30" s="128">
        <f t="shared" si="33"/>
        <v>6.26</v>
      </c>
      <c r="AW30" s="135">
        <v>12</v>
      </c>
      <c r="AX30" s="130">
        <f t="shared" si="9"/>
        <v>6.2600000000000007</v>
      </c>
      <c r="AY30" s="119"/>
      <c r="AZ30" s="135">
        <f t="shared" si="22"/>
        <v>2043</v>
      </c>
      <c r="BA30" s="128">
        <f t="shared" si="34"/>
        <v>0</v>
      </c>
      <c r="BB30" s="135">
        <v>12</v>
      </c>
      <c r="BC30" s="130">
        <f t="shared" si="10"/>
        <v>0</v>
      </c>
      <c r="BE30" s="135">
        <f t="shared" si="23"/>
        <v>2043</v>
      </c>
      <c r="BF30" s="128">
        <f t="shared" si="35"/>
        <v>0</v>
      </c>
      <c r="BG30" s="135">
        <v>12</v>
      </c>
      <c r="BH30" s="130">
        <f t="shared" si="11"/>
        <v>0</v>
      </c>
    </row>
    <row r="31" spans="2:60">
      <c r="B31" s="135">
        <f t="shared" si="12"/>
        <v>2044</v>
      </c>
      <c r="C31" s="128">
        <f t="shared" si="24"/>
        <v>73.52</v>
      </c>
      <c r="D31" s="135">
        <v>12</v>
      </c>
      <c r="E31" s="130">
        <f t="shared" si="0"/>
        <v>73.52</v>
      </c>
      <c r="F31" s="119"/>
      <c r="G31" s="135">
        <f t="shared" si="13"/>
        <v>2044</v>
      </c>
      <c r="H31" s="128">
        <f t="shared" si="25"/>
        <v>16.32</v>
      </c>
      <c r="I31" s="135">
        <v>12</v>
      </c>
      <c r="J31" s="130">
        <f t="shared" si="1"/>
        <v>16.32</v>
      </c>
      <c r="K31" s="119"/>
      <c r="L31" s="135">
        <f t="shared" si="14"/>
        <v>2044</v>
      </c>
      <c r="M31" s="128">
        <f t="shared" si="26"/>
        <v>36.979999999999997</v>
      </c>
      <c r="N31" s="135">
        <v>12</v>
      </c>
      <c r="O31" s="130">
        <f t="shared" si="2"/>
        <v>36.979999999999997</v>
      </c>
      <c r="Q31" s="135">
        <f t="shared" si="15"/>
        <v>2044</v>
      </c>
      <c r="R31" s="128">
        <f t="shared" si="27"/>
        <v>3.97</v>
      </c>
      <c r="S31" s="135">
        <v>12</v>
      </c>
      <c r="T31" s="130">
        <f t="shared" si="3"/>
        <v>3.97</v>
      </c>
      <c r="U31" s="119"/>
      <c r="V31" s="135">
        <f t="shared" si="16"/>
        <v>2044</v>
      </c>
      <c r="W31" s="128">
        <f t="shared" si="28"/>
        <v>0.59</v>
      </c>
      <c r="X31" s="135">
        <v>12</v>
      </c>
      <c r="Y31" s="130">
        <f t="shared" si="4"/>
        <v>0.59</v>
      </c>
      <c r="Z31" s="119"/>
      <c r="AA31" s="135">
        <f t="shared" si="17"/>
        <v>2044</v>
      </c>
      <c r="AB31" s="128">
        <f t="shared" si="29"/>
        <v>2.3199999999999998</v>
      </c>
      <c r="AC31" s="135">
        <v>12</v>
      </c>
      <c r="AD31" s="130">
        <f t="shared" si="5"/>
        <v>2.3199999999999998</v>
      </c>
      <c r="AE31" s="119"/>
      <c r="AF31" s="135">
        <f t="shared" si="18"/>
        <v>2044</v>
      </c>
      <c r="AG31" s="128">
        <f t="shared" si="30"/>
        <v>29.11</v>
      </c>
      <c r="AH31" s="135">
        <v>12</v>
      </c>
      <c r="AI31" s="130">
        <f t="shared" si="6"/>
        <v>29.11</v>
      </c>
      <c r="AJ31" s="119"/>
      <c r="AK31" s="135">
        <f t="shared" si="19"/>
        <v>2044</v>
      </c>
      <c r="AL31" s="128">
        <f t="shared" si="31"/>
        <v>14.25</v>
      </c>
      <c r="AM31" s="135">
        <v>12</v>
      </c>
      <c r="AN31" s="130">
        <f t="shared" si="7"/>
        <v>14.25</v>
      </c>
      <c r="AO31" s="119"/>
      <c r="AP31" s="135">
        <f t="shared" si="20"/>
        <v>2044</v>
      </c>
      <c r="AQ31" s="128">
        <f t="shared" si="32"/>
        <v>5.55</v>
      </c>
      <c r="AR31" s="135">
        <v>12</v>
      </c>
      <c r="AS31" s="130">
        <f t="shared" si="8"/>
        <v>5.55</v>
      </c>
      <c r="AT31" s="119"/>
      <c r="AU31" s="135">
        <f t="shared" si="21"/>
        <v>2044</v>
      </c>
      <c r="AV31" s="128">
        <f t="shared" si="33"/>
        <v>6.4</v>
      </c>
      <c r="AW31" s="135">
        <v>12</v>
      </c>
      <c r="AX31" s="130">
        <f t="shared" si="9"/>
        <v>6.4000000000000012</v>
      </c>
      <c r="AY31" s="119"/>
      <c r="AZ31" s="135">
        <f t="shared" si="22"/>
        <v>2044</v>
      </c>
      <c r="BA31" s="128">
        <f t="shared" si="34"/>
        <v>0</v>
      </c>
      <c r="BB31" s="135">
        <v>12</v>
      </c>
      <c r="BC31" s="130">
        <f t="shared" si="10"/>
        <v>0</v>
      </c>
      <c r="BE31" s="135">
        <f t="shared" si="23"/>
        <v>2044</v>
      </c>
      <c r="BF31" s="128">
        <f t="shared" si="35"/>
        <v>0</v>
      </c>
      <c r="BG31" s="135">
        <v>12</v>
      </c>
      <c r="BH31" s="130">
        <f t="shared" si="11"/>
        <v>0</v>
      </c>
    </row>
    <row r="32" spans="2:60">
      <c r="B32" s="135">
        <f t="shared" si="12"/>
        <v>2045</v>
      </c>
      <c r="C32" s="128">
        <f t="shared" si="24"/>
        <v>75.14</v>
      </c>
      <c r="D32" s="135">
        <v>12</v>
      </c>
      <c r="E32" s="130">
        <f t="shared" si="0"/>
        <v>75.14</v>
      </c>
      <c r="F32" s="119"/>
      <c r="G32" s="135">
        <f t="shared" si="13"/>
        <v>2045</v>
      </c>
      <c r="H32" s="128">
        <f t="shared" si="25"/>
        <v>16.68</v>
      </c>
      <c r="I32" s="135">
        <v>12</v>
      </c>
      <c r="J32" s="130">
        <f t="shared" si="1"/>
        <v>16.68</v>
      </c>
      <c r="K32" s="119"/>
      <c r="L32" s="135">
        <f t="shared" si="14"/>
        <v>2045</v>
      </c>
      <c r="M32" s="128">
        <f t="shared" si="26"/>
        <v>37.79</v>
      </c>
      <c r="N32" s="135">
        <v>12</v>
      </c>
      <c r="O32" s="130">
        <f t="shared" si="2"/>
        <v>37.79</v>
      </c>
      <c r="Q32" s="135">
        <f t="shared" si="15"/>
        <v>2045</v>
      </c>
      <c r="R32" s="128">
        <f t="shared" si="27"/>
        <v>4.0599999999999996</v>
      </c>
      <c r="S32" s="135">
        <v>12</v>
      </c>
      <c r="T32" s="130">
        <f t="shared" si="3"/>
        <v>4.0599999999999996</v>
      </c>
      <c r="U32" s="119"/>
      <c r="V32" s="135">
        <f t="shared" si="16"/>
        <v>2045</v>
      </c>
      <c r="W32" s="128">
        <f t="shared" si="28"/>
        <v>0.6</v>
      </c>
      <c r="X32" s="135">
        <v>12</v>
      </c>
      <c r="Y32" s="130">
        <f t="shared" si="4"/>
        <v>0.6</v>
      </c>
      <c r="Z32" s="119"/>
      <c r="AA32" s="135">
        <f t="shared" si="17"/>
        <v>2045</v>
      </c>
      <c r="AB32" s="128">
        <f t="shared" si="29"/>
        <v>2.37</v>
      </c>
      <c r="AC32" s="135">
        <v>12</v>
      </c>
      <c r="AD32" s="130">
        <f t="shared" si="5"/>
        <v>2.37</v>
      </c>
      <c r="AE32" s="119"/>
      <c r="AF32" s="135">
        <f t="shared" si="18"/>
        <v>2045</v>
      </c>
      <c r="AG32" s="128">
        <f t="shared" si="30"/>
        <v>29.75</v>
      </c>
      <c r="AH32" s="135">
        <v>12</v>
      </c>
      <c r="AI32" s="130">
        <f t="shared" si="6"/>
        <v>29.75</v>
      </c>
      <c r="AJ32" s="119"/>
      <c r="AK32" s="135">
        <f t="shared" si="19"/>
        <v>2045</v>
      </c>
      <c r="AL32" s="128">
        <f t="shared" si="31"/>
        <v>14.56</v>
      </c>
      <c r="AM32" s="135">
        <v>12</v>
      </c>
      <c r="AN32" s="130">
        <f t="shared" si="7"/>
        <v>14.56</v>
      </c>
      <c r="AO32" s="119"/>
      <c r="AP32" s="135">
        <f t="shared" si="20"/>
        <v>2045</v>
      </c>
      <c r="AQ32" s="128">
        <f t="shared" si="32"/>
        <v>5.67</v>
      </c>
      <c r="AR32" s="135">
        <v>12</v>
      </c>
      <c r="AS32" s="130">
        <f t="shared" si="8"/>
        <v>5.669999999999999</v>
      </c>
      <c r="AT32" s="119"/>
      <c r="AU32" s="135">
        <f t="shared" si="21"/>
        <v>2045</v>
      </c>
      <c r="AV32" s="128">
        <f t="shared" si="33"/>
        <v>6.54</v>
      </c>
      <c r="AW32" s="135">
        <v>12</v>
      </c>
      <c r="AX32" s="130">
        <f t="shared" si="9"/>
        <v>6.54</v>
      </c>
      <c r="AY32" s="119"/>
      <c r="AZ32" s="135">
        <f t="shared" si="22"/>
        <v>2045</v>
      </c>
      <c r="BA32" s="128">
        <f t="shared" si="34"/>
        <v>0</v>
      </c>
      <c r="BB32" s="135">
        <v>12</v>
      </c>
      <c r="BC32" s="130">
        <f t="shared" si="10"/>
        <v>0</v>
      </c>
      <c r="BE32" s="135">
        <f t="shared" si="23"/>
        <v>2045</v>
      </c>
      <c r="BF32" s="128">
        <f t="shared" si="35"/>
        <v>0</v>
      </c>
      <c r="BG32" s="135">
        <v>12</v>
      </c>
      <c r="BH32" s="130">
        <f t="shared" si="11"/>
        <v>0</v>
      </c>
    </row>
    <row r="33" spans="2:60">
      <c r="B33" s="135"/>
      <c r="C33" s="128"/>
      <c r="D33" s="135"/>
      <c r="E33" s="130"/>
      <c r="F33" s="119"/>
      <c r="G33" s="135"/>
      <c r="H33" s="128"/>
      <c r="I33" s="135"/>
      <c r="J33" s="130"/>
      <c r="K33" s="119"/>
      <c r="L33" s="135"/>
      <c r="M33" s="128"/>
      <c r="N33" s="135"/>
      <c r="O33" s="130"/>
      <c r="Q33" s="135"/>
      <c r="R33" s="128"/>
      <c r="S33" s="135"/>
      <c r="T33" s="130"/>
      <c r="U33" s="119"/>
      <c r="V33" s="135"/>
      <c r="W33" s="128"/>
      <c r="X33" s="135"/>
      <c r="Y33" s="130"/>
      <c r="Z33" s="119"/>
      <c r="AA33" s="135"/>
      <c r="AB33" s="128"/>
      <c r="AC33" s="135"/>
      <c r="AD33" s="130"/>
      <c r="AE33" s="119"/>
      <c r="AF33" s="135"/>
      <c r="AG33" s="128"/>
      <c r="AH33" s="135"/>
      <c r="AI33" s="130"/>
      <c r="AJ33" s="119"/>
      <c r="AK33" s="135"/>
      <c r="AL33" s="128"/>
      <c r="AM33" s="135"/>
      <c r="AN33" s="130"/>
      <c r="AO33" s="119"/>
      <c r="AP33" s="135"/>
      <c r="AQ33" s="128"/>
      <c r="AR33" s="135"/>
      <c r="AS33" s="130"/>
      <c r="AT33" s="119"/>
      <c r="AU33" s="135"/>
      <c r="AV33" s="128"/>
      <c r="AW33" s="135"/>
      <c r="AX33" s="130"/>
      <c r="AY33" s="119"/>
      <c r="AZ33" s="135"/>
      <c r="BA33" s="128"/>
      <c r="BB33" s="135"/>
      <c r="BC33" s="130"/>
      <c r="BE33" s="135"/>
      <c r="BF33" s="128"/>
      <c r="BG33" s="135"/>
      <c r="BH33" s="130"/>
    </row>
    <row r="34" spans="2:60">
      <c r="B34" s="135"/>
      <c r="C34" s="131"/>
      <c r="D34" s="128"/>
      <c r="E34" s="128"/>
      <c r="F34" s="129"/>
      <c r="G34" s="135"/>
      <c r="H34" s="131"/>
      <c r="I34" s="128"/>
      <c r="J34" s="128"/>
      <c r="K34" s="129"/>
      <c r="L34" s="135"/>
      <c r="M34" s="131"/>
      <c r="N34" s="128"/>
      <c r="O34" s="128"/>
      <c r="Q34" s="135"/>
      <c r="R34" s="131"/>
      <c r="S34" s="128"/>
      <c r="T34" s="128"/>
      <c r="U34" s="129"/>
      <c r="V34" s="135"/>
      <c r="W34" s="131"/>
      <c r="X34" s="128"/>
      <c r="Y34" s="128"/>
      <c r="Z34" s="129"/>
      <c r="AA34" s="135"/>
      <c r="AB34" s="131"/>
      <c r="AC34" s="128"/>
      <c r="AD34" s="128"/>
      <c r="AE34" s="129"/>
      <c r="AF34" s="135"/>
      <c r="AG34" s="131"/>
      <c r="AH34" s="128"/>
      <c r="AI34" s="128"/>
      <c r="AJ34" s="129"/>
      <c r="AK34" s="135"/>
      <c r="AL34" s="131"/>
      <c r="AM34" s="128"/>
      <c r="AN34" s="128"/>
      <c r="AO34" s="129"/>
      <c r="AP34" s="135"/>
      <c r="AQ34" s="131"/>
      <c r="AR34" s="128"/>
      <c r="AS34" s="128"/>
      <c r="AT34" s="129"/>
      <c r="AU34" s="135"/>
      <c r="AV34" s="131"/>
      <c r="AW34" s="128"/>
      <c r="AX34" s="128"/>
      <c r="AY34" s="129"/>
      <c r="AZ34" s="135"/>
      <c r="BA34" s="131"/>
      <c r="BB34" s="128"/>
      <c r="BC34" s="128"/>
      <c r="BD34" s="137"/>
      <c r="BE34" s="135"/>
      <c r="BF34" s="131"/>
      <c r="BG34" s="128"/>
      <c r="BH34" s="128"/>
    </row>
    <row r="35" spans="2:60" s="119" customFormat="1" ht="12" customHeight="1">
      <c r="C35" s="128" t="s">
        <v>103</v>
      </c>
      <c r="D35" s="362">
        <v>2024</v>
      </c>
      <c r="H35" s="128" t="s">
        <v>103</v>
      </c>
      <c r="I35" s="362">
        <v>2030</v>
      </c>
      <c r="M35" s="128" t="s">
        <v>103</v>
      </c>
      <c r="N35" s="362">
        <v>2036</v>
      </c>
      <c r="R35" s="128" t="s">
        <v>103</v>
      </c>
      <c r="S35" s="362">
        <v>2024</v>
      </c>
      <c r="W35" s="128" t="s">
        <v>103</v>
      </c>
      <c r="X35" s="362">
        <v>2024</v>
      </c>
      <c r="AB35" s="128" t="s">
        <v>103</v>
      </c>
      <c r="AC35" s="362">
        <v>2023</v>
      </c>
      <c r="AG35" s="128" t="s">
        <v>103</v>
      </c>
      <c r="AH35" s="364">
        <v>2030</v>
      </c>
      <c r="AL35" s="128" t="s">
        <v>103</v>
      </c>
      <c r="AM35" s="362">
        <v>2033</v>
      </c>
      <c r="AQ35" s="128" t="s">
        <v>103</v>
      </c>
      <c r="AR35" s="362">
        <v>2037</v>
      </c>
      <c r="AV35" s="128" t="s">
        <v>103</v>
      </c>
      <c r="AW35" s="362">
        <v>2037</v>
      </c>
      <c r="BA35" s="128" t="s">
        <v>103</v>
      </c>
      <c r="BB35" s="364">
        <v>2029</v>
      </c>
      <c r="BF35" s="128" t="s">
        <v>103</v>
      </c>
      <c r="BG35" s="364">
        <v>2024</v>
      </c>
    </row>
    <row r="36" spans="2:60">
      <c r="C36" s="186" t="s">
        <v>84</v>
      </c>
      <c r="D36" s="362">
        <v>1920</v>
      </c>
      <c r="H36" s="186" t="s">
        <v>84</v>
      </c>
      <c r="I36" s="362">
        <v>1100</v>
      </c>
      <c r="M36" s="186" t="s">
        <v>84</v>
      </c>
      <c r="N36" s="362">
        <v>430</v>
      </c>
      <c r="R36" s="186" t="s">
        <v>84</v>
      </c>
      <c r="S36" s="362">
        <v>600</v>
      </c>
      <c r="W36" s="186" t="s">
        <v>84</v>
      </c>
      <c r="X36" s="362">
        <v>405</v>
      </c>
      <c r="AB36" s="186" t="s">
        <v>84</v>
      </c>
      <c r="AC36" s="362">
        <v>300</v>
      </c>
      <c r="AG36" s="186" t="s">
        <v>84</v>
      </c>
      <c r="AH36" s="364">
        <v>500</v>
      </c>
      <c r="AL36" s="186" t="s">
        <v>84</v>
      </c>
      <c r="AM36" s="362">
        <v>475</v>
      </c>
      <c r="AQ36" s="186" t="s">
        <v>84</v>
      </c>
      <c r="AR36" s="362">
        <v>442.8</v>
      </c>
      <c r="AV36" s="186" t="s">
        <v>84</v>
      </c>
      <c r="AW36" s="362">
        <v>369.8</v>
      </c>
      <c r="BA36" s="186" t="s">
        <v>84</v>
      </c>
      <c r="BB36" s="364">
        <v>359.4</v>
      </c>
      <c r="BF36" s="186" t="s">
        <v>84</v>
      </c>
      <c r="BG36" s="364">
        <v>354</v>
      </c>
    </row>
    <row r="37" spans="2:60">
      <c r="B37" s="129"/>
      <c r="C37" s="128" t="s">
        <v>177</v>
      </c>
      <c r="D37" s="128">
        <v>1542.049</v>
      </c>
      <c r="G37" s="129"/>
      <c r="H37" s="128" t="s">
        <v>177</v>
      </c>
      <c r="I37" s="128">
        <v>223.26</v>
      </c>
      <c r="L37" s="129"/>
      <c r="M37" s="128" t="s">
        <v>177</v>
      </c>
      <c r="N37" s="128">
        <v>224.316</v>
      </c>
      <c r="Q37" s="129"/>
      <c r="R37" s="128" t="s">
        <v>177</v>
      </c>
      <c r="S37" s="128">
        <v>25.99</v>
      </c>
      <c r="V37" s="129"/>
      <c r="W37" s="128" t="s">
        <v>177</v>
      </c>
      <c r="X37" s="128">
        <v>2.6589999999999998</v>
      </c>
      <c r="AA37" s="129"/>
      <c r="AB37" s="128" t="s">
        <v>177</v>
      </c>
      <c r="AC37" s="128">
        <v>7.3890000000000002</v>
      </c>
      <c r="AF37" s="129"/>
      <c r="AG37" s="128" t="s">
        <v>177</v>
      </c>
      <c r="AH37" s="365">
        <v>181.00800000000001</v>
      </c>
      <c r="AK37" s="129"/>
      <c r="AL37" s="128" t="s">
        <v>177</v>
      </c>
      <c r="AM37" s="128">
        <v>89.744</v>
      </c>
      <c r="AP37" s="129"/>
      <c r="AQ37" s="128" t="s">
        <v>177</v>
      </c>
      <c r="AR37" s="128">
        <v>35.457999999999998</v>
      </c>
      <c r="AU37" s="129"/>
      <c r="AV37" s="128" t="s">
        <v>177</v>
      </c>
      <c r="AW37" s="128">
        <v>34.106999999999999</v>
      </c>
      <c r="AZ37" s="129"/>
      <c r="BA37" s="128" t="s">
        <v>177</v>
      </c>
      <c r="BB37" s="365">
        <v>0</v>
      </c>
      <c r="BE37" s="129"/>
      <c r="BF37" s="128" t="s">
        <v>177</v>
      </c>
      <c r="BG37" s="365">
        <v>0</v>
      </c>
    </row>
    <row r="38" spans="2:60">
      <c r="B38" s="129"/>
      <c r="C38" s="128" t="s">
        <v>178</v>
      </c>
      <c r="D38" s="360">
        <v>5.9603158827233105E-2</v>
      </c>
      <c r="G38" s="129"/>
      <c r="H38" s="128" t="s">
        <v>178</v>
      </c>
      <c r="I38" s="360">
        <v>5.9603158827233105E-2</v>
      </c>
      <c r="L38" s="129"/>
      <c r="M38" s="128" t="s">
        <v>178</v>
      </c>
      <c r="N38" s="360">
        <v>5.9603158827233105E-2</v>
      </c>
      <c r="Q38" s="129"/>
      <c r="R38" s="128" t="s">
        <v>178</v>
      </c>
      <c r="S38" s="360">
        <v>5.9603158827233105E-2</v>
      </c>
      <c r="V38" s="129"/>
      <c r="W38" s="128" t="s">
        <v>178</v>
      </c>
      <c r="X38" s="360">
        <v>5.9603158827233105E-2</v>
      </c>
      <c r="AA38" s="129"/>
      <c r="AB38" s="128" t="s">
        <v>178</v>
      </c>
      <c r="AC38" s="360">
        <v>5.9603158827233105E-2</v>
      </c>
      <c r="AF38" s="129"/>
      <c r="AG38" s="128" t="s">
        <v>178</v>
      </c>
      <c r="AH38" s="360">
        <v>5.9603158827233105E-2</v>
      </c>
      <c r="AK38" s="129"/>
      <c r="AL38" s="128" t="s">
        <v>178</v>
      </c>
      <c r="AM38" s="360">
        <v>5.9603158827233105E-2</v>
      </c>
      <c r="AP38" s="129"/>
      <c r="AQ38" s="128" t="s">
        <v>178</v>
      </c>
      <c r="AR38" s="360">
        <v>5.9603158827233105E-2</v>
      </c>
      <c r="AU38" s="129"/>
      <c r="AV38" s="128" t="s">
        <v>178</v>
      </c>
      <c r="AW38" s="360">
        <v>5.9603158827233105E-2</v>
      </c>
      <c r="AZ38" s="129"/>
      <c r="BA38" s="128" t="s">
        <v>178</v>
      </c>
      <c r="BB38" s="360">
        <v>5.9603158827233105E-2</v>
      </c>
      <c r="BE38" s="129"/>
      <c r="BF38" s="128" t="s">
        <v>178</v>
      </c>
      <c r="BG38" s="360">
        <v>5.9603158827233105E-2</v>
      </c>
    </row>
    <row r="39" spans="2:60" ht="41.25" customHeight="1">
      <c r="B39" s="394" t="s">
        <v>176</v>
      </c>
      <c r="C39" s="394"/>
      <c r="D39" s="361">
        <f>D37*1000000*D38/(D36*1000)</f>
        <v>47.870308055404152</v>
      </c>
      <c r="G39" s="394" t="s">
        <v>190</v>
      </c>
      <c r="H39" s="394"/>
      <c r="I39" s="361">
        <f>I37*1000000*I38/(I36*1000)</f>
        <v>12.097273854334603</v>
      </c>
      <c r="L39" s="394" t="s">
        <v>192</v>
      </c>
      <c r="M39" s="394"/>
      <c r="N39" s="361">
        <f>N37*1000000*N38/(N36*1000)</f>
        <v>31.092888780208423</v>
      </c>
      <c r="Q39" s="394" t="s">
        <v>176</v>
      </c>
      <c r="R39" s="394"/>
      <c r="S39" s="361">
        <f>S37*1000000*S38/(S36*1000)</f>
        <v>2.5818101631996475</v>
      </c>
      <c r="V39" s="394" t="s">
        <v>176</v>
      </c>
      <c r="W39" s="394"/>
      <c r="X39" s="361">
        <f>X37*1000000*X38/(X36*1000)</f>
        <v>0.39132049215213044</v>
      </c>
      <c r="AA39" s="394" t="s">
        <v>181</v>
      </c>
      <c r="AB39" s="394"/>
      <c r="AC39" s="361">
        <f>AC37*1000000*AC38/(AC36*1000)</f>
        <v>1.4680258019147514</v>
      </c>
      <c r="AF39" s="394" t="s">
        <v>190</v>
      </c>
      <c r="AG39" s="394"/>
      <c r="AH39" s="361">
        <f>AH37*1000000*AH38/(AH36*1000)</f>
        <v>21.577297145999619</v>
      </c>
      <c r="AK39" s="394" t="s">
        <v>189</v>
      </c>
      <c r="AL39" s="394"/>
      <c r="AM39" s="361">
        <f>AM37*1000000*AM38/(AM36*1000)</f>
        <v>11.261107127981489</v>
      </c>
      <c r="AP39" s="394" t="s">
        <v>194</v>
      </c>
      <c r="AQ39" s="394"/>
      <c r="AR39" s="361">
        <f>AR37*1000000*AR38/(AR36*1000)</f>
        <v>4.7728292811563495</v>
      </c>
      <c r="AU39" s="394" t="s">
        <v>194</v>
      </c>
      <c r="AV39" s="394"/>
      <c r="AW39" s="361">
        <f>AW37*1000000*AW38/(AW36*1000)</f>
        <v>5.4972551057881001</v>
      </c>
      <c r="AZ39" s="394" t="s">
        <v>188</v>
      </c>
      <c r="BA39" s="394"/>
      <c r="BB39" s="361">
        <f>BB37*1000000*BB38/(BB36*1000)</f>
        <v>0</v>
      </c>
      <c r="BE39" s="394" t="s">
        <v>176</v>
      </c>
      <c r="BF39" s="394"/>
      <c r="BG39" s="361">
        <f>BG37*1000000*BG38/(BG36*1000)</f>
        <v>0</v>
      </c>
    </row>
    <row r="40" spans="2:60">
      <c r="B40" s="126"/>
      <c r="C40" s="131"/>
      <c r="D40" s="128"/>
      <c r="E40" s="128"/>
      <c r="F40" s="129"/>
      <c r="I40" s="130"/>
      <c r="J40" s="130"/>
      <c r="K40" s="129"/>
      <c r="N40" s="130"/>
      <c r="O40" s="130"/>
      <c r="U40" s="129"/>
      <c r="X40" s="130"/>
      <c r="Y40" s="130"/>
      <c r="Z40" s="129"/>
      <c r="AC40" s="130"/>
      <c r="AD40" s="130"/>
      <c r="AE40" s="129"/>
      <c r="AH40" s="130"/>
      <c r="AI40" s="130"/>
      <c r="AJ40" s="129"/>
      <c r="AM40" s="130"/>
      <c r="AN40" s="130"/>
      <c r="AO40" s="129"/>
      <c r="AR40" s="130"/>
      <c r="AS40" s="130"/>
      <c r="AT40" s="129"/>
      <c r="AW40" s="130"/>
      <c r="AX40" s="130"/>
      <c r="AY40" s="129"/>
      <c r="BB40" s="130"/>
      <c r="BC40" s="130"/>
      <c r="BD40" s="137"/>
    </row>
    <row r="41" spans="2:60">
      <c r="E41" s="128"/>
      <c r="I41" s="130"/>
      <c r="J41" s="130"/>
      <c r="K41" s="137"/>
    </row>
    <row r="42" spans="2:60" ht="13.5" thickBot="1">
      <c r="D42" s="154"/>
    </row>
    <row r="43" spans="2:60" ht="13.5" thickBot="1">
      <c r="C43" s="40" t="str">
        <f>"Company Official Inflation Forecast Dated "&amp;TEXT('Table 4'!$H$5,"mmmm dd, yyyy")</f>
        <v>Company Official Inflation Forecast Dated June 30, 2020</v>
      </c>
      <c r="D43" s="142"/>
      <c r="E43" s="142"/>
      <c r="F43" s="142"/>
      <c r="G43" s="142"/>
      <c r="H43" s="142"/>
      <c r="I43" s="142"/>
      <c r="J43" s="142"/>
      <c r="K43" s="144"/>
    </row>
    <row r="44" spans="2:60">
      <c r="C44" s="87">
        <v>2019</v>
      </c>
      <c r="D44" s="41">
        <v>1.7999999999999999E-2</v>
      </c>
      <c r="E44" s="85"/>
      <c r="F44" s="87">
        <f>C52+1</f>
        <v>2028</v>
      </c>
      <c r="G44" s="41">
        <v>2.4E-2</v>
      </c>
      <c r="H44" s="85"/>
      <c r="I44" s="87">
        <f>F52+1</f>
        <v>2037</v>
      </c>
      <c r="J44" s="41">
        <v>2.1999999999999999E-2</v>
      </c>
    </row>
    <row r="45" spans="2:60">
      <c r="C45" s="87">
        <f t="shared" ref="C45:C52" si="36">C44+1</f>
        <v>2020</v>
      </c>
      <c r="D45" s="41">
        <v>8.9999999999999993E-3</v>
      </c>
      <c r="E45" s="85"/>
      <c r="F45" s="87">
        <f t="shared" ref="F45:F52" si="37">F44+1</f>
        <v>2029</v>
      </c>
      <c r="G45" s="41">
        <v>2.3E-2</v>
      </c>
      <c r="H45" s="85"/>
      <c r="I45" s="87">
        <f t="shared" ref="I45:I52" si="38">I44+1</f>
        <v>2038</v>
      </c>
      <c r="J45" s="41">
        <v>2.1999999999999999E-2</v>
      </c>
    </row>
    <row r="46" spans="2:60">
      <c r="C46" s="87">
        <f t="shared" si="36"/>
        <v>2021</v>
      </c>
      <c r="D46" s="41">
        <v>8.9999999999999993E-3</v>
      </c>
      <c r="E46" s="85"/>
      <c r="F46" s="87">
        <f t="shared" si="37"/>
        <v>2030</v>
      </c>
      <c r="G46" s="41">
        <v>2.1999999999999999E-2</v>
      </c>
      <c r="H46" s="85"/>
      <c r="I46" s="87">
        <f t="shared" si="38"/>
        <v>2039</v>
      </c>
      <c r="J46" s="41">
        <v>2.1000000000000001E-2</v>
      </c>
    </row>
    <row r="47" spans="2:60">
      <c r="C47" s="87">
        <f t="shared" si="36"/>
        <v>2022</v>
      </c>
      <c r="D47" s="41">
        <v>1.0999999999999999E-2</v>
      </c>
      <c r="E47" s="85"/>
      <c r="F47" s="87">
        <f t="shared" si="37"/>
        <v>2031</v>
      </c>
      <c r="G47" s="41">
        <v>2.1999999999999999E-2</v>
      </c>
      <c r="H47" s="85"/>
      <c r="I47" s="87">
        <f t="shared" si="38"/>
        <v>2040</v>
      </c>
      <c r="J47" s="41">
        <v>2.1999999999999999E-2</v>
      </c>
    </row>
    <row r="48" spans="2:60" s="119" customFormat="1">
      <c r="B48" s="117"/>
      <c r="C48" s="87">
        <f t="shared" si="36"/>
        <v>2023</v>
      </c>
      <c r="D48" s="41">
        <v>0.01</v>
      </c>
      <c r="E48" s="85"/>
      <c r="F48" s="87">
        <f t="shared" si="37"/>
        <v>2032</v>
      </c>
      <c r="G48" s="41">
        <v>2.1999999999999999E-2</v>
      </c>
      <c r="H48" s="85"/>
      <c r="I48" s="87">
        <f t="shared" si="38"/>
        <v>2041</v>
      </c>
      <c r="J48" s="41">
        <v>2.1999999999999999E-2</v>
      </c>
      <c r="K48" s="117"/>
      <c r="L48" s="117"/>
      <c r="M48" s="117"/>
      <c r="N48" s="117"/>
      <c r="O48" s="117"/>
      <c r="P48" s="117"/>
      <c r="BG48" s="164"/>
    </row>
    <row r="49" spans="2:59" s="119" customFormat="1">
      <c r="B49" s="117"/>
      <c r="C49" s="87">
        <f t="shared" si="36"/>
        <v>2024</v>
      </c>
      <c r="D49" s="41">
        <v>1.2999999999999999E-2</v>
      </c>
      <c r="E49" s="85"/>
      <c r="F49" s="87">
        <f t="shared" si="37"/>
        <v>2033</v>
      </c>
      <c r="G49" s="41">
        <v>2.1000000000000001E-2</v>
      </c>
      <c r="H49" s="85"/>
      <c r="I49" s="87">
        <f t="shared" si="38"/>
        <v>2042</v>
      </c>
      <c r="J49" s="41">
        <v>2.1999999999999999E-2</v>
      </c>
      <c r="K49" s="117"/>
      <c r="L49" s="117"/>
      <c r="M49" s="117"/>
      <c r="N49" s="117"/>
      <c r="O49" s="117"/>
      <c r="P49" s="117"/>
      <c r="BG49" s="164"/>
    </row>
    <row r="50" spans="2:59" s="119" customFormat="1">
      <c r="C50" s="87">
        <f t="shared" si="36"/>
        <v>2025</v>
      </c>
      <c r="D50" s="41">
        <v>1.7000000000000001E-2</v>
      </c>
      <c r="E50" s="86"/>
      <c r="F50" s="87">
        <f t="shared" si="37"/>
        <v>2034</v>
      </c>
      <c r="G50" s="41">
        <v>2.1000000000000001E-2</v>
      </c>
      <c r="H50" s="86"/>
      <c r="I50" s="87">
        <f t="shared" si="38"/>
        <v>2043</v>
      </c>
      <c r="J50" s="41">
        <v>2.1999999999999999E-2</v>
      </c>
      <c r="BG50" s="164"/>
    </row>
    <row r="51" spans="2:59" s="119" customFormat="1">
      <c r="C51" s="87">
        <f t="shared" si="36"/>
        <v>2026</v>
      </c>
      <c r="D51" s="41">
        <v>2.1000000000000001E-2</v>
      </c>
      <c r="E51" s="86"/>
      <c r="F51" s="87">
        <f t="shared" si="37"/>
        <v>2035</v>
      </c>
      <c r="G51" s="41">
        <v>2.1000000000000001E-2</v>
      </c>
      <c r="H51" s="86"/>
      <c r="I51" s="87">
        <f t="shared" si="38"/>
        <v>2044</v>
      </c>
      <c r="J51" s="41">
        <v>2.1999999999999999E-2</v>
      </c>
      <c r="BG51" s="164"/>
    </row>
    <row r="52" spans="2:59">
      <c r="B52" s="119"/>
      <c r="C52" s="87">
        <f t="shared" si="36"/>
        <v>2027</v>
      </c>
      <c r="D52" s="41">
        <v>2.4E-2</v>
      </c>
      <c r="E52" s="86"/>
      <c r="F52" s="87">
        <f t="shared" si="37"/>
        <v>2036</v>
      </c>
      <c r="G52" s="41">
        <v>2.1000000000000001E-2</v>
      </c>
      <c r="H52" s="86"/>
      <c r="I52" s="87">
        <f t="shared" si="38"/>
        <v>2045</v>
      </c>
      <c r="J52" s="41">
        <v>2.1999999999999999E-2</v>
      </c>
      <c r="K52" s="119"/>
      <c r="L52" s="119"/>
      <c r="M52" s="119"/>
      <c r="N52" s="119"/>
      <c r="O52" s="119"/>
      <c r="P52" s="119"/>
    </row>
    <row r="53" spans="2:59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</row>
    <row r="64" spans="2:59">
      <c r="C64" s="150"/>
      <c r="D64" s="154"/>
    </row>
    <row r="65" spans="3:4">
      <c r="C65" s="150"/>
      <c r="D65" s="154"/>
    </row>
    <row r="66" spans="3:4">
      <c r="C66" s="150"/>
      <c r="D66" s="154"/>
    </row>
    <row r="67" spans="3:4">
      <c r="C67" s="150"/>
      <c r="D67" s="154"/>
    </row>
    <row r="68" spans="3:4">
      <c r="C68" s="150"/>
      <c r="D68" s="154"/>
    </row>
    <row r="69" spans="3:4">
      <c r="C69" s="150"/>
      <c r="D69" s="154"/>
    </row>
    <row r="70" spans="3:4">
      <c r="C70" s="150"/>
      <c r="D70" s="154"/>
    </row>
    <row r="71" spans="3:4">
      <c r="C71" s="150"/>
      <c r="D71" s="154"/>
    </row>
    <row r="72" spans="3:4">
      <c r="C72" s="150"/>
      <c r="D72" s="154"/>
    </row>
    <row r="73" spans="3:4">
      <c r="C73" s="150"/>
      <c r="D73" s="154"/>
    </row>
  </sheetData>
  <mergeCells count="24"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topLeftCell="A2" zoomScale="80" zoomScaleNormal="80" workbookViewId="0">
      <selection activeCell="D13" sqref="D13:O13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24" customFormat="1" ht="15.75" hidden="1">
      <c r="B1" s="1" t="s">
        <v>35</v>
      </c>
      <c r="C1" s="1"/>
      <c r="D1" s="1"/>
      <c r="E1" s="1"/>
      <c r="F1" s="1"/>
      <c r="G1" s="221"/>
      <c r="H1" s="1"/>
      <c r="I1" s="1"/>
      <c r="J1" s="1"/>
      <c r="K1" s="1"/>
      <c r="L1" s="222"/>
      <c r="M1" s="223"/>
      <c r="N1" s="223"/>
      <c r="O1" s="223"/>
      <c r="P1" s="223"/>
    </row>
    <row r="2" spans="2:16" s="224" customFormat="1" ht="5.25" customHeight="1">
      <c r="B2" s="1"/>
      <c r="C2" s="1"/>
      <c r="D2" s="1"/>
      <c r="E2" s="1"/>
      <c r="F2" s="1"/>
      <c r="G2" s="221"/>
      <c r="H2" s="1"/>
      <c r="I2" s="1"/>
      <c r="J2" s="1"/>
      <c r="K2" s="1"/>
      <c r="L2" s="222"/>
      <c r="M2" s="223"/>
      <c r="N2" s="223"/>
      <c r="O2" s="223"/>
      <c r="P2" s="223"/>
    </row>
    <row r="3" spans="2:16" s="224" customFormat="1" ht="15.75">
      <c r="B3" s="1" t="s">
        <v>94</v>
      </c>
      <c r="C3" s="1"/>
      <c r="D3" s="1"/>
      <c r="E3" s="1"/>
      <c r="F3" s="1"/>
      <c r="G3" s="221"/>
      <c r="H3" s="1"/>
      <c r="I3" s="1"/>
      <c r="J3" s="1"/>
      <c r="K3" s="1"/>
      <c r="L3" s="222"/>
      <c r="M3" s="223"/>
      <c r="N3" s="223"/>
      <c r="O3" s="223"/>
      <c r="P3" s="223"/>
    </row>
    <row r="4" spans="2:16" s="226" customFormat="1" ht="15">
      <c r="B4" s="4" t="s">
        <v>95</v>
      </c>
      <c r="C4" s="4"/>
      <c r="D4" s="4"/>
      <c r="E4" s="4"/>
      <c r="F4" s="4"/>
      <c r="G4" s="4"/>
      <c r="H4" s="4"/>
      <c r="I4" s="4"/>
      <c r="J4" s="4"/>
      <c r="K4" s="4"/>
      <c r="L4" s="4"/>
      <c r="M4" s="225"/>
      <c r="N4" s="225"/>
      <c r="O4" s="225"/>
      <c r="P4" s="225"/>
    </row>
    <row r="5" spans="2:16" s="226" customFormat="1" ht="15">
      <c r="B5" s="4" t="str">
        <f ca="1">'Table 1'!B5</f>
        <v>Kennecott Smelter Non Firm - 31.8 MW and 58.2%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26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25"/>
      <c r="N6" s="225"/>
      <c r="O6" s="225"/>
      <c r="P6" s="225"/>
    </row>
    <row r="7" spans="2:16">
      <c r="D7" s="227"/>
      <c r="E7" s="227"/>
      <c r="F7" s="227"/>
      <c r="G7" s="228"/>
      <c r="H7" s="228"/>
      <c r="I7" s="228"/>
      <c r="J7" s="228"/>
      <c r="K7" s="228"/>
      <c r="L7" s="228"/>
      <c r="M7" s="229"/>
    </row>
    <row r="8" spans="2:16">
      <c r="B8" s="230"/>
      <c r="C8" s="230"/>
      <c r="D8" s="231" t="s">
        <v>96</v>
      </c>
      <c r="E8" s="232"/>
      <c r="F8" s="232"/>
      <c r="G8" s="231"/>
      <c r="H8" s="231"/>
      <c r="I8" s="233" t="s">
        <v>97</v>
      </c>
      <c r="J8" s="234"/>
      <c r="K8" s="234"/>
      <c r="L8" s="235"/>
      <c r="M8" s="236" t="s">
        <v>96</v>
      </c>
      <c r="N8" s="237"/>
      <c r="O8" s="238"/>
    </row>
    <row r="9" spans="2:16">
      <c r="B9" s="239" t="str">
        <f>'[11]Avoided Costs'!B4</f>
        <v>Year</v>
      </c>
      <c r="C9" s="239" t="str">
        <f>'[11]Avoided Costs'!C4</f>
        <v>Annual</v>
      </c>
      <c r="D9" s="240" t="str">
        <f>'[11]Avoided Costs'!D4</f>
        <v>Jan</v>
      </c>
      <c r="E9" s="241" t="str">
        <f>'[11]Avoided Costs'!E4</f>
        <v>Feb</v>
      </c>
      <c r="F9" s="241" t="str">
        <f>'[11]Avoided Costs'!F4</f>
        <v>Mar</v>
      </c>
      <c r="G9" s="241" t="str">
        <f>'[11]Avoided Costs'!G4</f>
        <v>Apr</v>
      </c>
      <c r="H9" s="242" t="str">
        <f>'[11]Avoided Costs'!H4</f>
        <v>May</v>
      </c>
      <c r="I9" s="171" t="str">
        <f>'[11]Avoided Costs'!I4</f>
        <v>Jun</v>
      </c>
      <c r="J9" s="171" t="str">
        <f>'[11]Avoided Costs'!J4</f>
        <v>Jul</v>
      </c>
      <c r="K9" s="171" t="str">
        <f>'[11]Avoided Costs'!K4</f>
        <v>Aug</v>
      </c>
      <c r="L9" s="171" t="str">
        <f>'[11]Avoided Costs'!L4</f>
        <v>Sep</v>
      </c>
      <c r="M9" s="240" t="str">
        <f>'[11]Avoided Costs'!M4</f>
        <v>Oct</v>
      </c>
      <c r="N9" s="241" t="str">
        <f>'[11]Avoided Costs'!N4</f>
        <v>Nov</v>
      </c>
      <c r="O9" s="242" t="str">
        <f>'[11]Avoided Costs'!O4</f>
        <v>Dec</v>
      </c>
    </row>
    <row r="10" spans="2:16" ht="12.75" customHeight="1">
      <c r="B10" s="220"/>
      <c r="C10" s="220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5"/>
    </row>
    <row r="11" spans="2:16" ht="12.75" customHeight="1">
      <c r="B11" s="244" t="s">
        <v>98</v>
      </c>
      <c r="C11" s="244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5"/>
    </row>
    <row r="12" spans="2:16" ht="12.75" hidden="1" customHeight="1">
      <c r="B12" s="245"/>
      <c r="C12" s="246"/>
      <c r="D12" s="8"/>
      <c r="E12" s="8"/>
      <c r="F12" s="8"/>
      <c r="G12" s="8"/>
      <c r="H12" s="13"/>
      <c r="I12" s="247"/>
      <c r="J12" s="248"/>
      <c r="K12" s="248"/>
      <c r="L12" s="249"/>
      <c r="M12" s="247"/>
      <c r="N12" s="248"/>
      <c r="O12" s="249"/>
    </row>
    <row r="13" spans="2:16" ht="12.75" customHeight="1">
      <c r="B13" s="250">
        <f>'[11]Avoided Costs'!B7</f>
        <v>2021</v>
      </c>
      <c r="C13" s="251">
        <f>'[11]Avoided Costs'!C7</f>
        <v>15.792486542533183</v>
      </c>
      <c r="D13" s="252">
        <f>'[11]Avoided Costs'!D7</f>
        <v>13.930971761778391</v>
      </c>
      <c r="E13" s="252">
        <f>'[11]Avoided Costs'!E7</f>
        <v>15.144872642709529</v>
      </c>
      <c r="F13" s="252">
        <f>'[11]Avoided Costs'!F7</f>
        <v>15.127529331867006</v>
      </c>
      <c r="G13" s="252">
        <f>'[11]Avoided Costs'!G7</f>
        <v>13.060697295470863</v>
      </c>
      <c r="H13" s="253">
        <f>'[11]Avoided Costs'!H7</f>
        <v>12.325964620590764</v>
      </c>
      <c r="I13" s="254">
        <f>'[11]Avoided Costs'!I7</f>
        <v>13.728523083517814</v>
      </c>
      <c r="J13" s="252">
        <f>'[11]Avoided Costs'!J7</f>
        <v>22.475829325185476</v>
      </c>
      <c r="K13" s="252">
        <f>'[11]Avoided Costs'!K7</f>
        <v>20.974842697776047</v>
      </c>
      <c r="L13" s="253">
        <f>'[11]Avoided Costs'!L7</f>
        <v>16.617015241623463</v>
      </c>
      <c r="M13" s="254">
        <f>'[11]Avoided Costs'!M7</f>
        <v>13.826710268416635</v>
      </c>
      <c r="N13" s="252">
        <f>'[11]Avoided Costs'!N7</f>
        <v>14.070880418018</v>
      </c>
      <c r="O13" s="253">
        <f>'[11]Avoided Costs'!O7</f>
        <v>17.979689828877191</v>
      </c>
    </row>
    <row r="14" spans="2:16" ht="12.75" customHeight="1">
      <c r="B14" s="267">
        <f>'[11]Avoided Costs'!B8</f>
        <v>2022</v>
      </c>
      <c r="C14" s="255">
        <f>'[11]Avoided Costs'!C8</f>
        <v>0</v>
      </c>
      <c r="D14" s="256">
        <f>'[11]Avoided Costs'!D8</f>
        <v>0</v>
      </c>
      <c r="E14" s="256">
        <f>'[11]Avoided Costs'!E8</f>
        <v>0</v>
      </c>
      <c r="F14" s="256">
        <f>'[11]Avoided Costs'!F8</f>
        <v>0</v>
      </c>
      <c r="G14" s="256">
        <f>'[11]Avoided Costs'!G8</f>
        <v>0</v>
      </c>
      <c r="H14" s="257">
        <f>'[11]Avoided Costs'!H8</f>
        <v>0</v>
      </c>
      <c r="I14" s="258">
        <f>'[11]Avoided Costs'!I8</f>
        <v>0</v>
      </c>
      <c r="J14" s="256">
        <f>'[11]Avoided Costs'!J8</f>
        <v>0</v>
      </c>
      <c r="K14" s="256">
        <f>'[11]Avoided Costs'!K8</f>
        <v>0</v>
      </c>
      <c r="L14" s="257">
        <f>'[11]Avoided Costs'!L8</f>
        <v>0</v>
      </c>
      <c r="M14" s="258">
        <f>'[11]Avoided Costs'!M8</f>
        <v>0</v>
      </c>
      <c r="N14" s="256">
        <f>'[11]Avoided Costs'!N8</f>
        <v>0</v>
      </c>
      <c r="O14" s="257">
        <f>'[11]Avoided Costs'!O8</f>
        <v>0</v>
      </c>
    </row>
    <row r="15" spans="2:16" ht="12.75" customHeight="1">
      <c r="B15" s="267">
        <f>'[11]Avoided Costs'!B9</f>
        <v>2023</v>
      </c>
      <c r="C15" s="255">
        <f>'[11]Avoided Costs'!C9</f>
        <v>0</v>
      </c>
      <c r="D15" s="256">
        <f>'[11]Avoided Costs'!D9</f>
        <v>0</v>
      </c>
      <c r="E15" s="256">
        <f>'[11]Avoided Costs'!E9</f>
        <v>0</v>
      </c>
      <c r="F15" s="256">
        <f>'[11]Avoided Costs'!F9</f>
        <v>0</v>
      </c>
      <c r="G15" s="256">
        <f>'[11]Avoided Costs'!G9</f>
        <v>0</v>
      </c>
      <c r="H15" s="257">
        <f>'[11]Avoided Costs'!H9</f>
        <v>0</v>
      </c>
      <c r="I15" s="258">
        <f>'[11]Avoided Costs'!I9</f>
        <v>0</v>
      </c>
      <c r="J15" s="256">
        <f>'[11]Avoided Costs'!J9</f>
        <v>0</v>
      </c>
      <c r="K15" s="256">
        <f>'[11]Avoided Costs'!K9</f>
        <v>0</v>
      </c>
      <c r="L15" s="257">
        <f>'[11]Avoided Costs'!L9</f>
        <v>0</v>
      </c>
      <c r="M15" s="258">
        <f>'[11]Avoided Costs'!M9</f>
        <v>0</v>
      </c>
      <c r="N15" s="256">
        <f>'[11]Avoided Costs'!N9</f>
        <v>0</v>
      </c>
      <c r="O15" s="257">
        <f>'[11]Avoided Costs'!O9</f>
        <v>0</v>
      </c>
    </row>
    <row r="16" spans="2:16" ht="12.75" customHeight="1">
      <c r="B16" s="267">
        <f>'[11]Avoided Costs'!B10</f>
        <v>2024</v>
      </c>
      <c r="C16" s="255">
        <f>'[11]Avoided Costs'!C10</f>
        <v>0</v>
      </c>
      <c r="D16" s="256">
        <f>'[11]Avoided Costs'!D10</f>
        <v>0</v>
      </c>
      <c r="E16" s="256">
        <f>'[11]Avoided Costs'!E10</f>
        <v>0</v>
      </c>
      <c r="F16" s="256">
        <f>'[11]Avoided Costs'!F10</f>
        <v>0</v>
      </c>
      <c r="G16" s="256">
        <f>'[11]Avoided Costs'!G10</f>
        <v>0</v>
      </c>
      <c r="H16" s="257">
        <f>'[11]Avoided Costs'!H10</f>
        <v>0</v>
      </c>
      <c r="I16" s="258">
        <f>'[11]Avoided Costs'!I10</f>
        <v>0</v>
      </c>
      <c r="J16" s="256">
        <f>'[11]Avoided Costs'!J10</f>
        <v>0</v>
      </c>
      <c r="K16" s="256">
        <f>'[11]Avoided Costs'!K10</f>
        <v>0</v>
      </c>
      <c r="L16" s="257">
        <f>'[11]Avoided Costs'!L10</f>
        <v>0</v>
      </c>
      <c r="M16" s="258">
        <f>'[11]Avoided Costs'!M10</f>
        <v>0</v>
      </c>
      <c r="N16" s="256">
        <f>'[11]Avoided Costs'!N10</f>
        <v>0</v>
      </c>
      <c r="O16" s="257">
        <f>'[11]Avoided Costs'!O10</f>
        <v>0</v>
      </c>
    </row>
    <row r="17" spans="2:15" ht="12.75" customHeight="1">
      <c r="B17" s="267">
        <f>'[11]Avoided Costs'!B11</f>
        <v>2025</v>
      </c>
      <c r="C17" s="255">
        <f>'[11]Avoided Costs'!C11</f>
        <v>0</v>
      </c>
      <c r="D17" s="256">
        <f>'[11]Avoided Costs'!D11</f>
        <v>0</v>
      </c>
      <c r="E17" s="256">
        <f>'[11]Avoided Costs'!E11</f>
        <v>0</v>
      </c>
      <c r="F17" s="256">
        <f>'[11]Avoided Costs'!F11</f>
        <v>0</v>
      </c>
      <c r="G17" s="256">
        <f>'[11]Avoided Costs'!G11</f>
        <v>0</v>
      </c>
      <c r="H17" s="257">
        <f>'[11]Avoided Costs'!H11</f>
        <v>0</v>
      </c>
      <c r="I17" s="258">
        <f>'[11]Avoided Costs'!I11</f>
        <v>0</v>
      </c>
      <c r="J17" s="256">
        <f>'[11]Avoided Costs'!J11</f>
        <v>0</v>
      </c>
      <c r="K17" s="256">
        <f>'[11]Avoided Costs'!K11</f>
        <v>0</v>
      </c>
      <c r="L17" s="257">
        <f>'[11]Avoided Costs'!L11</f>
        <v>0</v>
      </c>
      <c r="M17" s="258">
        <f>'[11]Avoided Costs'!M11</f>
        <v>0</v>
      </c>
      <c r="N17" s="256">
        <f>'[11]Avoided Costs'!N11</f>
        <v>0</v>
      </c>
      <c r="O17" s="257">
        <f>'[11]Avoided Costs'!O11</f>
        <v>0</v>
      </c>
    </row>
    <row r="18" spans="2:15" ht="12.75" customHeight="1">
      <c r="B18" s="267">
        <f>'[11]Avoided Costs'!B12</f>
        <v>2026</v>
      </c>
      <c r="C18" s="255">
        <f>'[11]Avoided Costs'!C12</f>
        <v>0</v>
      </c>
      <c r="D18" s="256">
        <f>'[11]Avoided Costs'!D12</f>
        <v>0</v>
      </c>
      <c r="E18" s="256">
        <f>'[11]Avoided Costs'!E12</f>
        <v>0</v>
      </c>
      <c r="F18" s="256">
        <f>'[11]Avoided Costs'!F12</f>
        <v>0</v>
      </c>
      <c r="G18" s="256">
        <f>'[11]Avoided Costs'!G12</f>
        <v>0</v>
      </c>
      <c r="H18" s="257">
        <f>'[11]Avoided Costs'!H12</f>
        <v>0</v>
      </c>
      <c r="I18" s="258">
        <f>'[11]Avoided Costs'!I12</f>
        <v>0</v>
      </c>
      <c r="J18" s="256">
        <f>'[11]Avoided Costs'!J12</f>
        <v>0</v>
      </c>
      <c r="K18" s="256">
        <f>'[11]Avoided Costs'!K12</f>
        <v>0</v>
      </c>
      <c r="L18" s="257">
        <f>'[11]Avoided Costs'!L12</f>
        <v>0</v>
      </c>
      <c r="M18" s="258">
        <f>'[11]Avoided Costs'!M12</f>
        <v>0</v>
      </c>
      <c r="N18" s="256">
        <f>'[11]Avoided Costs'!N12</f>
        <v>0</v>
      </c>
      <c r="O18" s="257">
        <f>'[11]Avoided Costs'!O12</f>
        <v>0</v>
      </c>
    </row>
    <row r="19" spans="2:15" ht="12.75" customHeight="1">
      <c r="B19" s="267">
        <f>'[11]Avoided Costs'!B13</f>
        <v>2027</v>
      </c>
      <c r="C19" s="255">
        <f>'[11]Avoided Costs'!C13</f>
        <v>0</v>
      </c>
      <c r="D19" s="256">
        <f>'[11]Avoided Costs'!D13</f>
        <v>0</v>
      </c>
      <c r="E19" s="256">
        <f>'[11]Avoided Costs'!E13</f>
        <v>0</v>
      </c>
      <c r="F19" s="256">
        <f>'[11]Avoided Costs'!F13</f>
        <v>0</v>
      </c>
      <c r="G19" s="256">
        <f>'[11]Avoided Costs'!G13</f>
        <v>0</v>
      </c>
      <c r="H19" s="257">
        <f>'[11]Avoided Costs'!H13</f>
        <v>0</v>
      </c>
      <c r="I19" s="258">
        <f>'[11]Avoided Costs'!I13</f>
        <v>0</v>
      </c>
      <c r="J19" s="256">
        <f>'[11]Avoided Costs'!J13</f>
        <v>0</v>
      </c>
      <c r="K19" s="256">
        <f>'[11]Avoided Costs'!K13</f>
        <v>0</v>
      </c>
      <c r="L19" s="257">
        <f>'[11]Avoided Costs'!L13</f>
        <v>0</v>
      </c>
      <c r="M19" s="258">
        <f>'[11]Avoided Costs'!M13</f>
        <v>0</v>
      </c>
      <c r="N19" s="256">
        <f>'[11]Avoided Costs'!N13</f>
        <v>0</v>
      </c>
      <c r="O19" s="257">
        <f>'[11]Avoided Costs'!O13</f>
        <v>0</v>
      </c>
    </row>
    <row r="20" spans="2:15" ht="12.75" customHeight="1">
      <c r="B20" s="267">
        <f>'[11]Avoided Costs'!B14</f>
        <v>2028</v>
      </c>
      <c r="C20" s="255">
        <f>'[11]Avoided Costs'!C14</f>
        <v>0</v>
      </c>
      <c r="D20" s="256">
        <f>'[11]Avoided Costs'!D14</f>
        <v>0</v>
      </c>
      <c r="E20" s="256">
        <f>'[11]Avoided Costs'!E14</f>
        <v>0</v>
      </c>
      <c r="F20" s="256">
        <f>'[11]Avoided Costs'!F14</f>
        <v>0</v>
      </c>
      <c r="G20" s="256">
        <f>'[11]Avoided Costs'!G14</f>
        <v>0</v>
      </c>
      <c r="H20" s="257">
        <f>'[11]Avoided Costs'!H14</f>
        <v>0</v>
      </c>
      <c r="I20" s="258">
        <f>'[11]Avoided Costs'!I14</f>
        <v>0</v>
      </c>
      <c r="J20" s="256">
        <f>'[11]Avoided Costs'!J14</f>
        <v>0</v>
      </c>
      <c r="K20" s="256">
        <f>'[11]Avoided Costs'!K14</f>
        <v>0</v>
      </c>
      <c r="L20" s="257">
        <f>'[11]Avoided Costs'!L14</f>
        <v>0</v>
      </c>
      <c r="M20" s="258">
        <f>'[11]Avoided Costs'!M14</f>
        <v>0</v>
      </c>
      <c r="N20" s="256">
        <f>'[11]Avoided Costs'!N14</f>
        <v>0</v>
      </c>
      <c r="O20" s="257">
        <f>'[11]Avoided Costs'!O14</f>
        <v>0</v>
      </c>
    </row>
    <row r="21" spans="2:15" ht="12.75" customHeight="1">
      <c r="B21" s="267">
        <f>'[11]Avoided Costs'!B15</f>
        <v>2029</v>
      </c>
      <c r="C21" s="255">
        <f>'[11]Avoided Costs'!C15</f>
        <v>0</v>
      </c>
      <c r="D21" s="256">
        <f>'[11]Avoided Costs'!D15</f>
        <v>0</v>
      </c>
      <c r="E21" s="256">
        <f>'[11]Avoided Costs'!E15</f>
        <v>0</v>
      </c>
      <c r="F21" s="256">
        <f>'[11]Avoided Costs'!F15</f>
        <v>0</v>
      </c>
      <c r="G21" s="256">
        <f>'[11]Avoided Costs'!G15</f>
        <v>0</v>
      </c>
      <c r="H21" s="257">
        <f>'[11]Avoided Costs'!H15</f>
        <v>0</v>
      </c>
      <c r="I21" s="258">
        <f>'[11]Avoided Costs'!I15</f>
        <v>0</v>
      </c>
      <c r="J21" s="256">
        <f>'[11]Avoided Costs'!J15</f>
        <v>0</v>
      </c>
      <c r="K21" s="256">
        <f>'[11]Avoided Costs'!K15</f>
        <v>0</v>
      </c>
      <c r="L21" s="257">
        <f>'[11]Avoided Costs'!L15</f>
        <v>0</v>
      </c>
      <c r="M21" s="258">
        <f>'[11]Avoided Costs'!M15</f>
        <v>0</v>
      </c>
      <c r="N21" s="256">
        <f>'[11]Avoided Costs'!N15</f>
        <v>0</v>
      </c>
      <c r="O21" s="257">
        <f>'[11]Avoided Costs'!O15</f>
        <v>0</v>
      </c>
    </row>
    <row r="22" spans="2:15" ht="12.75" customHeight="1">
      <c r="B22" s="267">
        <f>'[11]Avoided Costs'!B16</f>
        <v>2030</v>
      </c>
      <c r="C22" s="255">
        <f>'[11]Avoided Costs'!C16</f>
        <v>0</v>
      </c>
      <c r="D22" s="256">
        <f>'[11]Avoided Costs'!D16</f>
        <v>0</v>
      </c>
      <c r="E22" s="256">
        <f>'[11]Avoided Costs'!E16</f>
        <v>0</v>
      </c>
      <c r="F22" s="256">
        <f>'[11]Avoided Costs'!F16</f>
        <v>0</v>
      </c>
      <c r="G22" s="256">
        <f>'[11]Avoided Costs'!G16</f>
        <v>0</v>
      </c>
      <c r="H22" s="257">
        <f>'[11]Avoided Costs'!H16</f>
        <v>0</v>
      </c>
      <c r="I22" s="258">
        <f>'[11]Avoided Costs'!I16</f>
        <v>0</v>
      </c>
      <c r="J22" s="256">
        <f>'[11]Avoided Costs'!J16</f>
        <v>0</v>
      </c>
      <c r="K22" s="256">
        <f>'[11]Avoided Costs'!K16</f>
        <v>0</v>
      </c>
      <c r="L22" s="257">
        <f>'[11]Avoided Costs'!L16</f>
        <v>0</v>
      </c>
      <c r="M22" s="258">
        <f>'[11]Avoided Costs'!M16</f>
        <v>0</v>
      </c>
      <c r="N22" s="256">
        <f>'[11]Avoided Costs'!N16</f>
        <v>0</v>
      </c>
      <c r="O22" s="257">
        <f>'[11]Avoided Costs'!O16</f>
        <v>0</v>
      </c>
    </row>
    <row r="23" spans="2:15" ht="12.75" customHeight="1">
      <c r="B23" s="267">
        <f>'[11]Avoided Costs'!B17</f>
        <v>0</v>
      </c>
      <c r="C23" s="255">
        <f>'[11]Avoided Costs'!C17</f>
        <v>0</v>
      </c>
      <c r="D23" s="256">
        <f>'[11]Avoided Costs'!D17</f>
        <v>0</v>
      </c>
      <c r="E23" s="256">
        <f>'[11]Avoided Costs'!E17</f>
        <v>0</v>
      </c>
      <c r="F23" s="256">
        <f>'[11]Avoided Costs'!F17</f>
        <v>0</v>
      </c>
      <c r="G23" s="256">
        <f>'[11]Avoided Costs'!G17</f>
        <v>0</v>
      </c>
      <c r="H23" s="257">
        <f>'[11]Avoided Costs'!H17</f>
        <v>0</v>
      </c>
      <c r="I23" s="258">
        <f>'[11]Avoided Costs'!I17</f>
        <v>0</v>
      </c>
      <c r="J23" s="256">
        <f>'[11]Avoided Costs'!J17</f>
        <v>0</v>
      </c>
      <c r="K23" s="256">
        <f>'[11]Avoided Costs'!K17</f>
        <v>0</v>
      </c>
      <c r="L23" s="257">
        <f>'[11]Avoided Costs'!L17</f>
        <v>0</v>
      </c>
      <c r="M23" s="258">
        <f>'[11]Avoided Costs'!M17</f>
        <v>0</v>
      </c>
      <c r="N23" s="256">
        <f>'[11]Avoided Costs'!N17</f>
        <v>0</v>
      </c>
      <c r="O23" s="257">
        <f>'[11]Avoided Costs'!O17</f>
        <v>0</v>
      </c>
    </row>
    <row r="24" spans="2:15" ht="12.75" customHeight="1">
      <c r="B24" s="267">
        <f>'[11]Avoided Costs'!B18</f>
        <v>0</v>
      </c>
      <c r="C24" s="255">
        <f>'[11]Avoided Costs'!C18</f>
        <v>0</v>
      </c>
      <c r="D24" s="256">
        <f>'[11]Avoided Costs'!D18</f>
        <v>0</v>
      </c>
      <c r="E24" s="256">
        <f>'[11]Avoided Costs'!E18</f>
        <v>0</v>
      </c>
      <c r="F24" s="256">
        <f>'[11]Avoided Costs'!F18</f>
        <v>0</v>
      </c>
      <c r="G24" s="256">
        <f>'[11]Avoided Costs'!G18</f>
        <v>0</v>
      </c>
      <c r="H24" s="257">
        <f>'[11]Avoided Costs'!H18</f>
        <v>0</v>
      </c>
      <c r="I24" s="258">
        <f>'[11]Avoided Costs'!I18</f>
        <v>0</v>
      </c>
      <c r="J24" s="256">
        <f>'[11]Avoided Costs'!J18</f>
        <v>0</v>
      </c>
      <c r="K24" s="256">
        <f>'[11]Avoided Costs'!K18</f>
        <v>0</v>
      </c>
      <c r="L24" s="257">
        <f>'[11]Avoided Costs'!L18</f>
        <v>0</v>
      </c>
      <c r="M24" s="258">
        <f>'[11]Avoided Costs'!M18</f>
        <v>0</v>
      </c>
      <c r="N24" s="256">
        <f>'[11]Avoided Costs'!N18</f>
        <v>0</v>
      </c>
      <c r="O24" s="257">
        <f>'[11]Avoided Costs'!O18</f>
        <v>0</v>
      </c>
    </row>
    <row r="25" spans="2:15" ht="12.75" customHeight="1">
      <c r="B25" s="267">
        <f>'[11]Avoided Costs'!B19</f>
        <v>0</v>
      </c>
      <c r="C25" s="255">
        <f>'[11]Avoided Costs'!C19</f>
        <v>0</v>
      </c>
      <c r="D25" s="256">
        <f>'[11]Avoided Costs'!D19</f>
        <v>0</v>
      </c>
      <c r="E25" s="256">
        <f>'[11]Avoided Costs'!E19</f>
        <v>0</v>
      </c>
      <c r="F25" s="256">
        <f>'[11]Avoided Costs'!F19</f>
        <v>0</v>
      </c>
      <c r="G25" s="256">
        <f>'[11]Avoided Costs'!G19</f>
        <v>0</v>
      </c>
      <c r="H25" s="257">
        <f>'[11]Avoided Costs'!H19</f>
        <v>0</v>
      </c>
      <c r="I25" s="258">
        <f>'[11]Avoided Costs'!I19</f>
        <v>0</v>
      </c>
      <c r="J25" s="256">
        <f>'[11]Avoided Costs'!J19</f>
        <v>0</v>
      </c>
      <c r="K25" s="256">
        <f>'[11]Avoided Costs'!K19</f>
        <v>0</v>
      </c>
      <c r="L25" s="257">
        <f>'[11]Avoided Costs'!L19</f>
        <v>0</v>
      </c>
      <c r="M25" s="258">
        <f>'[11]Avoided Costs'!M19</f>
        <v>0</v>
      </c>
      <c r="N25" s="256">
        <f>'[11]Avoided Costs'!N19</f>
        <v>0</v>
      </c>
      <c r="O25" s="257">
        <f>'[11]Avoided Costs'!O19</f>
        <v>0</v>
      </c>
    </row>
    <row r="26" spans="2:15" ht="12.75" customHeight="1">
      <c r="B26" s="267">
        <f>'[11]Avoided Costs'!B20</f>
        <v>0</v>
      </c>
      <c r="C26" s="255">
        <f>'[11]Avoided Costs'!C20</f>
        <v>0</v>
      </c>
      <c r="D26" s="256">
        <f>'[11]Avoided Costs'!D20</f>
        <v>0</v>
      </c>
      <c r="E26" s="256">
        <f>'[11]Avoided Costs'!E20</f>
        <v>0</v>
      </c>
      <c r="F26" s="256">
        <f>'[11]Avoided Costs'!F20</f>
        <v>0</v>
      </c>
      <c r="G26" s="256">
        <f>'[11]Avoided Costs'!G20</f>
        <v>0</v>
      </c>
      <c r="H26" s="257">
        <f>'[11]Avoided Costs'!H20</f>
        <v>0</v>
      </c>
      <c r="I26" s="258">
        <f>'[11]Avoided Costs'!I20</f>
        <v>0</v>
      </c>
      <c r="J26" s="256">
        <f>'[11]Avoided Costs'!J20</f>
        <v>0</v>
      </c>
      <c r="K26" s="256">
        <f>'[11]Avoided Costs'!K20</f>
        <v>0</v>
      </c>
      <c r="L26" s="257">
        <f>'[11]Avoided Costs'!L20</f>
        <v>0</v>
      </c>
      <c r="M26" s="258">
        <f>'[11]Avoided Costs'!M20</f>
        <v>0</v>
      </c>
      <c r="N26" s="256">
        <f>'[11]Avoided Costs'!N20</f>
        <v>0</v>
      </c>
      <c r="O26" s="257">
        <f>'[11]Avoided Costs'!O20</f>
        <v>0</v>
      </c>
    </row>
    <row r="27" spans="2:15" ht="12.75" customHeight="1">
      <c r="B27" s="267">
        <f>'[11]Avoided Costs'!B21</f>
        <v>0</v>
      </c>
      <c r="C27" s="255">
        <f>'[11]Avoided Costs'!C21</f>
        <v>0</v>
      </c>
      <c r="D27" s="256">
        <f>'[11]Avoided Costs'!D21</f>
        <v>0</v>
      </c>
      <c r="E27" s="256">
        <f>'[11]Avoided Costs'!E21</f>
        <v>0</v>
      </c>
      <c r="F27" s="256">
        <f>'[11]Avoided Costs'!F21</f>
        <v>0</v>
      </c>
      <c r="G27" s="256">
        <f>'[11]Avoided Costs'!G21</f>
        <v>0</v>
      </c>
      <c r="H27" s="257">
        <f>'[11]Avoided Costs'!H21</f>
        <v>0</v>
      </c>
      <c r="I27" s="258">
        <f>'[11]Avoided Costs'!I21</f>
        <v>0</v>
      </c>
      <c r="J27" s="256">
        <f>'[11]Avoided Costs'!J21</f>
        <v>0</v>
      </c>
      <c r="K27" s="256">
        <f>'[11]Avoided Costs'!K21</f>
        <v>0</v>
      </c>
      <c r="L27" s="257">
        <f>'[11]Avoided Costs'!L21</f>
        <v>0</v>
      </c>
      <c r="M27" s="258">
        <f>'[11]Avoided Costs'!M21</f>
        <v>0</v>
      </c>
      <c r="N27" s="256">
        <f>'[11]Avoided Costs'!N21</f>
        <v>0</v>
      </c>
      <c r="O27" s="257">
        <f>'[11]Avoided Costs'!O21</f>
        <v>0</v>
      </c>
    </row>
    <row r="28" spans="2:15" ht="12.75" customHeight="1">
      <c r="B28" s="267">
        <f>'[11]Avoided Costs'!B22</f>
        <v>0</v>
      </c>
      <c r="C28" s="255">
        <f>'[11]Avoided Costs'!C22</f>
        <v>0</v>
      </c>
      <c r="D28" s="256">
        <f>'[11]Avoided Costs'!D22</f>
        <v>0</v>
      </c>
      <c r="E28" s="256">
        <f>'[11]Avoided Costs'!E22</f>
        <v>0</v>
      </c>
      <c r="F28" s="256">
        <f>'[11]Avoided Costs'!F22</f>
        <v>0</v>
      </c>
      <c r="G28" s="256">
        <f>'[11]Avoided Costs'!G22</f>
        <v>0</v>
      </c>
      <c r="H28" s="257">
        <f>'[11]Avoided Costs'!H22</f>
        <v>0</v>
      </c>
      <c r="I28" s="258">
        <f>'[11]Avoided Costs'!I22</f>
        <v>0</v>
      </c>
      <c r="J28" s="256">
        <f>'[11]Avoided Costs'!J22</f>
        <v>0</v>
      </c>
      <c r="K28" s="256">
        <f>'[11]Avoided Costs'!K22</f>
        <v>0</v>
      </c>
      <c r="L28" s="257">
        <f>'[11]Avoided Costs'!L22</f>
        <v>0</v>
      </c>
      <c r="M28" s="258">
        <f>'[11]Avoided Costs'!M22</f>
        <v>0</v>
      </c>
      <c r="N28" s="256">
        <f>'[11]Avoided Costs'!N22</f>
        <v>0</v>
      </c>
      <c r="O28" s="257">
        <f>'[11]Avoided Costs'!O22</f>
        <v>0</v>
      </c>
    </row>
    <row r="29" spans="2:15" ht="12.75" customHeight="1">
      <c r="B29" s="267">
        <f>'[11]Avoided Costs'!B23</f>
        <v>0</v>
      </c>
      <c r="C29" s="255">
        <f>'[11]Avoided Costs'!C23</f>
        <v>0</v>
      </c>
      <c r="D29" s="256">
        <f>'[11]Avoided Costs'!D23</f>
        <v>0</v>
      </c>
      <c r="E29" s="256">
        <f>'[11]Avoided Costs'!E23</f>
        <v>0</v>
      </c>
      <c r="F29" s="256">
        <f>'[11]Avoided Costs'!F23</f>
        <v>0</v>
      </c>
      <c r="G29" s="256">
        <f>'[11]Avoided Costs'!G23</f>
        <v>0</v>
      </c>
      <c r="H29" s="257">
        <f>'[11]Avoided Costs'!H23</f>
        <v>0</v>
      </c>
      <c r="I29" s="258">
        <f>'[11]Avoided Costs'!I23</f>
        <v>0</v>
      </c>
      <c r="J29" s="256">
        <f>'[11]Avoided Costs'!J23</f>
        <v>0</v>
      </c>
      <c r="K29" s="256">
        <f>'[11]Avoided Costs'!K23</f>
        <v>0</v>
      </c>
      <c r="L29" s="257">
        <f>'[11]Avoided Costs'!L23</f>
        <v>0</v>
      </c>
      <c r="M29" s="258">
        <f>'[11]Avoided Costs'!M23</f>
        <v>0</v>
      </c>
      <c r="N29" s="256">
        <f>'[11]Avoided Costs'!N23</f>
        <v>0</v>
      </c>
      <c r="O29" s="257">
        <f>'[11]Avoided Costs'!O23</f>
        <v>0</v>
      </c>
    </row>
    <row r="30" spans="2:15" ht="12.75" customHeight="1">
      <c r="B30" s="268">
        <f>'[11]Avoided Costs'!B24</f>
        <v>0</v>
      </c>
      <c r="C30" s="260">
        <f>'[11]Avoided Costs'!C24</f>
        <v>0</v>
      </c>
      <c r="D30" s="261">
        <f>'[11]Avoided Costs'!D24</f>
        <v>0</v>
      </c>
      <c r="E30" s="261">
        <f>'[11]Avoided Costs'!E24</f>
        <v>0</v>
      </c>
      <c r="F30" s="261">
        <f>'[11]Avoided Costs'!F24</f>
        <v>0</v>
      </c>
      <c r="G30" s="261">
        <f>'[11]Avoided Costs'!G24</f>
        <v>0</v>
      </c>
      <c r="H30" s="262">
        <f>'[11]Avoided Costs'!H24</f>
        <v>0</v>
      </c>
      <c r="I30" s="263">
        <f>'[11]Avoided Costs'!I24</f>
        <v>0</v>
      </c>
      <c r="J30" s="261">
        <f>'[11]Avoided Costs'!J24</f>
        <v>0</v>
      </c>
      <c r="K30" s="261">
        <f>'[11]Avoided Costs'!K24</f>
        <v>0</v>
      </c>
      <c r="L30" s="262">
        <f>'[11]Avoided Costs'!L24</f>
        <v>0</v>
      </c>
      <c r="M30" s="263">
        <f>'[11]Avoided Costs'!M24</f>
        <v>0</v>
      </c>
      <c r="N30" s="261">
        <f>'[11]Avoided Costs'!N24</f>
        <v>0</v>
      </c>
      <c r="O30" s="262">
        <f>'[11]Avoided Costs'!O24</f>
        <v>0</v>
      </c>
    </row>
    <row r="31" spans="2:15" ht="12.75" hidden="1" customHeight="1">
      <c r="B31" s="15"/>
      <c r="C31" s="255"/>
      <c r="D31" s="256"/>
      <c r="E31" s="256"/>
      <c r="F31" s="256"/>
      <c r="G31" s="256"/>
      <c r="H31" s="257"/>
      <c r="I31" s="258"/>
      <c r="J31" s="256"/>
      <c r="K31" s="256"/>
      <c r="L31" s="257"/>
      <c r="M31" s="258"/>
      <c r="N31" s="256"/>
      <c r="O31" s="257"/>
    </row>
    <row r="32" spans="2:15" ht="12.75" hidden="1" customHeight="1">
      <c r="B32" s="259"/>
      <c r="C32" s="260"/>
      <c r="D32" s="261"/>
      <c r="E32" s="261"/>
      <c r="F32" s="261"/>
      <c r="G32" s="261"/>
      <c r="H32" s="262"/>
      <c r="I32" s="263"/>
      <c r="J32" s="261"/>
      <c r="K32" s="261"/>
      <c r="L32" s="262"/>
      <c r="M32" s="263"/>
      <c r="N32" s="261"/>
      <c r="O32" s="262"/>
    </row>
    <row r="33" spans="2:16" ht="12.75" customHeight="1">
      <c r="D33" s="10"/>
      <c r="E33" s="10"/>
      <c r="F33" s="10"/>
      <c r="M33" s="264"/>
    </row>
    <row r="34" spans="2:16">
      <c r="B34" s="265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</row>
    <row r="38" spans="2:16" hidden="1">
      <c r="C38" s="266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66"/>
    </row>
    <row r="40" spans="2:16">
      <c r="C40" s="266"/>
    </row>
    <row r="41" spans="2:16">
      <c r="C41" s="266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R345"/>
  <sheetViews>
    <sheetView view="pageBreakPreview" topLeftCell="A2" zoomScale="60" zoomScaleNormal="100" workbookViewId="0">
      <selection activeCell="G2" sqref="G1:T1048576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6" hidden="1" customWidth="1"/>
    <col min="9" max="10" width="16.6640625" style="32" hidden="1" customWidth="1"/>
    <col min="11" max="11" width="11.1640625" style="3" hidden="1" customWidth="1"/>
    <col min="12" max="12" width="9.33203125" style="3" hidden="1" customWidth="1"/>
    <col min="13" max="13" width="9.33203125" style="94" hidden="1" customWidth="1"/>
    <col min="14" max="14" width="10.33203125" style="94" hidden="1" customWidth="1"/>
    <col min="15" max="15" width="13.83203125" style="94" hidden="1" customWidth="1"/>
    <col min="16" max="16" width="12.83203125" style="3" hidden="1" customWidth="1"/>
    <col min="17" max="17" width="13.33203125" style="3" hidden="1" customWidth="1"/>
    <col min="18" max="18" width="9.33203125" style="3" hidden="1" customWidth="1"/>
    <col min="19" max="19" width="0" style="3" hidden="1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75">
      <c r="B3" s="1" t="s">
        <v>55</v>
      </c>
      <c r="C3" s="1"/>
      <c r="D3" s="1"/>
      <c r="H3" s="29"/>
    </row>
    <row r="4" spans="2:18" ht="15.75">
      <c r="B4" s="1" t="s">
        <v>30</v>
      </c>
      <c r="C4" s="1"/>
      <c r="D4" s="1"/>
      <c r="H4" s="95" t="s">
        <v>29</v>
      </c>
    </row>
    <row r="5" spans="2:18" ht="15.75">
      <c r="B5" s="1" t="str">
        <f ca="1">'Table 1'!$B$5</f>
        <v>Kennecott Smelter Non Firm - 31.8 MW and 58.2% CF</v>
      </c>
      <c r="C5" s="1"/>
      <c r="D5" s="1"/>
      <c r="H5" s="96">
        <v>44012</v>
      </c>
    </row>
    <row r="6" spans="2:18">
      <c r="B6" s="11"/>
      <c r="C6" s="11"/>
      <c r="D6" s="11"/>
      <c r="H6" s="29"/>
    </row>
    <row r="7" spans="2:18" ht="14.25">
      <c r="B7" s="21"/>
      <c r="C7" s="28" t="s">
        <v>26</v>
      </c>
      <c r="D7" s="225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5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141</v>
      </c>
    </row>
    <row r="16" spans="2:18" ht="13.5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140</v>
      </c>
      <c r="K16" s="34" t="s">
        <v>27</v>
      </c>
      <c r="L16" s="34" t="s">
        <v>27</v>
      </c>
      <c r="M16" s="102" t="s">
        <v>0</v>
      </c>
      <c r="O16" s="103" t="str">
        <f>IF(_30_Geo_West&gt;0,"IRP - Wyo NE",IF(_436_CCCT_WestMain&gt;0,"West Side","IRP - Utah Greenfield"))</f>
        <v>IRP - Utah Greenfield</v>
      </c>
      <c r="P16" s="103" t="s">
        <v>90</v>
      </c>
      <c r="Q16" s="103" t="s">
        <v>61</v>
      </c>
      <c r="R16" s="3" t="s">
        <v>140</v>
      </c>
    </row>
    <row r="17" spans="2:18" ht="13.5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1.78</v>
      </c>
      <c r="D18" s="27">
        <f t="shared" si="1"/>
        <v>1.79</v>
      </c>
      <c r="E18" s="27">
        <f t="shared" si="2"/>
        <v>1.97</v>
      </c>
      <c r="F18" s="27">
        <f t="shared" si="3"/>
        <v>1.71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2.39</v>
      </c>
      <c r="D19" s="27">
        <f t="shared" si="1"/>
        <v>2.4</v>
      </c>
      <c r="E19" s="27">
        <f t="shared" si="2"/>
        <v>2.4900000000000002</v>
      </c>
      <c r="F19" s="27">
        <f t="shared" si="3"/>
        <v>2.23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2.19</v>
      </c>
      <c r="D20" s="27">
        <f t="shared" si="1"/>
        <v>2.2000000000000002</v>
      </c>
      <c r="E20" s="27">
        <f t="shared" si="2"/>
        <v>2.27</v>
      </c>
      <c r="F20" s="27">
        <f t="shared" si="3"/>
        <v>2.0299999999999998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2.1800000000000002</v>
      </c>
      <c r="D21" s="27">
        <f t="shared" si="1"/>
        <v>2.19</v>
      </c>
      <c r="E21" s="27">
        <f t="shared" si="2"/>
        <v>2.25</v>
      </c>
      <c r="F21" s="27">
        <f t="shared" si="3"/>
        <v>2.0299999999999998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2.31</v>
      </c>
      <c r="D22" s="27">
        <f t="shared" si="1"/>
        <v>2.3199999999999998</v>
      </c>
      <c r="E22" s="27">
        <f t="shared" si="2"/>
        <v>2.31</v>
      </c>
      <c r="F22" s="27">
        <f t="shared" si="3"/>
        <v>2.16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2.44</v>
      </c>
      <c r="D23" s="27">
        <f t="shared" si="1"/>
        <v>2.4500000000000002</v>
      </c>
      <c r="E23" s="27">
        <f t="shared" si="2"/>
        <v>2.4</v>
      </c>
      <c r="F23" s="27">
        <f t="shared" si="3"/>
        <v>2.29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2.57</v>
      </c>
      <c r="D24" s="27">
        <f t="shared" si="1"/>
        <v>2.58</v>
      </c>
      <c r="E24" s="27">
        <f t="shared" si="2"/>
        <v>2.4900000000000002</v>
      </c>
      <c r="F24" s="27">
        <f t="shared" si="3"/>
        <v>2.41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2.81</v>
      </c>
      <c r="D25" s="27">
        <f t="shared" si="1"/>
        <v>2.82</v>
      </c>
      <c r="E25" s="27">
        <f t="shared" si="2"/>
        <v>2.68</v>
      </c>
      <c r="F25" s="27">
        <f t="shared" si="3"/>
        <v>2.66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3.07</v>
      </c>
      <c r="D26" s="27">
        <f t="shared" si="1"/>
        <v>3.08</v>
      </c>
      <c r="E26" s="27">
        <f t="shared" si="2"/>
        <v>2.93</v>
      </c>
      <c r="F26" s="27">
        <f t="shared" si="3"/>
        <v>2.91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3.3</v>
      </c>
      <c r="D27" s="27">
        <f t="shared" si="1"/>
        <v>3.31</v>
      </c>
      <c r="E27" s="27">
        <f t="shared" si="2"/>
        <v>3.18</v>
      </c>
      <c r="F27" s="27">
        <f t="shared" si="3"/>
        <v>3.14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3.52</v>
      </c>
      <c r="D28" s="27">
        <f t="shared" si="1"/>
        <v>3.53</v>
      </c>
      <c r="E28" s="27">
        <f t="shared" si="2"/>
        <v>3.41</v>
      </c>
      <c r="F28" s="27">
        <f t="shared" si="3"/>
        <v>3.35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3.7</v>
      </c>
      <c r="D29" s="27">
        <f t="shared" si="1"/>
        <v>3.71</v>
      </c>
      <c r="E29" s="27">
        <f t="shared" si="2"/>
        <v>3.57</v>
      </c>
      <c r="F29" s="27">
        <f t="shared" si="3"/>
        <v>3.53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3.89</v>
      </c>
      <c r="D30" s="27">
        <f t="shared" si="1"/>
        <v>3.9</v>
      </c>
      <c r="E30" s="27">
        <f t="shared" si="2"/>
        <v>3.74</v>
      </c>
      <c r="F30" s="27">
        <f t="shared" si="3"/>
        <v>3.72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4.0599999999999996</v>
      </c>
      <c r="D31" s="27">
        <f t="shared" si="1"/>
        <v>4.07</v>
      </c>
      <c r="E31" s="27">
        <f t="shared" si="2"/>
        <v>3.91</v>
      </c>
      <c r="F31" s="27">
        <f t="shared" si="3"/>
        <v>3.89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4.2699999999999996</v>
      </c>
      <c r="D32" s="27">
        <f t="shared" si="1"/>
        <v>4.28</v>
      </c>
      <c r="E32" s="27">
        <f t="shared" si="2"/>
        <v>4.13</v>
      </c>
      <c r="F32" s="27">
        <f t="shared" si="3"/>
        <v>4.0999999999999996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4.5</v>
      </c>
      <c r="D33" s="27">
        <f t="shared" si="1"/>
        <v>4.51</v>
      </c>
      <c r="E33" s="27">
        <f t="shared" si="2"/>
        <v>4.34</v>
      </c>
      <c r="F33" s="27">
        <f t="shared" si="3"/>
        <v>4.33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4.7</v>
      </c>
      <c r="D34" s="27">
        <f t="shared" si="1"/>
        <v>4.71</v>
      </c>
      <c r="E34" s="27">
        <f t="shared" si="2"/>
        <v>4.51</v>
      </c>
      <c r="F34" s="27">
        <f t="shared" si="3"/>
        <v>4.5199999999999996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5.03</v>
      </c>
      <c r="D35" s="27">
        <f t="shared" si="1"/>
        <v>5.04</v>
      </c>
      <c r="E35" s="27">
        <f t="shared" si="2"/>
        <v>4.84</v>
      </c>
      <c r="F35" s="27">
        <f t="shared" si="3"/>
        <v>4.8499999999999996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5.32</v>
      </c>
      <c r="D36" s="27">
        <f t="shared" si="1"/>
        <v>5.33</v>
      </c>
      <c r="E36" s="27">
        <f t="shared" si="2"/>
        <v>5.09</v>
      </c>
      <c r="F36" s="27">
        <f t="shared" si="3"/>
        <v>5.14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5.67</v>
      </c>
      <c r="D37" s="27">
        <f t="shared" si="1"/>
        <v>5.68</v>
      </c>
      <c r="E37" s="27">
        <f t="shared" si="2"/>
        <v>5.44</v>
      </c>
      <c r="F37" s="27">
        <f t="shared" si="3"/>
        <v>5.49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5.81</v>
      </c>
      <c r="D38" s="27">
        <f t="shared" si="1"/>
        <v>5.82</v>
      </c>
      <c r="E38" s="27">
        <f t="shared" si="2"/>
        <v>5.56</v>
      </c>
      <c r="F38" s="27">
        <f t="shared" si="3"/>
        <v>5.63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Jun 30, 2020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1.4060112991314342</v>
      </c>
      <c r="J68" s="35">
        <v>1.4161502021021328</v>
      </c>
      <c r="K68" s="35">
        <v>1.586541986215753</v>
      </c>
      <c r="L68" s="35">
        <v>1.4157145304292549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1.5687952020421714</v>
      </c>
      <c r="J69" s="35">
        <v>1.5789341050128698</v>
      </c>
      <c r="K69" s="35">
        <v>1.6252108296090633</v>
      </c>
      <c r="L69" s="35">
        <v>1.582422748686269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1.4676896255365173</v>
      </c>
      <c r="J70" s="35">
        <v>1.4778285285072159</v>
      </c>
      <c r="K70" s="35">
        <v>1.5098195488452553</v>
      </c>
      <c r="L70" s="35">
        <v>1.4821269229482414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1.6059166693703744</v>
      </c>
      <c r="J71" s="35">
        <v>1.616055572341073</v>
      </c>
      <c r="K71" s="35">
        <v>1.6926933900017076</v>
      </c>
      <c r="L71" s="35">
        <v>1.5801562983037238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1.6170694626381428</v>
      </c>
      <c r="J72" s="35">
        <v>1.6272083656088412</v>
      </c>
      <c r="K72" s="35">
        <v>1.7455101860317919</v>
      </c>
      <c r="L72" s="35">
        <v>1.6388735521429287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1.5846249731319073</v>
      </c>
      <c r="J73" s="35">
        <v>1.5947638761026057</v>
      </c>
      <c r="K73" s="35">
        <v>1.746027997757577</v>
      </c>
      <c r="L73" s="35">
        <v>1.6167918498444243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1.6687778677887053</v>
      </c>
      <c r="J74" s="35">
        <v>1.6789167707594039</v>
      </c>
      <c r="K74" s="35">
        <v>1.8980057392755159</v>
      </c>
      <c r="L74" s="35">
        <v>1.6348586971795644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2.2466953371185241</v>
      </c>
      <c r="J75" s="35">
        <v>2.2568342400892227</v>
      </c>
      <c r="K75" s="35">
        <v>2.7194104798884844</v>
      </c>
      <c r="L75" s="35">
        <v>2.1442434206564287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2.9868352539795198</v>
      </c>
      <c r="J76" s="35">
        <v>2.9969741569502184</v>
      </c>
      <c r="K76" s="35">
        <v>3.3672965111908533</v>
      </c>
      <c r="L76" s="35">
        <v>2.6059517414433402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3.0740298195275271</v>
      </c>
      <c r="J77" s="35">
        <v>3.0841687224982262</v>
      </c>
      <c r="K77" s="35">
        <v>3.3890446036738289</v>
      </c>
      <c r="L77" s="35">
        <v>2.7223825353809095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2.9564185450674239</v>
      </c>
      <c r="J78" s="35">
        <v>2.9665574480381225</v>
      </c>
      <c r="K78" s="35">
        <v>3.1116528621707285</v>
      </c>
      <c r="L78" s="35">
        <v>2.5908960353307235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2.4464317256412853</v>
      </c>
      <c r="J79" s="35">
        <v>2.4565706286119844</v>
      </c>
      <c r="K79" s="35">
        <v>2.6081845211898367</v>
      </c>
      <c r="L79" s="35">
        <v>2.3745957241794637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1.9724380117611275</v>
      </c>
      <c r="J80" s="35">
        <v>1.9825769147318262</v>
      </c>
      <c r="K80" s="35">
        <v>1.9919885675055189</v>
      </c>
      <c r="L80" s="35">
        <v>1.9756195121951219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1.9562157670080098</v>
      </c>
      <c r="J81" s="35">
        <v>1.9663546699787084</v>
      </c>
      <c r="K81" s="35">
        <v>1.9165433990586238</v>
      </c>
      <c r="L81" s="35">
        <v>1.9093744052996084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2.016035294535131</v>
      </c>
      <c r="J82" s="35">
        <v>2.0261741975058296</v>
      </c>
      <c r="K82" s="35">
        <v>1.946576479154162</v>
      </c>
      <c r="L82" s="35">
        <v>1.9234263976713839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2.194479986819426</v>
      </c>
      <c r="J83" s="35">
        <v>2.2046188897901247</v>
      </c>
      <c r="K83" s="35">
        <v>2.1670089308208964</v>
      </c>
      <c r="L83" s="35">
        <v>2.0900428786510084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2.2112091767210789</v>
      </c>
      <c r="J84" s="35">
        <v>2.2213480796917775</v>
      </c>
      <c r="K84" s="35">
        <v>2.1976633849873766</v>
      </c>
      <c r="L84" s="35">
        <v>2.1040948710227845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2.1736952357294941</v>
      </c>
      <c r="J85" s="35">
        <v>2.1838341387001932</v>
      </c>
      <c r="K85" s="35">
        <v>2.2150618589737578</v>
      </c>
      <c r="L85" s="35">
        <v>2.0970688748368964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2.1295910078069551</v>
      </c>
      <c r="J86" s="35">
        <v>2.1397299107776537</v>
      </c>
      <c r="K86" s="35">
        <v>2.2508944303980893</v>
      </c>
      <c r="L86" s="35">
        <v>2.0659537488708217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2.5077720886140118</v>
      </c>
      <c r="J87" s="35">
        <v>2.5179109915847109</v>
      </c>
      <c r="K87" s="35">
        <v>2.8035548853285701</v>
      </c>
      <c r="L87" s="35">
        <v>2.3349490314162402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2.98176580249417</v>
      </c>
      <c r="J88" s="35">
        <v>2.9919047054648686</v>
      </c>
      <c r="K88" s="35">
        <v>3.2501157176456754</v>
      </c>
      <c r="L88" s="35">
        <v>2.6184981632038538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3.0598353553685489</v>
      </c>
      <c r="J89" s="35">
        <v>3.0699742583392475</v>
      </c>
      <c r="K89" s="35">
        <v>3.2295585921320056</v>
      </c>
      <c r="L89" s="35">
        <v>2.761025514403292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2.9366476842745617</v>
      </c>
      <c r="J90" s="35">
        <v>2.9467865872452603</v>
      </c>
      <c r="K90" s="35">
        <v>3.0513277961167597</v>
      </c>
      <c r="L90" s="35">
        <v>2.6516207166516113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2.4068900040555614</v>
      </c>
      <c r="J91" s="35">
        <v>2.4170289070262601</v>
      </c>
      <c r="K91" s="35">
        <v>2.5076254840423626</v>
      </c>
      <c r="L91" s="35">
        <v>2.2024588176252133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1.7128820957112443</v>
      </c>
      <c r="J92" s="35">
        <v>1.7230209986819427</v>
      </c>
      <c r="K92" s="35">
        <v>1.7572645122071147</v>
      </c>
      <c r="L92" s="35">
        <v>1.7111409414834891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1.6855070576903581</v>
      </c>
      <c r="J93" s="35">
        <v>1.6956459606610568</v>
      </c>
      <c r="K93" s="35">
        <v>1.6846673082520378</v>
      </c>
      <c r="L93" s="35">
        <v>1.6263271303824149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1.7858821971002741</v>
      </c>
      <c r="J94" s="35">
        <v>1.7960211000709725</v>
      </c>
      <c r="K94" s="35">
        <v>1.7613034436682389</v>
      </c>
      <c r="L94" s="35">
        <v>1.7407504968383016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1.9709171763155229</v>
      </c>
      <c r="J95" s="35">
        <v>1.9810560792862213</v>
      </c>
      <c r="K95" s="35">
        <v>1.9315081579338145</v>
      </c>
      <c r="L95" s="35">
        <v>1.8335940178661045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1.9851116404745008</v>
      </c>
      <c r="J96" s="35">
        <v>1.9952505434451995</v>
      </c>
      <c r="K96" s="35">
        <v>1.9551203726296167</v>
      </c>
      <c r="L96" s="35">
        <v>1.84764601023788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1.9511463155226607</v>
      </c>
      <c r="J97" s="35">
        <v>1.9612852184933594</v>
      </c>
      <c r="K97" s="35">
        <v>1.9450230439768066</v>
      </c>
      <c r="L97" s="35">
        <v>1.8290773060323195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1.8233961380918586</v>
      </c>
      <c r="J98" s="35">
        <v>1.8335350410625573</v>
      </c>
      <c r="K98" s="35">
        <v>1.9226017962503104</v>
      </c>
      <c r="L98" s="35">
        <v>1.777887905249423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2.2436536662273143</v>
      </c>
      <c r="J99" s="35">
        <v>2.253792569198013</v>
      </c>
      <c r="K99" s="35">
        <v>2.5564033486113225</v>
      </c>
      <c r="L99" s="35">
        <v>2.0057309244203552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2.6948348484234006</v>
      </c>
      <c r="J100" s="35">
        <v>2.7049737513940992</v>
      </c>
      <c r="K100" s="35">
        <v>2.9519079447660133</v>
      </c>
      <c r="L100" s="35">
        <v>2.4122349894610058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2.8088975068437598</v>
      </c>
      <c r="J101" s="35">
        <v>2.8190364098144585</v>
      </c>
      <c r="K101" s="35">
        <v>3.0444409001638175</v>
      </c>
      <c r="L101" s="35">
        <v>2.5326806383619394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2.7024390256514246</v>
      </c>
      <c r="J102" s="35">
        <v>2.7125779286221237</v>
      </c>
      <c r="K102" s="35">
        <v>2.8819515806124403</v>
      </c>
      <c r="L102" s="35">
        <v>2.4724578139114723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2.3425079701916256</v>
      </c>
      <c r="J103" s="35">
        <v>2.3526468731623242</v>
      </c>
      <c r="K103" s="35">
        <v>2.5007385880894195</v>
      </c>
      <c r="L103" s="35">
        <v>2.1236672889691857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1.6986876315522661</v>
      </c>
      <c r="J104" s="35">
        <v>1.7088265345229647</v>
      </c>
      <c r="K104" s="35">
        <v>1.7188428821538571</v>
      </c>
      <c r="L104" s="35">
        <v>1.699598233463816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1.67232648382845</v>
      </c>
      <c r="J105" s="35">
        <v>1.6824653867991484</v>
      </c>
      <c r="K105" s="35">
        <v>1.6783500051974589</v>
      </c>
      <c r="L105" s="35">
        <v>1.6157881361035831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1.7164307117509887</v>
      </c>
      <c r="J106" s="35">
        <v>1.7265696147216874</v>
      </c>
      <c r="K106" s="35">
        <v>1.7246941546552292</v>
      </c>
      <c r="L106" s="35">
        <v>1.6594496838301716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1.8958892943323535</v>
      </c>
      <c r="J107" s="35">
        <v>1.9060281973030522</v>
      </c>
      <c r="K107" s="35">
        <v>1.874963117478077</v>
      </c>
      <c r="L107" s="35">
        <v>1.7593192010438621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2.0487839511304875</v>
      </c>
      <c r="J108" s="35">
        <v>2.0589228541011866</v>
      </c>
      <c r="K108" s="35">
        <v>2.0121832248111393</v>
      </c>
      <c r="L108" s="35">
        <v>1.9106792331627018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2.1212771073709824</v>
      </c>
      <c r="J109" s="35">
        <v>2.131416010341681</v>
      </c>
      <c r="K109" s="35">
        <v>2.049828137275719</v>
      </c>
      <c r="L109" s="35">
        <v>1.9975004717454581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2.087210393389435</v>
      </c>
      <c r="J110" s="35">
        <v>2.0973492963601341</v>
      </c>
      <c r="K110" s="35">
        <v>2.0569221579189754</v>
      </c>
      <c r="L110" s="35">
        <v>2.0390542206162801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2.4047608344317144</v>
      </c>
      <c r="J111" s="35">
        <v>2.4148997374024135</v>
      </c>
      <c r="K111" s="35">
        <v>2.6053365566980182</v>
      </c>
      <c r="L111" s="35">
        <v>2.1652210378400079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2.6661417530163236</v>
      </c>
      <c r="J112" s="35">
        <v>2.6762806559870227</v>
      </c>
      <c r="K112" s="35">
        <v>2.8609284245455635</v>
      </c>
      <c r="L112" s="35">
        <v>2.383829890595202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2.7274821159890501</v>
      </c>
      <c r="J113" s="35">
        <v>2.7376210189597487</v>
      </c>
      <c r="K113" s="35">
        <v>2.8841781710333168</v>
      </c>
      <c r="L113" s="35">
        <v>2.4520824249723976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2.656002850045625</v>
      </c>
      <c r="J114" s="35">
        <v>2.6661417530163236</v>
      </c>
      <c r="K114" s="35">
        <v>2.7812889811198094</v>
      </c>
      <c r="L114" s="35">
        <v>2.4264877245809497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2.4154066825509481</v>
      </c>
      <c r="J115" s="35">
        <v>2.4255455855216468</v>
      </c>
      <c r="K115" s="35">
        <v>2.5287522024543958</v>
      </c>
      <c r="L115" s="35">
        <v>2.1958343069356623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1.9539852083544562</v>
      </c>
      <c r="J116" s="35">
        <v>1.9641241113251549</v>
      </c>
      <c r="K116" s="35">
        <v>1.9456961992203274</v>
      </c>
      <c r="L116" s="35">
        <v>1.9523333534076082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1.9528699290276792</v>
      </c>
      <c r="J117" s="35">
        <v>1.9630088319983778</v>
      </c>
      <c r="K117" s="35">
        <v>1.9005947979044415</v>
      </c>
      <c r="L117" s="35">
        <v>1.8935157281943189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1.9810560792862213</v>
      </c>
      <c r="J118" s="35">
        <v>1.9911949822569199</v>
      </c>
      <c r="K118" s="35">
        <v>1.9021482330817969</v>
      </c>
      <c r="L118" s="35">
        <v>1.9214189701897018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2.1071840322417112</v>
      </c>
      <c r="J119" s="35">
        <v>2.1173229352124099</v>
      </c>
      <c r="K119" s="35">
        <v>1.977282714493221</v>
      </c>
      <c r="L119" s="35">
        <v>1.9684931446351501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2.1124562617864746</v>
      </c>
      <c r="J120" s="35">
        <v>2.1225951647571737</v>
      </c>
      <c r="K120" s="35">
        <v>2.0692978581652408</v>
      </c>
      <c r="L120" s="35">
        <v>1.9737124560875237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2.2914078992193043</v>
      </c>
      <c r="J121" s="35">
        <v>2.3015468021900034</v>
      </c>
      <c r="K121" s="35">
        <v>2.1546332305746319</v>
      </c>
      <c r="L121" s="35">
        <v>2.1659236374585968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2.3510246486870123</v>
      </c>
      <c r="J122" s="35">
        <v>2.361163551657711</v>
      </c>
      <c r="K122" s="35">
        <v>2.1911907384150626</v>
      </c>
      <c r="L122" s="35">
        <v>2.3002205359831374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2.5657666136064079</v>
      </c>
      <c r="J123" s="35">
        <v>2.5759055165771065</v>
      </c>
      <c r="K123" s="35">
        <v>2.654269764784714</v>
      </c>
      <c r="L123" s="35">
        <v>2.3246107798855764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2.63734726857954</v>
      </c>
      <c r="J124" s="35">
        <v>2.6474861715502387</v>
      </c>
      <c r="K124" s="35">
        <v>2.7700524666702715</v>
      </c>
      <c r="L124" s="35">
        <v>2.3553244203553145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2.6459653361046334</v>
      </c>
      <c r="J125" s="35">
        <v>2.656104239075332</v>
      </c>
      <c r="K125" s="35">
        <v>2.7240190042479724</v>
      </c>
      <c r="L125" s="35">
        <v>2.3713838402087721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2.6095666744398258</v>
      </c>
      <c r="J126" s="35">
        <v>2.6197055774105245</v>
      </c>
      <c r="K126" s="35">
        <v>2.6806263816271771</v>
      </c>
      <c r="L126" s="35">
        <v>2.3805176352504263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2.4883053949102707</v>
      </c>
      <c r="J127" s="35">
        <v>2.4984442978809693</v>
      </c>
      <c r="K127" s="35">
        <v>2.5566622544742148</v>
      </c>
      <c r="L127" s="35">
        <v>2.268001324902138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2.2091813961269389</v>
      </c>
      <c r="J128" s="35">
        <v>2.2193202990976375</v>
      </c>
      <c r="K128" s="35">
        <v>2.1724977351142187</v>
      </c>
      <c r="L128" s="35">
        <v>2.204968101977316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2.2335147632566152</v>
      </c>
      <c r="J129" s="35">
        <v>2.2436536662273143</v>
      </c>
      <c r="K129" s="35">
        <v>2.1228913717840023</v>
      </c>
      <c r="L129" s="35">
        <v>2.1713436916591387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2.2455800577917469</v>
      </c>
      <c r="J130" s="35">
        <v>2.2557189607624459</v>
      </c>
      <c r="K130" s="35">
        <v>2.0795505303357862</v>
      </c>
      <c r="L130" s="35">
        <v>2.1832878851751478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2.3183773811213628</v>
      </c>
      <c r="J131" s="35">
        <v>2.3285162840920615</v>
      </c>
      <c r="K131" s="35">
        <v>2.079498749163208</v>
      </c>
      <c r="L131" s="35">
        <v>2.1775667168523536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2.330544064686201</v>
      </c>
      <c r="J132" s="35">
        <v>2.3406829676569001</v>
      </c>
      <c r="K132" s="35">
        <v>2.122943152956581</v>
      </c>
      <c r="L132" s="35">
        <v>2.1896112817424469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2.3791094099158472</v>
      </c>
      <c r="J133" s="35">
        <v>2.3892483128865458</v>
      </c>
      <c r="K133" s="35">
        <v>2.1973009167793269</v>
      </c>
      <c r="L133" s="35">
        <v>2.2527448760413531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2.3911747044509783</v>
      </c>
      <c r="J134" s="35">
        <v>2.401313607421677</v>
      </c>
      <c r="K134" s="35">
        <v>2.3831953263361925</v>
      </c>
      <c r="L134" s="35">
        <v>2.3399676001204455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2.6581320196694715</v>
      </c>
      <c r="J135" s="35">
        <v>2.6682709226401706</v>
      </c>
      <c r="K135" s="35">
        <v>2.7053777821197071</v>
      </c>
      <c r="L135" s="35">
        <v>2.4160491016762018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2.7673280046638951</v>
      </c>
      <c r="J136" s="35">
        <v>2.7774669076345941</v>
      </c>
      <c r="K136" s="35">
        <v>2.9285028547605245</v>
      </c>
      <c r="L136" s="35">
        <v>2.484000521931145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2.7885183118726555</v>
      </c>
      <c r="J137" s="35">
        <v>2.7986572148433542</v>
      </c>
      <c r="K137" s="35">
        <v>2.8758931834207546</v>
      </c>
      <c r="L137" s="35">
        <v>2.5125059921710324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2.7885183118726555</v>
      </c>
      <c r="J138" s="35">
        <v>2.7986572148433542</v>
      </c>
      <c r="K138" s="35">
        <v>2.8126683717023888</v>
      </c>
      <c r="L138" s="35">
        <v>2.5576731105088828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2.6522514559464665</v>
      </c>
      <c r="J139" s="35">
        <v>2.6623903589171656</v>
      </c>
      <c r="K139" s="35">
        <v>2.6228385930295559</v>
      </c>
      <c r="L139" s="35">
        <v>2.4303018367961453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2.280559273040657</v>
      </c>
      <c r="J140" s="35">
        <v>2.2906981760113561</v>
      </c>
      <c r="K140" s="35">
        <v>2.2938210224656777</v>
      </c>
      <c r="L140" s="35">
        <v>2.2756295493325305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2.2681898114164047</v>
      </c>
      <c r="J141" s="35">
        <v>2.2783287143871034</v>
      </c>
      <c r="K141" s="35">
        <v>2.1293640183563163</v>
      </c>
      <c r="L141" s="35">
        <v>2.2056707015959049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2.280559273040657</v>
      </c>
      <c r="J142" s="35">
        <v>2.2906981760113561</v>
      </c>
      <c r="K142" s="35">
        <v>2.1039912437928452</v>
      </c>
      <c r="L142" s="35">
        <v>2.2179160092341665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2.4292969796208053</v>
      </c>
      <c r="J143" s="35">
        <v>2.4394358825915039</v>
      </c>
      <c r="K143" s="35">
        <v>2.1229949341291592</v>
      </c>
      <c r="L143" s="35">
        <v>2.2873730001003714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2.4416664412450575</v>
      </c>
      <c r="J144" s="35">
        <v>2.4518053442157561</v>
      </c>
      <c r="K144" s="35">
        <v>2.1862715270201041</v>
      </c>
      <c r="L144" s="35">
        <v>2.299618307738633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2.5407235232687819</v>
      </c>
      <c r="J145" s="35">
        <v>2.550862426239481</v>
      </c>
      <c r="K145" s="35">
        <v>2.319142015856571</v>
      </c>
      <c r="L145" s="35">
        <v>2.4127368463314265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2.5655638355469939</v>
      </c>
      <c r="J146" s="35">
        <v>2.5757027385176925</v>
      </c>
      <c r="K146" s="35">
        <v>2.5342410067477186</v>
      </c>
      <c r="L146" s="35">
        <v>2.512606363545117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2.8008877734969078</v>
      </c>
      <c r="J147" s="35">
        <v>2.8110266764676064</v>
      </c>
      <c r="K147" s="35">
        <v>2.7936646813660739</v>
      </c>
      <c r="L147" s="35">
        <v>2.5573719963866304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2.9743644033255601</v>
      </c>
      <c r="J148" s="35">
        <v>2.9845033062962592</v>
      </c>
      <c r="K148" s="35">
        <v>3.1226304707573735</v>
      </c>
      <c r="L148" s="35">
        <v>2.6889588678109004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2.995250543445199</v>
      </c>
      <c r="J149" s="35">
        <v>3.0053894464158981</v>
      </c>
      <c r="K149" s="35">
        <v>3.0872121487136699</v>
      </c>
      <c r="L149" s="35">
        <v>2.7171632239285355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2.9572296573050796</v>
      </c>
      <c r="J150" s="35">
        <v>2.9673685602757782</v>
      </c>
      <c r="K150" s="35">
        <v>2.9317650686329708</v>
      </c>
      <c r="L150" s="35">
        <v>2.7246910769848438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2.8049433346851869</v>
      </c>
      <c r="J151" s="35">
        <v>2.8150822376558859</v>
      </c>
      <c r="K151" s="35">
        <v>2.7762662073796931</v>
      </c>
      <c r="L151" s="35">
        <v>2.5814611261668174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2.5766152397850552</v>
      </c>
      <c r="J152" s="35">
        <v>2.5867541427557539</v>
      </c>
      <c r="K152" s="35">
        <v>2.5300985129414371</v>
      </c>
      <c r="L152" s="35">
        <v>2.5687139616581351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2.5892888684984285</v>
      </c>
      <c r="J153" s="35">
        <v>2.5994277714691272</v>
      </c>
      <c r="K153" s="35">
        <v>2.3357119910816948</v>
      </c>
      <c r="L153" s="35">
        <v>2.5235468433202848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2.6019624972118014</v>
      </c>
      <c r="J154" s="35">
        <v>2.6121014001825005</v>
      </c>
      <c r="K154" s="35">
        <v>2.3032969770475455</v>
      </c>
      <c r="L154" s="35">
        <v>2.5360932650807992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2.6907792872351211</v>
      </c>
      <c r="J155" s="35">
        <v>2.7009181902058197</v>
      </c>
      <c r="K155" s="35">
        <v>2.3227149167644878</v>
      </c>
      <c r="L155" s="35">
        <v>2.5462307738632943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2.7162279336915747</v>
      </c>
      <c r="J156" s="35">
        <v>2.7263668366622733</v>
      </c>
      <c r="K156" s="35">
        <v>2.400490237977416</v>
      </c>
      <c r="L156" s="35">
        <v>2.5714239887584061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2.7542488198316946</v>
      </c>
      <c r="J157" s="35">
        <v>2.7643877228023932</v>
      </c>
      <c r="K157" s="35">
        <v>2.5041561454796022</v>
      </c>
      <c r="L157" s="35">
        <v>2.6241189601525643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2.7795960772584407</v>
      </c>
      <c r="J158" s="35">
        <v>2.7897349802291393</v>
      </c>
      <c r="K158" s="35">
        <v>2.7244332536286002</v>
      </c>
      <c r="L158" s="35">
        <v>2.724490334236676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3.0333728186150255</v>
      </c>
      <c r="J159" s="35">
        <v>3.0435117215857246</v>
      </c>
      <c r="K159" s="35">
        <v>3.0483762692797844</v>
      </c>
      <c r="L159" s="35">
        <v>2.7875235571614971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3.2490272848017847</v>
      </c>
      <c r="J160" s="35">
        <v>3.2591661877724833</v>
      </c>
      <c r="K160" s="35">
        <v>3.2492354377118406</v>
      </c>
      <c r="L160" s="35">
        <v>2.9608649202047577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3.288264839298388</v>
      </c>
      <c r="J161" s="35">
        <v>3.2984037422690871</v>
      </c>
      <c r="K161" s="35">
        <v>3.2738832758592138</v>
      </c>
      <c r="L161" s="35">
        <v>3.0072364950316168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3.1583854922437395</v>
      </c>
      <c r="J162" s="35">
        <v>3.1685243952144382</v>
      </c>
      <c r="K162" s="35">
        <v>3.1212841602703323</v>
      </c>
      <c r="L162" s="35">
        <v>2.9238278831677205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3.0804173283990672</v>
      </c>
      <c r="J163" s="35">
        <v>3.0905562313697659</v>
      </c>
      <c r="K163" s="35">
        <v>3.0350685079271065</v>
      </c>
      <c r="L163" s="35">
        <v>2.8541701495533474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2.755668266247592</v>
      </c>
      <c r="J164" s="35">
        <v>2.7658071692182906</v>
      </c>
      <c r="K164" s="35">
        <v>2.5772711611604637</v>
      </c>
      <c r="L164" s="35">
        <v>2.7459698082906754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2.755668266247592</v>
      </c>
      <c r="J165" s="35">
        <v>2.7658071692182906</v>
      </c>
      <c r="K165" s="35">
        <v>2.517567469177437</v>
      </c>
      <c r="L165" s="35">
        <v>2.6882562681923114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2.7686460620500859</v>
      </c>
      <c r="J166" s="35">
        <v>2.778784965020785</v>
      </c>
      <c r="K166" s="35">
        <v>2.5507074196276855</v>
      </c>
      <c r="L166" s="35">
        <v>2.7011038040750774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3.0154269603568897</v>
      </c>
      <c r="J167" s="35">
        <v>3.0255658633275884</v>
      </c>
      <c r="K167" s="35">
        <v>2.6104628927832909</v>
      </c>
      <c r="L167" s="35">
        <v>2.8676199136806182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3.0284047561593836</v>
      </c>
      <c r="J168" s="35">
        <v>3.0385436591300823</v>
      </c>
      <c r="K168" s="35">
        <v>2.7232422866592949</v>
      </c>
      <c r="L168" s="35">
        <v>2.8804674495633842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3.0804173283990672</v>
      </c>
      <c r="J169" s="35">
        <v>3.0905562313697659</v>
      </c>
      <c r="K169" s="35">
        <v>2.829393690445249</v>
      </c>
      <c r="L169" s="35">
        <v>2.9470136705811503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3.1193507158065499</v>
      </c>
      <c r="J170" s="35">
        <v>3.129489618777249</v>
      </c>
      <c r="K170" s="35">
        <v>3.1279121503603826</v>
      </c>
      <c r="L170" s="35">
        <v>3.0608348087925323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3.2623092476933993</v>
      </c>
      <c r="J171" s="35">
        <v>3.2724481506640983</v>
      </c>
      <c r="K171" s="35">
        <v>3.2938190273019412</v>
      </c>
      <c r="L171" s="35">
        <v>3.0141621198434203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3.522067941802697</v>
      </c>
      <c r="J172" s="35">
        <v>3.5322068447733956</v>
      </c>
      <c r="K172" s="35">
        <v>3.5392100041515193</v>
      </c>
      <c r="L172" s="35">
        <v>3.2311650306132691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3.5634346659231473</v>
      </c>
      <c r="J173" s="35">
        <v>3.5735735688938459</v>
      </c>
      <c r="K173" s="35">
        <v>3.5593010991119827</v>
      </c>
      <c r="L173" s="35">
        <v>3.2796444042958948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3.3773857964108283</v>
      </c>
      <c r="J174" s="35">
        <v>3.3875246993815273</v>
      </c>
      <c r="K174" s="35">
        <v>3.3556975285332662</v>
      </c>
      <c r="L174" s="35">
        <v>3.1406300511894005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3.2844120561695225</v>
      </c>
      <c r="J175" s="35">
        <v>3.2945509591402216</v>
      </c>
      <c r="K175" s="35">
        <v>3.2403808572009147</v>
      </c>
      <c r="L175" s="35">
        <v>3.0561173542105791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2.9787241316029607</v>
      </c>
      <c r="J176" s="35">
        <v>2.9888630345736598</v>
      </c>
      <c r="K176" s="35">
        <v>2.9485421685484097</v>
      </c>
      <c r="L176" s="35">
        <v>2.9667868312757202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2.9787241316029607</v>
      </c>
      <c r="J177" s="35">
        <v>2.9888630345736598</v>
      </c>
      <c r="K177" s="35">
        <v>2.7652368176204698</v>
      </c>
      <c r="L177" s="35">
        <v>2.9090732911773562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3.0053894464158981</v>
      </c>
      <c r="J178" s="35">
        <v>3.0155283493865968</v>
      </c>
      <c r="K178" s="35">
        <v>2.751670150404899</v>
      </c>
      <c r="L178" s="35">
        <v>2.9354709625614777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3.2180022417114467</v>
      </c>
      <c r="J179" s="35">
        <v>3.2281411446821457</v>
      </c>
      <c r="K179" s="35">
        <v>2.8195552676553306</v>
      </c>
      <c r="L179" s="35">
        <v>3.0681619191006724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3.2445661674946771</v>
      </c>
      <c r="J180" s="35">
        <v>3.2547050704653762</v>
      </c>
      <c r="K180" s="35">
        <v>2.9146255005094828</v>
      </c>
      <c r="L180" s="35">
        <v>3.0944592191107096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3.2844120561695225</v>
      </c>
      <c r="J181" s="35">
        <v>3.2945509591402216</v>
      </c>
      <c r="K181" s="35">
        <v>3.016375504626263</v>
      </c>
      <c r="L181" s="35">
        <v>3.148960875238382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3.3109759819527524</v>
      </c>
      <c r="J182" s="35">
        <v>3.3211148849234515</v>
      </c>
      <c r="K182" s="35">
        <v>3.3218326416669175</v>
      </c>
      <c r="L182" s="35">
        <v>3.2505367058115024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3.4970248514650715</v>
      </c>
      <c r="J183" s="35">
        <v>3.5071637544357701</v>
      </c>
      <c r="K183" s="35">
        <v>3.5321677646808416</v>
      </c>
      <c r="L183" s="35">
        <v>3.2465218508481382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3.8292767018148637</v>
      </c>
      <c r="J184" s="35">
        <v>3.8394156047855623</v>
      </c>
      <c r="K184" s="35">
        <v>3.8783249033682079</v>
      </c>
      <c r="L184" s="35">
        <v>3.5352902940881261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3.8593892436378385</v>
      </c>
      <c r="J185" s="35">
        <v>3.8695281466085372</v>
      </c>
      <c r="K185" s="35">
        <v>3.9079437340831182</v>
      </c>
      <c r="L185" s="35">
        <v>3.5726284452474153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3.7100432028794486</v>
      </c>
      <c r="J186" s="35">
        <v>3.7201821058501472</v>
      </c>
      <c r="K186" s="35">
        <v>3.6998869826626484</v>
      </c>
      <c r="L186" s="35">
        <v>3.4699485295593693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3.5470096431106155</v>
      </c>
      <c r="J187" s="35">
        <v>3.5571485460813141</v>
      </c>
      <c r="K187" s="35">
        <v>3.5195331585716838</v>
      </c>
      <c r="L187" s="35">
        <v>3.3160792130884271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3.1803869116901549</v>
      </c>
      <c r="J188" s="35">
        <v>3.1905258146608539</v>
      </c>
      <c r="K188" s="35">
        <v>3.1727028646407969</v>
      </c>
      <c r="L188" s="35">
        <v>3.1664254943290171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3.1803869116901549</v>
      </c>
      <c r="J189" s="35">
        <v>3.1905258146608539</v>
      </c>
      <c r="K189" s="35">
        <v>2.9507169777967071</v>
      </c>
      <c r="L189" s="35">
        <v>3.1087119542306536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3.2075591716516274</v>
      </c>
      <c r="J190" s="35">
        <v>3.217698074622326</v>
      </c>
      <c r="K190" s="35">
        <v>2.9715330091732701</v>
      </c>
      <c r="L190" s="35">
        <v>3.1356114824851948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3.4248358623136976</v>
      </c>
      <c r="J191" s="35">
        <v>3.4349747652843967</v>
      </c>
      <c r="K191" s="35">
        <v>3.0339811033029576</v>
      </c>
      <c r="L191" s="35">
        <v>3.2729195222322591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3.4520081222751697</v>
      </c>
      <c r="J192" s="35">
        <v>3.4621470252458684</v>
      </c>
      <c r="K192" s="35">
        <v>3.1449481561387138</v>
      </c>
      <c r="L192" s="35">
        <v>3.2998190504868012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3.4791803822366418</v>
      </c>
      <c r="J193" s="35">
        <v>3.4893192852073409</v>
      </c>
      <c r="K193" s="35">
        <v>3.2143349273939226</v>
      </c>
      <c r="L193" s="35">
        <v>3.3417742848539596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3.5199387721788504</v>
      </c>
      <c r="J194" s="35">
        <v>3.5300776751495491</v>
      </c>
      <c r="K194" s="35">
        <v>3.450146387316475</v>
      </c>
      <c r="L194" s="35">
        <v>3.4574021077988557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3.7236293328601846</v>
      </c>
      <c r="J195" s="35">
        <v>3.7337682358308832</v>
      </c>
      <c r="K195" s="35">
        <v>3.7761606498707998</v>
      </c>
      <c r="L195" s="35">
        <v>3.4708518719261265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3.9409060235222548</v>
      </c>
      <c r="J196" s="35">
        <v>3.9510449264929539</v>
      </c>
      <c r="K196" s="35">
        <v>4.018910786918874</v>
      </c>
      <c r="L196" s="35">
        <v>3.6457991769547324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3.9584463256615634</v>
      </c>
      <c r="J197" s="35">
        <v>3.9685852286322625</v>
      </c>
      <c r="K197" s="35">
        <v>4.022069438446163</v>
      </c>
      <c r="L197" s="35">
        <v>3.6706912777275922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3.8335350410625568</v>
      </c>
      <c r="J198" s="35">
        <v>3.8436739440332559</v>
      </c>
      <c r="K198" s="35">
        <v>3.8235922039527188</v>
      </c>
      <c r="L198" s="35">
        <v>3.5922008631938174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3.7086237564635507</v>
      </c>
      <c r="J199" s="35">
        <v>3.7187626594342498</v>
      </c>
      <c r="K199" s="35">
        <v>3.674721332789491</v>
      </c>
      <c r="L199" s="35">
        <v>3.4760711833785001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3.3615691077765386</v>
      </c>
      <c r="J200" s="35">
        <v>3.3717080107472372</v>
      </c>
      <c r="K200" s="35">
        <v>3.3556975285332657</v>
      </c>
      <c r="L200" s="35">
        <v>3.3457891398173238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3.3477801997363885</v>
      </c>
      <c r="J201" s="35">
        <v>3.3579191027070876</v>
      </c>
      <c r="K201" s="35">
        <v>3.1076139307096051</v>
      </c>
      <c r="L201" s="35">
        <v>3.2744250928435208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3.3754594048463957</v>
      </c>
      <c r="J202" s="35">
        <v>3.3855983078170944</v>
      </c>
      <c r="K202" s="35">
        <v>3.1005199100663483</v>
      </c>
      <c r="L202" s="35">
        <v>3.3018264779684832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3.6114930660042583</v>
      </c>
      <c r="J203" s="35">
        <v>3.6216319689749574</v>
      </c>
      <c r="K203" s="35">
        <v>3.1926903972561034</v>
      </c>
      <c r="L203" s="35">
        <v>3.4577032219211077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3.6391722711142656</v>
      </c>
      <c r="J204" s="35">
        <v>3.6493111740849642</v>
      </c>
      <c r="K204" s="35">
        <v>3.2989971445597925</v>
      </c>
      <c r="L204" s="35">
        <v>3.4851046070460705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3.6947334593936936</v>
      </c>
      <c r="J205" s="35">
        <v>3.7048723623643927</v>
      </c>
      <c r="K205" s="35">
        <v>3.3982616523928044</v>
      </c>
      <c r="L205" s="35">
        <v>3.5551638261567802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3.7364043506032645</v>
      </c>
      <c r="J206" s="35">
        <v>3.7465432535739636</v>
      </c>
      <c r="K206" s="35">
        <v>3.6250631882866959</v>
      </c>
      <c r="L206" s="35">
        <v>3.6716949914684331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3.9584463256615634</v>
      </c>
      <c r="J207" s="35">
        <v>3.9685852286322625</v>
      </c>
      <c r="K207" s="35">
        <v>4.0149754178029067</v>
      </c>
      <c r="L207" s="35">
        <v>3.7033119743049281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4.1666993926797122</v>
      </c>
      <c r="J208" s="35">
        <v>4.17683829565041</v>
      </c>
      <c r="K208" s="35">
        <v>4.2630590156265669</v>
      </c>
      <c r="L208" s="35">
        <v>3.8693262270400481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4.2017799969583294</v>
      </c>
      <c r="J209" s="35">
        <v>4.2119188999290271</v>
      </c>
      <c r="K209" s="35">
        <v>4.2696870057166176</v>
      </c>
      <c r="L209" s="35">
        <v>3.9115825755294589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4.0599367443982564</v>
      </c>
      <c r="J210" s="35">
        <v>4.0700756473689541</v>
      </c>
      <c r="K210" s="35">
        <v>4.0306133319216189</v>
      </c>
      <c r="L210" s="35">
        <v>3.816330141523637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3.9464824201561393</v>
      </c>
      <c r="J211" s="35">
        <v>3.9566213231268379</v>
      </c>
      <c r="K211" s="35">
        <v>3.9074777035299118</v>
      </c>
      <c r="L211" s="35">
        <v>3.7115424269798254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3.5493415907938761</v>
      </c>
      <c r="J212" s="35">
        <v>3.5594804937645748</v>
      </c>
      <c r="K212" s="35">
        <v>3.5090215805382461</v>
      </c>
      <c r="L212" s="35">
        <v>3.5316769246210979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3.5209526624759202</v>
      </c>
      <c r="J213" s="35">
        <v>3.5310915654466188</v>
      </c>
      <c r="K213" s="35">
        <v>3.2554491784212627</v>
      </c>
      <c r="L213" s="35">
        <v>3.4458593997791827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3.5493415907938761</v>
      </c>
      <c r="J214" s="35">
        <v>3.5594804937645748</v>
      </c>
      <c r="K214" s="35">
        <v>3.2771972709042383</v>
      </c>
      <c r="L214" s="35">
        <v>3.473963384522734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3.7762502392781103</v>
      </c>
      <c r="J215" s="35">
        <v>3.786389142248809</v>
      </c>
      <c r="K215" s="35">
        <v>3.3278910388586036</v>
      </c>
      <c r="L215" s="35">
        <v>3.6208067048077885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3.818833631755044</v>
      </c>
      <c r="J216" s="35">
        <v>3.8289725347257431</v>
      </c>
      <c r="K216" s="35">
        <v>3.4438290842618966</v>
      </c>
      <c r="L216" s="35">
        <v>3.6629626819231156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3.8756114883909563</v>
      </c>
      <c r="J217" s="35">
        <v>3.8857503913616549</v>
      </c>
      <c r="K217" s="35">
        <v>3.5379672560096354</v>
      </c>
      <c r="L217" s="35">
        <v>3.7342263575228345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3.9038990276792052</v>
      </c>
      <c r="J218" s="35">
        <v>3.9140379306499038</v>
      </c>
      <c r="K218" s="35">
        <v>3.7698433468162209</v>
      </c>
      <c r="L218" s="35">
        <v>3.8375085014553849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4.1309090651931468</v>
      </c>
      <c r="J219" s="35">
        <v>4.1410479681638446</v>
      </c>
      <c r="K219" s="35">
        <v>4.1827981981298716</v>
      </c>
      <c r="L219" s="35">
        <v>3.8740436816220014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4.3011412460711753</v>
      </c>
      <c r="J220" s="35">
        <v>4.3112801490418731</v>
      </c>
      <c r="K220" s="35">
        <v>4.3928744152809021</v>
      </c>
      <c r="L220" s="35">
        <v>4.0024186690755794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4.3192898823887251</v>
      </c>
      <c r="J221" s="35">
        <v>4.3294287853594238</v>
      </c>
      <c r="K221" s="35">
        <v>4.4035413368320766</v>
      </c>
      <c r="L221" s="35">
        <v>4.027912998092944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4.1744049589374432</v>
      </c>
      <c r="J222" s="35">
        <v>4.184543861908141</v>
      </c>
      <c r="K222" s="35">
        <v>4.1594448892969611</v>
      </c>
      <c r="L222" s="35">
        <v>3.9296494228645988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4.0151227932677687</v>
      </c>
      <c r="J223" s="35">
        <v>4.0252616962384673</v>
      </c>
      <c r="K223" s="35">
        <v>3.9745343220190872</v>
      </c>
      <c r="L223" s="35">
        <v>3.7794938472347686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3.6964570728987125</v>
      </c>
      <c r="J224" s="35">
        <v>3.7065959758694116</v>
      </c>
      <c r="K224" s="35">
        <v>3.6713037753993092</v>
      </c>
      <c r="L224" s="35">
        <v>3.6773157884171437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3.6964570728987125</v>
      </c>
      <c r="J225" s="35">
        <v>3.7065959758694116</v>
      </c>
      <c r="K225" s="35">
        <v>3.3975367159767047</v>
      </c>
      <c r="L225" s="35">
        <v>3.6196022483187793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3.7109557041468113</v>
      </c>
      <c r="J226" s="35">
        <v>3.7210946071175104</v>
      </c>
      <c r="K226" s="35">
        <v>3.3827790817918282</v>
      </c>
      <c r="L226" s="35">
        <v>3.6339553548128074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3.9282323948088815</v>
      </c>
      <c r="J227" s="35">
        <v>3.9383712977795806</v>
      </c>
      <c r="K227" s="35">
        <v>3.4863414269488571</v>
      </c>
      <c r="L227" s="35">
        <v>3.7712633945598717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4.0006241620196699</v>
      </c>
      <c r="J228" s="35">
        <v>4.0107630649903685</v>
      </c>
      <c r="K228" s="35">
        <v>3.6268755293269437</v>
      </c>
      <c r="L228" s="35">
        <v>3.8429285556559267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4.1020131917266554</v>
      </c>
      <c r="J229" s="35">
        <v>4.112152094697354</v>
      </c>
      <c r="K229" s="35">
        <v>3.7600049240263034</v>
      </c>
      <c r="L229" s="35">
        <v>3.9583556358526546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4.131010454222853</v>
      </c>
      <c r="J230" s="35">
        <v>4.1411493571935516</v>
      </c>
      <c r="K230" s="35">
        <v>3.9819390296978145</v>
      </c>
      <c r="L230" s="35">
        <v>4.0623403794037936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4.3626843871033163</v>
      </c>
      <c r="J231" s="35">
        <v>4.372823290074014</v>
      </c>
      <c r="K231" s="35">
        <v>4.4257554598682587</v>
      </c>
      <c r="L231" s="35">
        <v>4.1034926427782796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4.5509638152691885</v>
      </c>
      <c r="J232" s="35">
        <v>4.5611027182398862</v>
      </c>
      <c r="K232" s="35">
        <v>4.6402330766884647</v>
      </c>
      <c r="L232" s="35">
        <v>4.2497337348188289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4.5876666440231171</v>
      </c>
      <c r="J233" s="35">
        <v>4.5978055469938157</v>
      </c>
      <c r="K233" s="35">
        <v>4.6543693368023984</v>
      </c>
      <c r="L233" s="35">
        <v>4.2935960252935859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4.4693456463550651</v>
      </c>
      <c r="J234" s="35">
        <v>4.4794845493257629</v>
      </c>
      <c r="K234" s="35">
        <v>4.4353867579678639</v>
      </c>
      <c r="L234" s="35">
        <v>4.2216297500752784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4.2623092476934001</v>
      </c>
      <c r="J235" s="35">
        <v>4.2724481506640979</v>
      </c>
      <c r="K235" s="35">
        <v>4.2239124491572113</v>
      </c>
      <c r="L235" s="35">
        <v>4.0241992572518317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3.9370532403933893</v>
      </c>
      <c r="J236" s="35">
        <v>3.9471921433640884</v>
      </c>
      <c r="K236" s="35">
        <v>3.8840726135244235</v>
      </c>
      <c r="L236" s="35">
        <v>3.9154970591187395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3.8778420470445099</v>
      </c>
      <c r="J237" s="35">
        <v>3.8879809500152089</v>
      </c>
      <c r="K237" s="35">
        <v>3.5895413038978354</v>
      </c>
      <c r="L237" s="35">
        <v>3.7991666365552543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3.9074476437189496</v>
      </c>
      <c r="J238" s="35">
        <v>3.9175865466896487</v>
      </c>
      <c r="K238" s="35">
        <v>3.6348498299040353</v>
      </c>
      <c r="L238" s="35">
        <v>3.8284750777878149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4.0996812440433947</v>
      </c>
      <c r="J239" s="35">
        <v>4.1098201470140934</v>
      </c>
      <c r="K239" s="35">
        <v>3.6725983047137718</v>
      </c>
      <c r="L239" s="35">
        <v>3.9409913881361032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4.1735938466997871</v>
      </c>
      <c r="J240" s="35">
        <v>4.1837327496704857</v>
      </c>
      <c r="K240" s="35">
        <v>3.8085756639049499</v>
      </c>
      <c r="L240" s="35">
        <v>4.0141621198434212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4.291914844367839</v>
      </c>
      <c r="J241" s="35">
        <v>4.3020537473385376</v>
      </c>
      <c r="K241" s="35">
        <v>3.9369411907270866</v>
      </c>
      <c r="L241" s="35">
        <v>4.1463512195121952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4.3215204410422796</v>
      </c>
      <c r="J242" s="35">
        <v>4.3316593440129774</v>
      </c>
      <c r="K242" s="35">
        <v>4.1786557043235897</v>
      </c>
      <c r="L242" s="35">
        <v>4.2509381913078386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4.5876666440231171</v>
      </c>
      <c r="J243" s="35">
        <v>4.5978055469938157</v>
      </c>
      <c r="K243" s="35">
        <v>4.631740964385588</v>
      </c>
      <c r="L243" s="35">
        <v>4.3262167218709218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4.7502946476731225</v>
      </c>
      <c r="J244" s="35">
        <v>4.7604335506438202</v>
      </c>
      <c r="K244" s="35">
        <v>4.8507753243927016</v>
      </c>
      <c r="L244" s="35">
        <v>4.4470638562681923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4.7899377582885529</v>
      </c>
      <c r="J245" s="35">
        <v>4.8000766612592516</v>
      </c>
      <c r="K245" s="35">
        <v>4.8599405919391003</v>
      </c>
      <c r="L245" s="35">
        <v>4.4938369165913876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4.6992959657305082</v>
      </c>
      <c r="J246" s="35">
        <v>4.7094348687012069</v>
      </c>
      <c r="K246" s="35">
        <v>4.6748228999709118</v>
      </c>
      <c r="L246" s="35">
        <v>4.4492720264980425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4.5483277004968068</v>
      </c>
      <c r="J247" s="35">
        <v>4.5584666034675045</v>
      </c>
      <c r="K247" s="35">
        <v>4.4820415944611041</v>
      </c>
      <c r="L247" s="35">
        <v>4.3073469035431096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4.1558507665010644</v>
      </c>
      <c r="J248" s="35">
        <v>4.1659896694717631</v>
      </c>
      <c r="K248" s="35">
        <v>4.0888671510724466</v>
      </c>
      <c r="L248" s="35">
        <v>4.1320984843922517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4.1859633083240393</v>
      </c>
      <c r="J249" s="35">
        <v>4.1961022112947379</v>
      </c>
      <c r="K249" s="35">
        <v>3.880603274961663</v>
      </c>
      <c r="L249" s="35">
        <v>4.1041952423968686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4.2161772391767212</v>
      </c>
      <c r="J250" s="35">
        <v>4.2263161421474189</v>
      </c>
      <c r="K250" s="35">
        <v>3.9038012402768367</v>
      </c>
      <c r="L250" s="35">
        <v>4.1341059118739336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4.3219259971611068</v>
      </c>
      <c r="J251" s="35">
        <v>4.3320649001318055</v>
      </c>
      <c r="K251" s="35">
        <v>3.8575088719916453</v>
      </c>
      <c r="L251" s="35">
        <v>4.1610054401284753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4.4275733661157872</v>
      </c>
      <c r="J252" s="35">
        <v>4.437712269086485</v>
      </c>
      <c r="K252" s="35">
        <v>3.9962824145020632</v>
      </c>
      <c r="L252" s="35">
        <v>4.2655924119241195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4.4577872969684682</v>
      </c>
      <c r="J253" s="35">
        <v>4.4679261999391668</v>
      </c>
      <c r="K253" s="35">
        <v>4.0888671510724466</v>
      </c>
      <c r="L253" s="35">
        <v>4.3105587875138003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4.503108193247491</v>
      </c>
      <c r="J254" s="35">
        <v>4.5132470962181888</v>
      </c>
      <c r="K254" s="35">
        <v>4.3355526572364873</v>
      </c>
      <c r="L254" s="35">
        <v>4.4307033222924819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4.744616862009531</v>
      </c>
      <c r="J255" s="35">
        <v>4.7547557649802288</v>
      </c>
      <c r="K255" s="35">
        <v>4.7905020395113125</v>
      </c>
      <c r="L255" s="35">
        <v>4.481591608953126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4.9711199543749363</v>
      </c>
      <c r="J256" s="35">
        <v>4.9812588573456349</v>
      </c>
      <c r="K256" s="35">
        <v>5.0681009057047257</v>
      </c>
      <c r="L256" s="35">
        <v>4.6656727090233865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4.9986977704552373</v>
      </c>
      <c r="J257" s="35">
        <v>5.008836673425936</v>
      </c>
      <c r="K257" s="35">
        <v>5.0719844936481158</v>
      </c>
      <c r="L257" s="35">
        <v>4.7005015758305735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4.8753073213018352</v>
      </c>
      <c r="J258" s="35">
        <v>4.8854462242725338</v>
      </c>
      <c r="K258" s="35">
        <v>4.8515520419813809</v>
      </c>
      <c r="L258" s="35">
        <v>4.623516731908059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4.6441403335699079</v>
      </c>
      <c r="J259" s="35">
        <v>4.6542792365406065</v>
      </c>
      <c r="K259" s="35">
        <v>4.6075073756188427</v>
      </c>
      <c r="L259" s="35">
        <v>4.4021978520525948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4.3512274267464264</v>
      </c>
      <c r="J260" s="35">
        <v>4.361366329717125</v>
      </c>
      <c r="K260" s="35">
        <v>4.1980736440405337</v>
      </c>
      <c r="L260" s="35">
        <v>4.3255141222523328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4.3049940292000404</v>
      </c>
      <c r="J261" s="35">
        <v>4.315132932170739</v>
      </c>
      <c r="K261" s="35">
        <v>3.9697704541418641</v>
      </c>
      <c r="L261" s="35">
        <v>4.222031235571615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4.3204051617155024</v>
      </c>
      <c r="J262" s="35">
        <v>4.330544064686201</v>
      </c>
      <c r="K262" s="35">
        <v>3.9855119306057327</v>
      </c>
      <c r="L262" s="35">
        <v>4.2372876844323999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4.5361610169319686</v>
      </c>
      <c r="J263" s="35">
        <v>4.5462999199026672</v>
      </c>
      <c r="K263" s="35">
        <v>3.9618997159099303</v>
      </c>
      <c r="L263" s="35">
        <v>4.3730901535682021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4.6133180685389839</v>
      </c>
      <c r="J264" s="35">
        <v>4.6234569715096825</v>
      </c>
      <c r="K264" s="35">
        <v>4.1665906911127966</v>
      </c>
      <c r="L264" s="35">
        <v>4.4494727692462108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4.6903737311162939</v>
      </c>
      <c r="J265" s="35">
        <v>4.7005126340869916</v>
      </c>
      <c r="K265" s="35">
        <v>4.3162382798647023</v>
      </c>
      <c r="L265" s="35">
        <v>4.5408107196627521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4.7520182611781401</v>
      </c>
      <c r="J266" s="35">
        <v>4.7621571641488387</v>
      </c>
      <c r="K266" s="35">
        <v>4.5445414697633701</v>
      </c>
      <c r="L266" s="35">
        <v>4.6771150456689758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4.9832866379397753</v>
      </c>
      <c r="J267" s="35">
        <v>4.993425540910474</v>
      </c>
      <c r="K267" s="35">
        <v>5.0326308024884439</v>
      </c>
      <c r="L267" s="35">
        <v>4.7178658235471245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5.2760981557335507</v>
      </c>
      <c r="J268" s="35">
        <v>5.2862370587042484</v>
      </c>
      <c r="K268" s="35">
        <v>5.37112432763419</v>
      </c>
      <c r="L268" s="35">
        <v>4.9675898022683933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5.3294287853594247</v>
      </c>
      <c r="J269" s="35">
        <v>5.3395676883301233</v>
      </c>
      <c r="K269" s="35">
        <v>5.4086138965810342</v>
      </c>
      <c r="L269" s="35">
        <v>5.027912998092944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5.3137134857548416</v>
      </c>
      <c r="J270" s="35">
        <v>5.3238523887255402</v>
      </c>
      <c r="K270" s="35">
        <v>5.3040677091450146</v>
      </c>
      <c r="L270" s="35">
        <v>5.0575225534477566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5.0458436692689856</v>
      </c>
      <c r="J271" s="35">
        <v>5.0559825722396843</v>
      </c>
      <c r="K271" s="35">
        <v>5.0063259668185589</v>
      </c>
      <c r="L271" s="35">
        <v>4.7998692361738424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4.6362319892527637</v>
      </c>
      <c r="J272" s="35">
        <v>4.6463708922234614</v>
      </c>
      <c r="K272" s="35">
        <v>4.4269982080101435</v>
      </c>
      <c r="L272" s="35">
        <v>4.6076580548027701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4.6047000010138905</v>
      </c>
      <c r="J273" s="35">
        <v>4.6148389039845892</v>
      </c>
      <c r="K273" s="35">
        <v>4.2339062154648648</v>
      </c>
      <c r="L273" s="35">
        <v>4.5187290173642474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4.6205166896481806</v>
      </c>
      <c r="J274" s="35">
        <v>4.6306555926188784</v>
      </c>
      <c r="K274" s="35">
        <v>4.2741919677309488</v>
      </c>
      <c r="L274" s="35">
        <v>4.5343869517213689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4.8882851171043296</v>
      </c>
      <c r="J275" s="35">
        <v>4.8984240200750282</v>
      </c>
      <c r="K275" s="35">
        <v>4.2982702129799577</v>
      </c>
      <c r="L275" s="35">
        <v>4.72167993576232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4.9513490935820741</v>
      </c>
      <c r="J276" s="35">
        <v>4.9614879965527727</v>
      </c>
      <c r="K276" s="35">
        <v>4.5477519024632382</v>
      </c>
      <c r="L276" s="35">
        <v>4.7841109304426377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5.0301283696644026</v>
      </c>
      <c r="J277" s="35">
        <v>5.0402672726351012</v>
      </c>
      <c r="K277" s="35">
        <v>4.7086360056646814</v>
      </c>
      <c r="L277" s="35">
        <v>4.8771551942186093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5.0458436692689856</v>
      </c>
      <c r="J278" s="35">
        <v>5.0559825722396843</v>
      </c>
      <c r="K278" s="35">
        <v>4.8775979717883731</v>
      </c>
      <c r="L278" s="35">
        <v>4.967991287764729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5.3137134857548416</v>
      </c>
      <c r="J279" s="35">
        <v>5.3238523887255402</v>
      </c>
      <c r="K279" s="35">
        <v>5.3603538437378599</v>
      </c>
      <c r="L279" s="35">
        <v>5.0449761316872426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5.5657666136064075</v>
      </c>
      <c r="J280" s="35">
        <v>5.5759055165771061</v>
      </c>
      <c r="K280" s="35">
        <v>5.6258876967204801</v>
      </c>
      <c r="L280" s="35">
        <v>5.2543508180266993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5.5918235942411032</v>
      </c>
      <c r="J281" s="35">
        <v>5.6019624972118018</v>
      </c>
      <c r="K281" s="35">
        <v>5.6425612342907607</v>
      </c>
      <c r="L281" s="35">
        <v>5.2876741142226242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5.5757027385176929</v>
      </c>
      <c r="J282" s="35">
        <v>5.5858416414883907</v>
      </c>
      <c r="K282" s="35">
        <v>5.5685141575034862</v>
      </c>
      <c r="L282" s="35">
        <v>5.3168821840811002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5.2859328916151274</v>
      </c>
      <c r="J283" s="35">
        <v>5.296071794585826</v>
      </c>
      <c r="K283" s="35">
        <v>5.2889476067520889</v>
      </c>
      <c r="L283" s="35">
        <v>5.0375486500050188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4.8834184436783943</v>
      </c>
      <c r="J284" s="35">
        <v>4.893557346649092</v>
      </c>
      <c r="K284" s="35">
        <v>4.6475860031946139</v>
      </c>
      <c r="L284" s="35">
        <v>4.8523634648198337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4.867297587954984</v>
      </c>
      <c r="J285" s="35">
        <v>4.8774364909256818</v>
      </c>
      <c r="K285" s="35">
        <v>4.4666625862052856</v>
      </c>
      <c r="L285" s="35">
        <v>4.7786908762420959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4.8995392994018045</v>
      </c>
      <c r="J286" s="35">
        <v>4.9096782023725032</v>
      </c>
      <c r="K286" s="35">
        <v>4.5077768372326252</v>
      </c>
      <c r="L286" s="35">
        <v>4.8106089732008437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5.2215508577511915</v>
      </c>
      <c r="J287" s="35">
        <v>5.2316897607218893</v>
      </c>
      <c r="K287" s="35">
        <v>4.5406578818199819</v>
      </c>
      <c r="L287" s="35">
        <v>5.0516006423767941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5.2859328916151274</v>
      </c>
      <c r="J288" s="35">
        <v>5.296071794585826</v>
      </c>
      <c r="K288" s="35">
        <v>4.7626437686640717</v>
      </c>
      <c r="L288" s="35">
        <v>5.1153364649202047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5.414696959342999</v>
      </c>
      <c r="J289" s="35">
        <v>5.4248358623136976</v>
      </c>
      <c r="K289" s="35">
        <v>4.9600335985333679</v>
      </c>
      <c r="L289" s="35">
        <v>5.2578638161196425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5.3664357812024734</v>
      </c>
      <c r="J290" s="35">
        <v>5.3765746841731721</v>
      </c>
      <c r="K290" s="35">
        <v>5.1080241897627605</v>
      </c>
      <c r="L290" s="35">
        <v>5.285365572618689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5.5435624161005785</v>
      </c>
      <c r="J291" s="35">
        <v>5.5537013190712763</v>
      </c>
      <c r="K291" s="35">
        <v>5.6096284085308268</v>
      </c>
      <c r="L291" s="35">
        <v>5.2725180367359226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5.9460768640373107</v>
      </c>
      <c r="J292" s="35">
        <v>5.9562157670080094</v>
      </c>
      <c r="K292" s="35">
        <v>5.9961230806568553</v>
      </c>
      <c r="L292" s="35">
        <v>5.6308438422161995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5.9889644236033659</v>
      </c>
      <c r="J293" s="35">
        <v>5.9991033265740645</v>
      </c>
      <c r="K293" s="35">
        <v>6.0126930558819804</v>
      </c>
      <c r="L293" s="35">
        <v>5.6808287865100873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5.8903128976984691</v>
      </c>
      <c r="J294" s="35">
        <v>5.9004518006691677</v>
      </c>
      <c r="K294" s="35">
        <v>5.8867612441710344</v>
      </c>
      <c r="L294" s="35">
        <v>5.6283345578640969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5.6930098458886755</v>
      </c>
      <c r="J295" s="35">
        <v>5.7031487488593742</v>
      </c>
      <c r="K295" s="35">
        <v>5.6936174704531766</v>
      </c>
      <c r="L295" s="35">
        <v>5.440539716952725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5.2492300628611988</v>
      </c>
      <c r="J296" s="35">
        <v>5.2593689658318974</v>
      </c>
      <c r="K296" s="35">
        <v>5.0387927620252873</v>
      </c>
      <c r="L296" s="35">
        <v>5.2145033825153062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5.2820801084862623</v>
      </c>
      <c r="J297" s="35">
        <v>5.2922190114569601</v>
      </c>
      <c r="K297" s="35">
        <v>4.8960838503989024</v>
      </c>
      <c r="L297" s="35">
        <v>5.1893101676201949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5.2985051312987945</v>
      </c>
      <c r="J298" s="35">
        <v>5.3086440342694923</v>
      </c>
      <c r="K298" s="35">
        <v>4.8792549693108853</v>
      </c>
      <c r="L298" s="35">
        <v>5.2055703302218204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5.6273097546385475</v>
      </c>
      <c r="J299" s="35">
        <v>5.6374486576092462</v>
      </c>
      <c r="K299" s="35">
        <v>4.912809169141763</v>
      </c>
      <c r="L299" s="35">
        <v>5.4532868814614073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5.6930098458886755</v>
      </c>
      <c r="J300" s="35">
        <v>5.7031487488593742</v>
      </c>
      <c r="K300" s="35">
        <v>5.1395589238630759</v>
      </c>
      <c r="L300" s="35">
        <v>5.5183275318679117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5.7259612805434452</v>
      </c>
      <c r="J301" s="35">
        <v>5.7361001835141439</v>
      </c>
      <c r="K301" s="35">
        <v>5.2990449354049005</v>
      </c>
      <c r="L301" s="35">
        <v>5.5660039345578634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5.6437347774510798</v>
      </c>
      <c r="J302" s="35">
        <v>5.6538736804217784</v>
      </c>
      <c r="K302" s="35">
        <v>5.3830339973272485</v>
      </c>
      <c r="L302" s="35">
        <v>5.5598812807387326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5.824612806448342</v>
      </c>
      <c r="J303" s="35">
        <v>5.8347517094190406</v>
      </c>
      <c r="K303" s="35">
        <v>5.8951497941287538</v>
      </c>
      <c r="L303" s="35">
        <v>5.5507474856970784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6.1533160407583907</v>
      </c>
      <c r="J304" s="35">
        <v>6.1634549437290884</v>
      </c>
      <c r="K304" s="35">
        <v>6.2057850484272592</v>
      </c>
      <c r="L304" s="35">
        <v>5.8360029308441232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6.1378035192132216</v>
      </c>
      <c r="J305" s="35">
        <v>6.1479424221839203</v>
      </c>
      <c r="K305" s="35">
        <v>6.1704702887287128</v>
      </c>
      <c r="L305" s="35">
        <v>5.828173963665563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6.0033616658217586</v>
      </c>
      <c r="J306" s="35">
        <v>6.0135005687924572</v>
      </c>
      <c r="K306" s="35">
        <v>5.9988674828035169</v>
      </c>
      <c r="L306" s="35">
        <v>5.7402486399678807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5.8016988857345639</v>
      </c>
      <c r="J307" s="35">
        <v>5.8118377887052626</v>
      </c>
      <c r="K307" s="35">
        <v>5.7414632739157234</v>
      </c>
      <c r="L307" s="35">
        <v>5.5481378299708926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5.4153052935212411</v>
      </c>
      <c r="J308" s="35">
        <v>5.4254441964919398</v>
      </c>
      <c r="K308" s="35">
        <v>5.157993021301027</v>
      </c>
      <c r="L308" s="35">
        <v>5.3789116932650805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5.4321358724526005</v>
      </c>
      <c r="J309" s="35">
        <v>5.4422747754232992</v>
      </c>
      <c r="K309" s="35">
        <v>5.0121254581473522</v>
      </c>
      <c r="L309" s="35">
        <v>5.3378598012646794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5.4656956412856132</v>
      </c>
      <c r="J310" s="35">
        <v>5.475834544256311</v>
      </c>
      <c r="K310" s="35">
        <v>4.9520592979562759</v>
      </c>
      <c r="L310" s="35">
        <v>5.3710827260865202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5.6841890003041673</v>
      </c>
      <c r="J311" s="35">
        <v>5.6943279032748659</v>
      </c>
      <c r="K311" s="35">
        <v>5.0378607009188743</v>
      </c>
      <c r="L311" s="35">
        <v>5.5095952223225932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5.7345793480685394</v>
      </c>
      <c r="J312" s="35">
        <v>5.7447182510392372</v>
      </c>
      <c r="K312" s="35">
        <v>5.2009196133686144</v>
      </c>
      <c r="L312" s="35">
        <v>5.559479795242396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5.8353600435972828</v>
      </c>
      <c r="J313" s="35">
        <v>5.8454989465679814</v>
      </c>
      <c r="K313" s="35">
        <v>5.4068533367133647</v>
      </c>
      <c r="L313" s="35">
        <v>5.6743046471946199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5.8016988857345639</v>
      </c>
      <c r="J314" s="35">
        <v>5.8118377887052626</v>
      </c>
      <c r="K314" s="35">
        <v>5.5355295505709723</v>
      </c>
      <c r="L314" s="35">
        <v>5.7162598815617782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6.0369214346547713</v>
      </c>
      <c r="J315" s="35">
        <v>6.047060337625469</v>
      </c>
      <c r="K315" s="35">
        <v>6.1104041285376356</v>
      </c>
      <c r="L315" s="35">
        <v>5.7609251430292083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6.4065858369664399</v>
      </c>
      <c r="J316" s="35">
        <v>6.4167247399371385</v>
      </c>
      <c r="K316" s="35">
        <v>6.4450658469125726</v>
      </c>
      <c r="L316" s="35">
        <v>6.0867306233062335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6.4447081121362668</v>
      </c>
      <c r="J317" s="35">
        <v>6.4548470151069655</v>
      </c>
      <c r="K317" s="35">
        <v>6.4813644488901101</v>
      </c>
      <c r="L317" s="35">
        <v>6.1319981130181667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6.2730564848423409</v>
      </c>
      <c r="J318" s="35">
        <v>6.2831953878130387</v>
      </c>
      <c r="K318" s="35">
        <v>6.2709775447036087</v>
      </c>
      <c r="L318" s="35">
        <v>6.0072364950316173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6.0841687224982257</v>
      </c>
      <c r="J319" s="35">
        <v>6.0943076254689243</v>
      </c>
      <c r="K319" s="35">
        <v>6.0692898775102959</v>
      </c>
      <c r="L319" s="35">
        <v>5.8277724781692264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5.6548875707188486</v>
      </c>
      <c r="J320" s="35">
        <v>5.6650264736895473</v>
      </c>
      <c r="K320" s="35">
        <v>5.3852605877481245</v>
      </c>
      <c r="L320" s="35">
        <v>5.6160892502258353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5.6548875707188486</v>
      </c>
      <c r="J321" s="35">
        <v>5.6650264736895473</v>
      </c>
      <c r="K321" s="35">
        <v>5.2537364093986998</v>
      </c>
      <c r="L321" s="35">
        <v>5.5583757101274713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5.6548875707188486</v>
      </c>
      <c r="J322" s="35">
        <v>5.6650264736895473</v>
      </c>
      <c r="K322" s="35">
        <v>5.2098777562246976</v>
      </c>
      <c r="L322" s="35">
        <v>5.5583757101274713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5.8952809601541114</v>
      </c>
      <c r="J323" s="35">
        <v>5.90541986312481</v>
      </c>
      <c r="K323" s="35">
        <v>5.2800412450685847</v>
      </c>
      <c r="L323" s="35">
        <v>5.7185684231657126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5.9467865872452599</v>
      </c>
      <c r="J324" s="35">
        <v>5.9569254902159585</v>
      </c>
      <c r="K324" s="35">
        <v>5.4554240765920117</v>
      </c>
      <c r="L324" s="35">
        <v>5.7695570812004418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5.9640227222954483</v>
      </c>
      <c r="J325" s="35">
        <v>5.974161625266146</v>
      </c>
      <c r="K325" s="35">
        <v>5.5606434192715524</v>
      </c>
      <c r="L325" s="35">
        <v>5.801675920907357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5.9811574683159279</v>
      </c>
      <c r="J326" s="35">
        <v>5.9912963712866265</v>
      </c>
      <c r="K326" s="35">
        <v>5.7535800682990956</v>
      </c>
      <c r="L326" s="35">
        <v>5.8939172136906555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6.3245621119334894</v>
      </c>
      <c r="J327" s="35">
        <v>6.3347010149041871</v>
      </c>
      <c r="K327" s="35">
        <v>6.3761968873831494</v>
      </c>
      <c r="L327" s="35">
        <v>6.0456787313058307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6.5820902473892335</v>
      </c>
      <c r="J328" s="35">
        <v>6.5922291503599313</v>
      </c>
      <c r="K328" s="35">
        <v>6.6216914265778835</v>
      </c>
      <c r="L328" s="35">
        <v>6.2604734718458293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6.621834747034371</v>
      </c>
      <c r="J329" s="35">
        <v>6.6319736500050688</v>
      </c>
      <c r="K329" s="35">
        <v>6.6506371020492736</v>
      </c>
      <c r="L329" s="35">
        <v>6.3073469035431087</v>
      </c>
      <c r="M329" s="104">
        <f t="shared" ref="M329:M340" si="13">YEAR(H329)</f>
        <v>2042</v>
      </c>
    </row>
    <row r="330" spans="8:15">
      <c r="H330" s="31">
        <v>51898</v>
      </c>
      <c r="I330" s="35">
        <v>6.5165929341985196</v>
      </c>
      <c r="J330" s="35">
        <v>6.5267318371692182</v>
      </c>
      <c r="K330" s="35">
        <v>6.5162649592080291</v>
      </c>
      <c r="L330" s="35">
        <v>6.2483285355816518</v>
      </c>
      <c r="M330" s="104">
        <f t="shared" si="13"/>
        <v>2042</v>
      </c>
    </row>
    <row r="331" spans="8:15">
      <c r="H331" s="31">
        <v>51926</v>
      </c>
      <c r="I331" s="35">
        <v>6.3060079194971106</v>
      </c>
      <c r="J331" s="35">
        <v>6.3161468224678092</v>
      </c>
      <c r="K331" s="35">
        <v>6.2563234728638886</v>
      </c>
      <c r="L331" s="35">
        <v>6.0473850446652611</v>
      </c>
      <c r="M331" s="104">
        <f t="shared" si="13"/>
        <v>2042</v>
      </c>
    </row>
    <row r="332" spans="8:15">
      <c r="H332" s="31">
        <v>51957</v>
      </c>
      <c r="I332" s="35">
        <v>5.9023781922336003</v>
      </c>
      <c r="J332" s="35">
        <v>5.9125170952042989</v>
      </c>
      <c r="K332" s="35">
        <v>5.6648271384995219</v>
      </c>
      <c r="L332" s="35">
        <v>5.8610957743651513</v>
      </c>
      <c r="M332" s="104">
        <f t="shared" si="13"/>
        <v>2042</v>
      </c>
    </row>
    <row r="333" spans="8:15">
      <c r="H333" s="31">
        <v>51987</v>
      </c>
      <c r="I333" s="35">
        <v>5.9023781922336003</v>
      </c>
      <c r="J333" s="35">
        <v>5.9125170952042989</v>
      </c>
      <c r="K333" s="35">
        <v>5.4586862904644571</v>
      </c>
      <c r="L333" s="35">
        <v>5.8033822342667873</v>
      </c>
      <c r="M333" s="104">
        <f t="shared" si="13"/>
        <v>2042</v>
      </c>
    </row>
    <row r="334" spans="8:15">
      <c r="H334" s="31">
        <v>52018</v>
      </c>
      <c r="I334" s="35">
        <v>5.9374587965122174</v>
      </c>
      <c r="J334" s="35">
        <v>5.9475976994829161</v>
      </c>
      <c r="K334" s="35">
        <v>5.3959792904718773</v>
      </c>
      <c r="L334" s="35">
        <v>5.8381107296998893</v>
      </c>
      <c r="M334" s="104">
        <f t="shared" si="13"/>
        <v>2042</v>
      </c>
    </row>
    <row r="335" spans="8:15">
      <c r="H335" s="31">
        <v>52048</v>
      </c>
      <c r="I335" s="35">
        <v>6.1655841133529359</v>
      </c>
      <c r="J335" s="35">
        <v>6.1757230163236345</v>
      </c>
      <c r="K335" s="35">
        <v>5.4676444333205412</v>
      </c>
      <c r="L335" s="35">
        <v>5.986158506473954</v>
      </c>
      <c r="M335" s="104">
        <f t="shared" si="13"/>
        <v>2042</v>
      </c>
    </row>
    <row r="336" spans="8:15">
      <c r="H336" s="31">
        <v>52079</v>
      </c>
      <c r="I336" s="35">
        <v>6.2709273152184934</v>
      </c>
      <c r="J336" s="35">
        <v>6.2810662181891921</v>
      </c>
      <c r="K336" s="35">
        <v>5.6469108527873564</v>
      </c>
      <c r="L336" s="35">
        <v>6.0904443641473449</v>
      </c>
      <c r="M336" s="104">
        <f t="shared" si="13"/>
        <v>2042</v>
      </c>
    </row>
    <row r="337" spans="8:13">
      <c r="H337" s="31">
        <v>52110</v>
      </c>
      <c r="I337" s="35">
        <v>0</v>
      </c>
      <c r="J337" s="35">
        <v>0</v>
      </c>
      <c r="K337" s="35">
        <v>0</v>
      </c>
      <c r="L337" s="35">
        <v>0</v>
      </c>
      <c r="M337" s="104">
        <f t="shared" si="13"/>
        <v>2042</v>
      </c>
    </row>
    <row r="338" spans="8:13">
      <c r="H338" s="31">
        <v>52140</v>
      </c>
      <c r="I338" s="35">
        <v>0</v>
      </c>
      <c r="J338" s="35">
        <v>0</v>
      </c>
      <c r="K338" s="35">
        <v>0</v>
      </c>
      <c r="L338" s="35">
        <v>0</v>
      </c>
      <c r="M338" s="104">
        <f t="shared" si="13"/>
        <v>2042</v>
      </c>
    </row>
    <row r="339" spans="8:13">
      <c r="H339" s="31">
        <v>52171</v>
      </c>
      <c r="I339" s="35">
        <v>0</v>
      </c>
      <c r="J339" s="35">
        <v>0</v>
      </c>
      <c r="K339" s="35">
        <v>0</v>
      </c>
      <c r="L339" s="35">
        <v>0</v>
      </c>
      <c r="M339" s="104">
        <f t="shared" si="13"/>
        <v>2042</v>
      </c>
    </row>
    <row r="340" spans="8:13">
      <c r="H340" s="31">
        <v>52201</v>
      </c>
      <c r="I340" s="35">
        <v>0</v>
      </c>
      <c r="J340" s="35">
        <v>0</v>
      </c>
      <c r="K340" s="35">
        <v>0</v>
      </c>
      <c r="L340" s="35">
        <v>0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393" t="s">
        <v>159</v>
      </c>
      <c r="C1" s="393"/>
      <c r="D1" s="393"/>
      <c r="E1" s="393"/>
      <c r="F1" s="393"/>
      <c r="G1" s="393"/>
      <c r="H1" s="393"/>
      <c r="I1" s="393"/>
      <c r="J1" s="393"/>
      <c r="K1" s="393"/>
      <c r="M1" s="359"/>
    </row>
    <row r="2" spans="1:14">
      <c r="B2" s="165"/>
      <c r="C2" s="165"/>
      <c r="D2" s="165"/>
      <c r="E2" s="165"/>
      <c r="F2" s="165"/>
      <c r="G2" s="165"/>
      <c r="H2" s="165"/>
      <c r="I2" s="165"/>
      <c r="J2" s="165"/>
      <c r="K2" s="165"/>
      <c r="M2" s="165"/>
    </row>
    <row r="3" spans="1:14">
      <c r="A3" s="356" t="s">
        <v>103</v>
      </c>
      <c r="B3" s="357">
        <v>2024</v>
      </c>
      <c r="C3" s="357">
        <v>2030</v>
      </c>
      <c r="D3" s="357">
        <v>2024</v>
      </c>
      <c r="E3" s="357">
        <v>2024</v>
      </c>
      <c r="F3" s="357">
        <v>2024</v>
      </c>
      <c r="G3" s="357">
        <v>2024</v>
      </c>
      <c r="H3" s="357">
        <v>2029</v>
      </c>
      <c r="I3" s="357">
        <v>2024</v>
      </c>
      <c r="J3" s="357">
        <v>2030</v>
      </c>
      <c r="K3" s="357">
        <v>2026</v>
      </c>
      <c r="L3" s="357">
        <v>2029</v>
      </c>
      <c r="M3" s="357">
        <v>2032</v>
      </c>
    </row>
    <row r="4" spans="1:14" ht="51">
      <c r="B4" s="213" t="s">
        <v>158</v>
      </c>
      <c r="C4" s="213" t="s">
        <v>167</v>
      </c>
      <c r="D4" s="213" t="s">
        <v>166</v>
      </c>
      <c r="E4" s="213" t="s">
        <v>165</v>
      </c>
      <c r="F4" s="213" t="s">
        <v>163</v>
      </c>
      <c r="G4" s="213" t="s">
        <v>164</v>
      </c>
      <c r="H4" s="213" t="s">
        <v>164</v>
      </c>
      <c r="I4" s="213" t="s">
        <v>162</v>
      </c>
      <c r="J4" s="213" t="s">
        <v>162</v>
      </c>
      <c r="K4" s="213" t="s">
        <v>168</v>
      </c>
      <c r="L4" s="213" t="s">
        <v>173</v>
      </c>
      <c r="M4" s="213" t="s">
        <v>172</v>
      </c>
    </row>
    <row r="5" spans="1:14" hidden="1">
      <c r="A5" s="135">
        <v>2018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4" hidden="1">
      <c r="A6" s="135">
        <f>A5+1</f>
        <v>2019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4" hidden="1">
      <c r="A7" s="135">
        <f t="shared" ref="A7:A46" si="0">A6+1</f>
        <v>2020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4" hidden="1">
      <c r="A8" s="135">
        <f t="shared" si="0"/>
        <v>2021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4" hidden="1">
      <c r="A9" s="135">
        <f t="shared" si="0"/>
        <v>2022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4" hidden="1">
      <c r="A10" s="135">
        <f t="shared" si="0"/>
        <v>2023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4">
      <c r="A11" s="135">
        <f t="shared" si="0"/>
        <v>2024</v>
      </c>
      <c r="B11" s="130">
        <f>INDEX('Table 3 WYAE Wind_2024'!$J$10:$J$36,MATCH($A11,'Table 3 WYAE Wind_2024'!$B$10:$B$36,0),1)</f>
        <v>43.795627401653867</v>
      </c>
      <c r="C11" s="130"/>
      <c r="D11" s="130">
        <f>INDEX('Table 3 PV wS YK_2024'!$I$10:$I$33,MATCH($A11,'Table 3 PV wS YK_2024'!$B$10:$B$33,0),1)</f>
        <v>40.655271004177955</v>
      </c>
      <c r="E11" s="130">
        <f>INDEX('Table 3 PV wS SO_2024'!$I$10:$I$33,MATCH($A11,'Table 3 PV wS SO_2024'!$B$10:$B$33,0),1)</f>
        <v>35.46870352920272</v>
      </c>
      <c r="F11" s="130">
        <f>INDEX('Table 3 PV wS UTN_2024'!$I$10:$I$33,MATCH($A11,'Table 3 PV wS UTN_2024'!$B$10:$B$33,0),1)</f>
        <v>34.693468629826093</v>
      </c>
      <c r="G11" s="130">
        <f>INDEX('Table 3 PV wS JB_2024'!$I$10:$I$33,MATCH($A11,'Table 3 PV wS JB_2024'!$B$10:$B$33,0),1)</f>
        <v>33.674635775390506</v>
      </c>
      <c r="H11" s="130"/>
      <c r="I11" s="130">
        <f>INDEX('Table 3 PV wS UTS_2024'!$I$10:$I$36,MATCH($A11,'Table 3 PV wS UTS_2024'!$B$10:$B$36,0),1)</f>
        <v>31.747000962577882</v>
      </c>
      <c r="J11" s="130"/>
      <c r="K11" s="130"/>
      <c r="L11" s="130"/>
      <c r="M11" s="130"/>
    </row>
    <row r="12" spans="1:14">
      <c r="A12" s="135">
        <f t="shared" si="0"/>
        <v>2025</v>
      </c>
      <c r="B12" s="130">
        <f>INDEX('Table 3 WYAE Wind_2024'!$J$10:$J$36,MATCH($A12,'Table 3 WYAE Wind_2024'!$B$10:$B$36,0),1)</f>
        <v>44.591294963903202</v>
      </c>
      <c r="C12" s="130"/>
      <c r="D12" s="130">
        <f>INDEX('Table 3 PV wS YK_2024'!$I$10:$I$33,MATCH($A12,'Table 3 PV wS YK_2024'!$B$10:$B$33,0),1)</f>
        <v>41.346153846153847</v>
      </c>
      <c r="E12" s="130">
        <f>INDEX('Table 3 PV wS SO_2024'!$I$10:$I$33,MATCH($A12,'Table 3 PV wS SO_2024'!$B$10:$B$33,0),1)</f>
        <v>36.072290638500682</v>
      </c>
      <c r="F12" s="130">
        <f>INDEX('Table 3 PV wS UTN_2024'!$I$10:$I$33,MATCH($A12,'Table 3 PV wS UTN_2024'!$B$10:$B$33,0),1)</f>
        <v>35.285729455847331</v>
      </c>
      <c r="G12" s="130">
        <f>INDEX('Table 3 PV wS JB_2024'!$I$10:$I$33,MATCH($A12,'Table 3 PV wS JB_2024'!$B$10:$B$33,0),1)</f>
        <v>34.246575342465754</v>
      </c>
      <c r="H12" s="130"/>
      <c r="I12" s="130">
        <f>INDEX('Table 3 PV wS UTS_2024'!$I$10:$I$36,MATCH($A12,'Table 3 PV wS UTS_2024'!$B$10:$B$36,0),1)</f>
        <v>32.286617492096944</v>
      </c>
      <c r="J12" s="130"/>
      <c r="K12" s="130"/>
      <c r="L12" s="130"/>
      <c r="M12" s="130"/>
    </row>
    <row r="13" spans="1:14">
      <c r="A13" s="135">
        <f t="shared" si="0"/>
        <v>2026</v>
      </c>
      <c r="B13" s="130">
        <f>INDEX('Table 3 WYAE Wind_2024'!$J$10:$J$36,MATCH($A13,'Table 3 WYAE Wind_2024'!$B$10:$B$36,0),1)</f>
        <v>45.541688703517522</v>
      </c>
      <c r="C13" s="130"/>
      <c r="D13" s="130">
        <f>INDEX('Table 3 PV wS YK_2024'!$I$10:$I$33,MATCH($A13,'Table 3 PV wS YK_2024'!$B$10:$B$33,0),1)</f>
        <v>42.21548998946259</v>
      </c>
      <c r="E13" s="130">
        <f>INDEX('Table 3 PV wS SO_2024'!$I$10:$I$33,MATCH($A13,'Table 3 PV wS SO_2024'!$B$10:$B$33,0),1)</f>
        <v>36.829482034961487</v>
      </c>
      <c r="F13" s="130">
        <f>INDEX('Table 3 PV wS UTN_2024'!$I$10:$I$33,MATCH($A13,'Table 3 PV wS UTN_2024'!$B$10:$B$33,0),1)</f>
        <v>36.029065974908605</v>
      </c>
      <c r="G13" s="130">
        <f>INDEX('Table 3 PV wS JB_2024'!$I$10:$I$33,MATCH($A13,'Table 3 PV wS JB_2024'!$B$10:$B$33,0),1)</f>
        <v>34.963364128703411</v>
      </c>
      <c r="H13" s="130"/>
      <c r="I13" s="130">
        <f>INDEX('Table 3 PV wS UTS_2024'!$I$10:$I$36,MATCH($A13,'Table 3 PV wS UTS_2024'!$B$10:$B$36,0),1)</f>
        <v>32.964524060414476</v>
      </c>
      <c r="J13" s="130"/>
      <c r="K13" s="130">
        <f>INDEX('Table 3 185 MW (NTN) 2026)'!$K$14:$K$41,MATCH($A13,'Table 3 185 MW (NTN) 2026)'!$B$14:$B$41,0),1)</f>
        <v>64.349999999999994</v>
      </c>
      <c r="L13" s="130"/>
      <c r="M13" s="130"/>
      <c r="N13" t="s">
        <v>169</v>
      </c>
    </row>
    <row r="14" spans="1:14">
      <c r="A14" s="135">
        <f t="shared" si="0"/>
        <v>2027</v>
      </c>
      <c r="B14" s="130">
        <f>INDEX('Table 3 WYAE Wind_2024'!$J$10:$J$36,MATCH($A14,'Table 3 WYAE Wind_2024'!$B$10:$B$36,0),1)</f>
        <v>47.62304897504643</v>
      </c>
      <c r="C14" s="130"/>
      <c r="D14" s="130">
        <f>INDEX('Table 3 PV wS YK_2024'!$I$10:$I$33,MATCH($A14,'Table 3 PV wS YK_2024'!$B$10:$B$33,0),1)</f>
        <v>43.229715489989459</v>
      </c>
      <c r="E14" s="130">
        <f>INDEX('Table 3 PV wS SO_2024'!$I$10:$I$33,MATCH($A14,'Table 3 PV wS SO_2024'!$B$10:$B$33,0),1)</f>
        <v>37.713512599357344</v>
      </c>
      <c r="F14" s="130">
        <f>INDEX('Table 3 PV wS UTN_2024'!$I$10:$I$33,MATCH($A14,'Table 3 PV wS UTN_2024'!$B$10:$B$33,0),1)</f>
        <v>36.893763558306411</v>
      </c>
      <c r="G14" s="130">
        <f>INDEX('Table 3 PV wS JB_2024'!$I$10:$I$33,MATCH($A14,'Table 3 PV wS JB_2024'!$B$10:$B$33,0),1)</f>
        <v>35.805306512538117</v>
      </c>
      <c r="H14" s="130"/>
      <c r="I14" s="130">
        <f>INDEX('Table 3 PV wS UTS_2024'!$I$10:$I$36,MATCH($A14,'Table 3 PV wS UTS_2024'!$B$10:$B$36,0),1)</f>
        <v>33.758342114506497</v>
      </c>
      <c r="J14" s="130"/>
      <c r="K14" s="130">
        <f>INDEX('Table 3 185 MW (NTN) 2026)'!$K$14:$K$41,MATCH($A14,'Table 3 185 MW (NTN) 2026)'!$B$14:$B$41,0),1)</f>
        <v>67.64</v>
      </c>
      <c r="L14" s="130"/>
      <c r="M14" s="130"/>
      <c r="N14" s="282">
        <v>2.2750000000000006E-2</v>
      </c>
    </row>
    <row r="15" spans="1:14">
      <c r="A15" s="135">
        <f t="shared" si="0"/>
        <v>2028</v>
      </c>
      <c r="B15" s="130">
        <f>INDEX('Table 3 WYAE Wind_2024'!$J$10:$J$36,MATCH($A15,'Table 3 WYAE Wind_2024'!$B$10:$B$36,0),1)</f>
        <v>48.73315533667072</v>
      </c>
      <c r="C15" s="130"/>
      <c r="D15" s="130">
        <f>INDEX('Table 3 PV wS YK_2024'!$I$10:$I$33,MATCH($A15,'Table 3 PV wS YK_2024'!$B$10:$B$33,0),1)</f>
        <v>44.265893923428173</v>
      </c>
      <c r="E15" s="130">
        <f>INDEX('Table 3 PV wS SO_2024'!$I$10:$I$33,MATCH($A15,'Table 3 PV wS SO_2024'!$B$10:$B$33,0),1)</f>
        <v>38.616761219500951</v>
      </c>
      <c r="F15" s="130">
        <f>INDEX('Table 3 PV wS UTN_2024'!$I$10:$I$33,MATCH($A15,'Table 3 PV wS UTN_2024'!$B$10:$B$33,0),1)</f>
        <v>37.78121634126731</v>
      </c>
      <c r="G15" s="130">
        <f>INDEX('Table 3 PV wS JB_2024'!$I$10:$I$33,MATCH($A15,'Table 3 PV wS JB_2024'!$B$10:$B$33,0),1)</f>
        <v>36.662419029414892</v>
      </c>
      <c r="H15" s="130"/>
      <c r="I15" s="130">
        <f>INDEX('Table 3 PV wS UTS_2024'!$I$10:$I$36,MATCH($A15,'Table 3 PV wS UTS_2024'!$B$10:$B$36,0),1)</f>
        <v>34.569722514927996</v>
      </c>
      <c r="J15" s="130"/>
      <c r="K15" s="130">
        <f>INDEX('Table 3 185 MW (NTN) 2026)'!$K$14:$K$41,MATCH($A15,'Table 3 185 MW (NTN) 2026)'!$B$14:$B$41,0),1)</f>
        <v>71.150000000000006</v>
      </c>
      <c r="L15" s="130"/>
      <c r="M15" s="130"/>
    </row>
    <row r="16" spans="1:14">
      <c r="A16" s="135">
        <f t="shared" si="0"/>
        <v>2029</v>
      </c>
      <c r="B16" s="130">
        <f>INDEX('Table 3 WYAE Wind_2024'!$J$10:$J$36,MATCH($A16,'Table 3 WYAE Wind_2024'!$B$10:$B$36,0),1)</f>
        <v>49.827524986734247</v>
      </c>
      <c r="C16" s="130"/>
      <c r="D16" s="130">
        <f>INDEX('Table 3 PV wS YK_2024'!$I$10:$I$33,MATCH($A16,'Table 3 PV wS YK_2024'!$B$10:$B$33,0),1)</f>
        <v>45.284510010537403</v>
      </c>
      <c r="E16" s="130">
        <f>INDEX('Table 3 PV wS SO_2024'!$I$10:$I$33,MATCH($A16,'Table 3 PV wS SO_2024'!$B$10:$B$33,0),1)</f>
        <v>39.504635395046357</v>
      </c>
      <c r="F16" s="130">
        <f>INDEX('Table 3 PV wS UTN_2024'!$I$10:$I$33,MATCH($A16,'Table 3 PV wS UTN_2024'!$B$10:$B$33,0),1)</f>
        <v>38.649706457925639</v>
      </c>
      <c r="G16" s="130">
        <f>INDEX('Table 3 PV wS JB_2024'!$I$10:$I$33,MATCH($A16,'Table 3 PV wS JB_2024'!$B$10:$B$33,0),1)</f>
        <v>37.504361413249605</v>
      </c>
      <c r="H16" s="130">
        <f>INDEX('Table 3 PV wS JB_2029'!$I$10:$I$33,MATCH($A16,'Table 3 PV wS JB_2029'!$B$10:$B$33,0),1)</f>
        <v>34.466134368478379</v>
      </c>
      <c r="I16" s="130">
        <f>INDEX('Table 3 PV wS UTS_2024'!$I$10:$I$36,MATCH($A16,'Table 3 PV wS UTS_2024'!$B$10:$B$36,0),1)</f>
        <v>35.367053038285917</v>
      </c>
      <c r="J16" s="130"/>
      <c r="K16" s="130">
        <f>INDEX('Table 3 185 MW (NTN) 2026)'!$K$14:$K$41,MATCH($A16,'Table 3 185 MW (NTN) 2026)'!$B$14:$B$41,0),1)</f>
        <v>74.34</v>
      </c>
      <c r="L16" s="130">
        <f>INDEX('Table 3 YK Wind wS_2029'!$I$10:$I$33,MATCH($A16,'Table 3 YK Wind wS_2029'!$B$10:$B$33,0),1)</f>
        <v>56.04892479179022</v>
      </c>
      <c r="M16" s="130"/>
    </row>
    <row r="17" spans="1:13">
      <c r="A17" s="135">
        <f t="shared" si="0"/>
        <v>2030</v>
      </c>
      <c r="B17" s="130">
        <f>INDEX('Table 3 WYAE Wind_2024'!$J$10:$J$36,MATCH($A17,'Table 3 WYAE Wind_2024'!$B$10:$B$36,0),1)</f>
        <v>50.908885258263155</v>
      </c>
      <c r="C17" s="130">
        <f>IF($A17&lt;C$3,0,INDEX('Table 3 ID Wind_2030'!$I$10:$I$33,MATCH($A17,'Table 3 ID Wind_2030'!$B$10:$B$33,0),1))</f>
        <v>41.937525924556674</v>
      </c>
      <c r="D17" s="130">
        <f>INDEX('Table 3 PV wS YK_2024'!$I$10:$I$33,MATCH($A17,'Table 3 PV wS YK_2024'!$B$10:$B$33,0),1)</f>
        <v>46.281173164734803</v>
      </c>
      <c r="E17" s="130">
        <f>INDEX('Table 3 PV wS SO_2024'!$I$10:$I$33,MATCH($A17,'Table 3 PV wS SO_2024'!$B$10:$B$33,0),1)</f>
        <v>40.377135125993576</v>
      </c>
      <c r="F17" s="130">
        <f>INDEX('Table 3 PV wS UTN_2024'!$I$10:$I$33,MATCH($A17,'Table 3 PV wS UTN_2024'!$B$10:$B$33,0),1)</f>
        <v>39.499233908281376</v>
      </c>
      <c r="G17" s="130">
        <f>INDEX('Table 3 PV wS JB_2024'!$I$10:$I$33,MATCH($A17,'Table 3 PV wS JB_2024'!$B$10:$B$33,0),1)</f>
        <v>38.331133664042234</v>
      </c>
      <c r="H17" s="130">
        <f>INDEX('Table 3 PV wS JB_2029'!$I$10:$I$33,MATCH($A17,'Table 3 PV wS JB_2029'!$B$10:$B$33,0),1)</f>
        <v>35.225048923679061</v>
      </c>
      <c r="I17" s="130">
        <f>INDEX('Table 3 PV wS UTS_2024'!$I$10:$I$36,MATCH($A17,'Table 3 PV wS UTS_2024'!$B$10:$B$36,0),1)</f>
        <v>36.146821215314368</v>
      </c>
      <c r="J17" s="130">
        <f>INDEX('Table 3 PV wS UTS_2030'!$I$10:$I$36,MATCH($A17,'Table 3 PV wS UTS_2030'!$B$10:$B$36,0),1)</f>
        <v>46.776008832455084</v>
      </c>
      <c r="K17" s="130">
        <f>INDEX('Table 3 185 MW (NTN) 2026)'!$K$14:$K$41,MATCH($A17,'Table 3 185 MW (NTN) 2026)'!$B$14:$B$41,0),1)</f>
        <v>77.41</v>
      </c>
      <c r="L17" s="130">
        <f>INDEX('Table 3 YK Wind wS_2029'!$I$10:$I$33,MATCH($A17,'Table 3 YK Wind wS_2029'!$B$10:$B$33,0),1)</f>
        <v>57.267540671772167</v>
      </c>
      <c r="M17" s="130"/>
    </row>
    <row r="18" spans="1:13">
      <c r="A18" s="135">
        <f t="shared" si="0"/>
        <v>2031</v>
      </c>
      <c r="B18" s="130">
        <f>INDEX('Table 3 WYAE Wind_2024'!$J$10:$J$36,MATCH($A18,'Table 3 WYAE Wind_2024'!$B$10:$B$36,0),1)</f>
        <v>52.013755140477286</v>
      </c>
      <c r="C18" s="130">
        <f>IF($A18&lt;C$3,0,INDEX('Table 3 ID Wind_2030'!$I$10:$I$33,MATCH($A18,'Table 3 ID Wind_2030'!$B$10:$B$33,0),1))</f>
        <v>42.868232939473344</v>
      </c>
      <c r="D18" s="130">
        <f>INDEX('Table 3 PV wS YK_2024'!$I$10:$I$33,MATCH($A18,'Table 3 PV wS YK_2024'!$B$10:$B$33,0),1)</f>
        <v>47.299789251844039</v>
      </c>
      <c r="E18" s="130">
        <f>INDEX('Table 3 PV wS SO_2024'!$I$10:$I$33,MATCH($A18,'Table 3 PV wS SO_2024'!$B$10:$B$33,0),1)</f>
        <v>41.265009301538981</v>
      </c>
      <c r="F18" s="130">
        <f>INDEX('Table 3 PV wS UTN_2024'!$I$10:$I$33,MATCH($A18,'Table 3 PV wS UTN_2024'!$B$10:$B$33,0),1)</f>
        <v>40.367724024939704</v>
      </c>
      <c r="G18" s="130">
        <f>INDEX('Table 3 PV wS JB_2024'!$I$10:$I$33,MATCH($A18,'Table 3 PV wS JB_2024'!$B$10:$B$33,0),1)</f>
        <v>39.17307604787694</v>
      </c>
      <c r="H18" s="130">
        <f>INDEX('Table 3 PV wS JB_2029'!$I$10:$I$33,MATCH($A18,'Table 3 PV wS JB_2029'!$B$10:$B$33,0),1)</f>
        <v>35.998725708824473</v>
      </c>
      <c r="I18" s="130">
        <f>INDEX('Table 3 PV wS UTS_2024'!$I$10:$I$36,MATCH($A18,'Table 3 PV wS UTS_2024'!$B$10:$B$36,0),1)</f>
        <v>36.944151738672282</v>
      </c>
      <c r="J18" s="130">
        <f>INDEX('Table 3 PV wS UTS_2030'!$I$10:$I$36,MATCH($A18,'Table 3 PV wS UTS_2030'!$B$10:$B$36,0),1)</f>
        <v>47.804706708816298</v>
      </c>
      <c r="K18" s="130">
        <f>INDEX('Table 3 185 MW (NTN) 2026)'!$K$14:$K$41,MATCH($A18,'Table 3 185 MW (NTN) 2026)'!$B$14:$B$41,0),1)</f>
        <v>80.13</v>
      </c>
      <c r="L18" s="130">
        <f>INDEX('Table 3 YK Wind wS_2029'!$I$10:$I$33,MATCH($A18,'Table 3 YK Wind wS_2029'!$B$10:$B$33,0),1)</f>
        <v>58.544397647845472</v>
      </c>
      <c r="M18" s="130"/>
    </row>
    <row r="19" spans="1:13">
      <c r="A19" s="135">
        <f t="shared" si="0"/>
        <v>2032</v>
      </c>
      <c r="B19" s="130">
        <f>INDEX('Table 3 WYAE Wind_2024'!$J$10:$J$36,MATCH($A19,'Table 3 WYAE Wind_2024'!$B$10:$B$36,0),1)</f>
        <v>53.142271000027932</v>
      </c>
      <c r="C19" s="130">
        <f>IF($A19&lt;C$3,0,INDEX('Table 3 ID Wind_2030'!$I$10:$I$33,MATCH($A19,'Table 3 ID Wind_2030'!$B$10:$B$33,0),1))</f>
        <v>43.819058860432612</v>
      </c>
      <c r="D19" s="130">
        <f>INDEX('Table 3 PV wS YK_2024'!$I$10:$I$33,MATCH($A19,'Table 3 PV wS YK_2024'!$B$10:$B$33,0),1)</f>
        <v>48.340358271865114</v>
      </c>
      <c r="E19" s="130">
        <f>INDEX('Table 3 PV wS SO_2024'!$I$10:$I$33,MATCH($A19,'Table 3 PV wS SO_2024'!$B$10:$B$33,0),1)</f>
        <v>42.17210153283213</v>
      </c>
      <c r="F19" s="130">
        <f>INDEX('Table 3 PV wS UTN_2024'!$I$10:$I$33,MATCH($A19,'Table 3 PV wS UTN_2024'!$B$10:$B$33,0),1)</f>
        <v>41.255176807900604</v>
      </c>
      <c r="G19" s="130">
        <f>INDEX('Table 3 PV wS JB_2024'!$I$10:$I$33,MATCH($A19,'Table 3 PV wS JB_2024'!$B$10:$B$33,0),1)</f>
        <v>40.033981098014237</v>
      </c>
      <c r="H19" s="130">
        <f>INDEX('Table 3 PV wS JB_2029'!$I$10:$I$33,MATCH($A19,'Table 3 PV wS JB_2029'!$B$10:$B$33,0),1)</f>
        <v>36.78757262701194</v>
      </c>
      <c r="I19" s="130">
        <f>INDEX('Table 3 PV wS UTS_2024'!$I$10:$I$36,MATCH($A19,'Table 3 PV wS UTS_2024'!$B$10:$B$36,0),1)</f>
        <v>37.755532139093781</v>
      </c>
      <c r="J19" s="130">
        <f>INDEX('Table 3 PV wS UTS_2030'!$I$10:$I$36,MATCH($A19,'Table 3 PV wS UTS_2030'!$B$10:$B$36,0),1)</f>
        <v>48.854935019318582</v>
      </c>
      <c r="K19" s="130">
        <f>INDEX('Table 3 185 MW (NTN) 2026)'!$K$14:$K$41,MATCH($A19,'Table 3 185 MW (NTN) 2026)'!$B$14:$B$41,0),1)</f>
        <v>82.95</v>
      </c>
      <c r="L19" s="130">
        <f>INDEX('Table 3 YK Wind wS_2029'!$I$10:$I$33,MATCH($A19,'Table 3 YK Wind wS_2029'!$B$10:$B$33,0),1)</f>
        <v>59.839716389602046</v>
      </c>
      <c r="M19" s="130">
        <f>INDEX('Table 3 ID Wind wS_2032'!$I$10:$I$33,MATCH($A19,'Table 3 ID Wind wS_2032'!$B$10:$B$33,0),1)</f>
        <v>47.599337901173556</v>
      </c>
    </row>
    <row r="20" spans="1:13">
      <c r="A20" s="135">
        <f t="shared" si="0"/>
        <v>2033</v>
      </c>
      <c r="B20" s="130">
        <f>INDEX('Table 3 WYAE Wind_2024'!$J$10:$J$36,MATCH($A20,'Table 3 WYAE Wind_2024'!$B$10:$B$36,0),1)</f>
        <v>54.255022874687555</v>
      </c>
      <c r="C20" s="130">
        <f>IF($A20&lt;C$3,0,INDEX('Table 3 ID Wind_2030'!$I$10:$I$33,MATCH($A20,'Table 3 ID Wind_2030'!$B$10:$B$33,0),1))</f>
        <v>44.763496446928194</v>
      </c>
      <c r="D20" s="130">
        <f>INDEX('Table 3 PV wS YK_2024'!$I$10:$I$33,MATCH($A20,'Table 3 PV wS YK_2024'!$B$10:$B$33,0),1)</f>
        <v>49.35458377239199</v>
      </c>
      <c r="E20" s="130">
        <f>INDEX('Table 3 PV wS SO_2024'!$I$10:$I$33,MATCH($A20,'Table 3 PV wS SO_2024'!$B$10:$B$33,0),1)</f>
        <v>43.059975708377536</v>
      </c>
      <c r="F20" s="130">
        <f>INDEX('Table 3 PV wS UTN_2024'!$I$10:$I$33,MATCH($A20,'Table 3 PV wS UTN_2024'!$B$10:$B$33,0),1)</f>
        <v>42.11987439129841</v>
      </c>
      <c r="G20" s="130">
        <f>INDEX('Table 3 PV wS JB_2024'!$I$10:$I$33,MATCH($A20,'Table 3 PV wS JB_2024'!$B$10:$B$33,0),1)</f>
        <v>40.875923481848943</v>
      </c>
      <c r="H20" s="130">
        <f>INDEX('Table 3 PV wS JB_2029'!$I$10:$I$33,MATCH($A20,'Table 3 PV wS JB_2029'!$B$10:$B$33,0),1)</f>
        <v>37.561249412157345</v>
      </c>
      <c r="I20" s="130">
        <f>INDEX('Table 3 PV wS UTS_2024'!$I$10:$I$36,MATCH($A20,'Table 3 PV wS UTS_2024'!$B$10:$B$36,0),1)</f>
        <v>38.549350193185802</v>
      </c>
      <c r="J20" s="130">
        <f>INDEX('Table 3 PV wS UTS_2030'!$I$10:$I$36,MATCH($A20,'Table 3 PV wS UTS_2030'!$B$10:$B$36,0),1)</f>
        <v>49.880576044959604</v>
      </c>
      <c r="K20" s="130">
        <f>INDEX('Table 3 185 MW (NTN) 2026)'!$K$14:$K$41,MATCH($A20,'Table 3 185 MW (NTN) 2026)'!$B$14:$B$41,0),1)</f>
        <v>85.55</v>
      </c>
      <c r="L20" s="130">
        <f>INDEX('Table 3 YK Wind wS_2029'!$I$10:$I$33,MATCH($A20,'Table 3 YK Wind wS_2029'!$B$10:$B$33,0),1)</f>
        <v>61.113496404728124</v>
      </c>
      <c r="M20" s="130">
        <f>INDEX('Table 3 ID Wind wS_2032'!$I$10:$I$33,MATCH($A20,'Table 3 ID Wind wS_2032'!$B$10:$B$33,0),1)</f>
        <v>48.615330894750088</v>
      </c>
    </row>
    <row r="21" spans="1:13">
      <c r="A21" s="135">
        <f t="shared" si="0"/>
        <v>2034</v>
      </c>
      <c r="B21" s="130">
        <f>INDEX('Table 3 WYAE Wind_2024'!$J$10:$J$36,MATCH($A21,'Table 3 WYAE Wind_2024'!$B$10:$B$36,0),1)</f>
        <v>55.391284360032401</v>
      </c>
      <c r="C21" s="130">
        <f>IF($A21&lt;C$3,0,INDEX('Table 3 ID Wind_2030'!$I$10:$I$33,MATCH($A21,'Table 3 ID Wind_2030'!$B$10:$B$33,0),1))</f>
        <v>45.726753337470264</v>
      </c>
      <c r="D21" s="130">
        <f>INDEX('Table 3 PV wS YK_2024'!$I$10:$I$33,MATCH($A21,'Table 3 PV wS YK_2024'!$B$10:$B$33,0),1)</f>
        <v>50.390762205830697</v>
      </c>
      <c r="E21" s="130">
        <f>INDEX('Table 3 PV wS SO_2024'!$I$10:$I$33,MATCH($A21,'Table 3 PV wS SO_2024'!$B$10:$B$33,0),1)</f>
        <v>43.963224328521136</v>
      </c>
      <c r="F21" s="130">
        <f>INDEX('Table 3 PV wS UTN_2024'!$I$10:$I$33,MATCH($A21,'Table 3 PV wS UTN_2024'!$B$10:$B$33,0),1)</f>
        <v>43.003534640998808</v>
      </c>
      <c r="G21" s="130">
        <f>INDEX('Table 3 PV wS JB_2024'!$I$10:$I$33,MATCH($A21,'Table 3 PV wS JB_2024'!$B$10:$B$33,0),1)</f>
        <v>41.733035998725711</v>
      </c>
      <c r="H21" s="130">
        <f>INDEX('Table 3 PV wS JB_2029'!$I$10:$I$33,MATCH($A21,'Table 3 PV wS JB_2029'!$B$10:$B$33,0),1)</f>
        <v>38.350096330344819</v>
      </c>
      <c r="I21" s="130">
        <f>INDEX('Table 3 PV wS UTS_2024'!$I$10:$I$36,MATCH($A21,'Table 3 PV wS UTS_2024'!$B$10:$B$36,0),1)</f>
        <v>39.357218124341408</v>
      </c>
      <c r="J21" s="130">
        <f>INDEX('Table 3 PV wS UTS_2030'!$I$10:$I$36,MATCH($A21,'Table 3 PV wS UTS_2030'!$B$10:$B$36,0),1)</f>
        <v>50.927291886196002</v>
      </c>
      <c r="K21" s="130">
        <f>INDEX('Table 3 185 MW (NTN) 2026)'!$K$14:$K$41,MATCH($A21,'Table 3 185 MW (NTN) 2026)'!$B$14:$B$41,0),1)</f>
        <v>88.56</v>
      </c>
      <c r="L21" s="130">
        <f>INDEX('Table 3 YK Wind wS_2029'!$I$10:$I$33,MATCH($A21,'Table 3 YK Wind wS_2029'!$B$10:$B$33,0),1)</f>
        <v>62.405738185537487</v>
      </c>
      <c r="M21" s="130">
        <f>INDEX('Table 3 ID Wind wS_2032'!$I$10:$I$33,MATCH($A21,'Table 3 ID Wind wS_2032'!$B$10:$B$33,0),1)</f>
        <v>49.652001830037804</v>
      </c>
    </row>
    <row r="22" spans="1:13">
      <c r="A22" s="135">
        <f t="shared" si="0"/>
        <v>2035</v>
      </c>
      <c r="B22" s="130">
        <f>INDEX('Table 3 WYAE Wind_2024'!$J$10:$J$36,MATCH($A22,'Table 3 WYAE Wind_2024'!$B$10:$B$36,0),1)</f>
        <v>56.553810062418833</v>
      </c>
      <c r="C22" s="130">
        <f>IF($A22&lt;C$3,0,INDEX('Table 3 ID Wind_2030'!$I$10:$I$33,MATCH($A22,'Table 3 ID Wind_2030'!$B$10:$B$33,0),1))</f>
        <v>46.711314542073559</v>
      </c>
      <c r="D22" s="130">
        <f>INDEX('Table 3 PV wS YK_2024'!$I$10:$I$33,MATCH($A22,'Table 3 PV wS YK_2024'!$B$10:$B$33,0),1)</f>
        <v>51.448893572181248</v>
      </c>
      <c r="E22" s="130">
        <f>INDEX('Table 3 PV wS SO_2024'!$I$10:$I$33,MATCH($A22,'Table 3 PV wS SO_2024'!$B$10:$B$33,0),1)</f>
        <v>44.889534615562013</v>
      </c>
      <c r="F22" s="130">
        <f>INDEX('Table 3 PV wS UTN_2024'!$I$10:$I$33,MATCH($A22,'Table 3 PV wS UTN_2024'!$B$10:$B$33,0),1)</f>
        <v>43.909950090262292</v>
      </c>
      <c r="G22" s="130">
        <f>INDEX('Table 3 PV wS JB_2024'!$I$10:$I$33,MATCH($A22,'Table 3 PV wS JB_2024'!$B$10:$B$33,0),1)</f>
        <v>42.609111181905064</v>
      </c>
      <c r="H22" s="130">
        <f>INDEX('Table 3 PV wS JB_2029'!$I$10:$I$33,MATCH($A22,'Table 3 PV wS JB_2029'!$B$10:$B$33,0),1)</f>
        <v>39.157905914834878</v>
      </c>
      <c r="I22" s="130">
        <f>INDEX('Table 3 PV wS UTS_2024'!$I$10:$I$36,MATCH($A22,'Table 3 PV wS UTS_2024'!$B$10:$B$36,0),1)</f>
        <v>40.186160871092376</v>
      </c>
      <c r="J22" s="130">
        <f>INDEX('Table 3 PV wS UTS_2030'!$I$10:$I$36,MATCH($A22,'Table 3 PV wS UTS_2030'!$B$10:$B$36,0),1)</f>
        <v>51.998595012293642</v>
      </c>
      <c r="K22" s="130">
        <f>INDEX('Table 3 185 MW (NTN) 2026)'!$K$14:$K$41,MATCH($A22,'Table 3 185 MW (NTN) 2026)'!$B$14:$B$41,0),1)</f>
        <v>91.79</v>
      </c>
      <c r="L22" s="130">
        <f>INDEX('Table 3 YK Wind wS_2029'!$I$10:$I$33,MATCH($A22,'Table 3 YK Wind wS_2029'!$B$10:$B$33,0),1)</f>
        <v>63.44644173203011</v>
      </c>
      <c r="M22" s="130">
        <f>INDEX('Table 3 ID Wind wS_2032'!$I$10:$I$33,MATCH($A22,'Table 3 ID Wind wS_2032'!$B$10:$B$33,0),1)</f>
        <v>50.710211491956017</v>
      </c>
    </row>
    <row r="23" spans="1:13">
      <c r="A23" s="135">
        <f t="shared" si="0"/>
        <v>2036</v>
      </c>
      <c r="B23" s="130">
        <f>INDEX('Table 3 WYAE Wind_2024'!$J$10:$J$36,MATCH($A23,'Table 3 WYAE Wind_2024'!$B$10:$B$36,0),1)</f>
        <v>57.7424363418653</v>
      </c>
      <c r="C23" s="130">
        <f>IF($A23&lt;C$3,0,INDEX('Table 3 ID Wind_2030'!$I$10:$I$33,MATCH($A23,'Table 3 ID Wind_2030'!$B$10:$B$33,0),1))</f>
        <v>47.717358829919668</v>
      </c>
      <c r="D23" s="130">
        <f>INDEX('Table 3 PV wS YK_2024'!$I$10:$I$33,MATCH($A23,'Table 3 PV wS YK_2024'!$B$10:$B$33,0),1)</f>
        <v>52.528977871443622</v>
      </c>
      <c r="E23" s="130">
        <f>INDEX('Table 3 PV wS SO_2024'!$I$10:$I$33,MATCH($A23,'Table 3 PV wS SO_2024'!$B$10:$B$33,0),1)</f>
        <v>45.831219347201085</v>
      </c>
      <c r="F23" s="130">
        <f>INDEX('Table 3 PV wS UTN_2024'!$I$10:$I$33,MATCH($A23,'Table 3 PV wS UTN_2024'!$B$10:$B$33,0),1)</f>
        <v>44.831535672567853</v>
      </c>
      <c r="G23" s="130">
        <f>INDEX('Table 3 PV wS JB_2024'!$I$10:$I$33,MATCH($A23,'Table 3 PV wS JB_2024'!$B$10:$B$33,0),1)</f>
        <v>43.504149031387009</v>
      </c>
      <c r="H23" s="130">
        <f>INDEX('Table 3 PV wS JB_2029'!$I$10:$I$33,MATCH($A23,'Table 3 PV wS JB_2029'!$B$10:$B$33,0),1)</f>
        <v>39.980885632366999</v>
      </c>
      <c r="I23" s="130">
        <f>INDEX('Table 3 PV wS UTS_2024'!$I$10:$I$36,MATCH($A23,'Table 3 PV wS UTS_2024'!$B$10:$B$36,0),1)</f>
        <v>41.029153494906915</v>
      </c>
      <c r="J23" s="130">
        <f>INDEX('Table 3 PV wS UTS_2030'!$I$10:$I$36,MATCH($A23,'Table 3 PV wS UTS_2030'!$B$10:$B$36,0),1)</f>
        <v>53.087460484720758</v>
      </c>
      <c r="K23" s="130">
        <f>INDEX('Table 3 185 MW (NTN) 2026)'!$K$14:$K$41,MATCH($A23,'Table 3 185 MW (NTN) 2026)'!$B$14:$B$41,0),1)</f>
        <v>94.75</v>
      </c>
      <c r="L23" s="130">
        <f>INDEX('Table 3 YK Wind wS_2029'!$I$10:$I$33,MATCH($A23,'Table 3 YK Wind wS_2029'!$B$10:$B$33,0),1)</f>
        <v>64.502530083258804</v>
      </c>
      <c r="M23" s="130">
        <f>INDEX('Table 3 ID Wind wS_2032'!$I$10:$I$33,MATCH($A23,'Table 3 ID Wind wS_2032'!$B$10:$B$33,0),1)</f>
        <v>51.788900264814259</v>
      </c>
    </row>
    <row r="24" spans="1:13">
      <c r="A24" s="135">
        <f t="shared" si="0"/>
        <v>2037</v>
      </c>
      <c r="B24" s="130">
        <f>INDEX('Table 3 WYAE Wind_2024'!$J$10:$J$36,MATCH($A24,'Table 3 WYAE Wind_2024'!$B$10:$B$36,0),1)</f>
        <v>58.999245946964933</v>
      </c>
      <c r="C24" s="130">
        <f>IF($A24&lt;C$3,0,INDEX('Table 3 ID Wind_2030'!$I$10:$I$33,MATCH($A24,'Table 3 ID Wind_2030'!$B$10:$B$33,0),1))</f>
        <v>48.775890223050006</v>
      </c>
      <c r="D24" s="130">
        <f>INDEX('Table 3 PV wS YK_2024'!$I$10:$I$33,MATCH($A24,'Table 3 PV wS YK_2024'!$B$10:$B$33,0),1)</f>
        <v>53.683702142606251</v>
      </c>
      <c r="E24" s="130">
        <f>INDEX('Table 3 PV wS SO_2024'!$I$10:$I$33,MATCH($A24,'Table 3 PV wS SO_2024'!$B$10:$B$33,0),1)</f>
        <v>46.838245468382461</v>
      </c>
      <c r="F24" s="130">
        <f>INDEX('Table 3 PV wS UTN_2024'!$I$10:$I$33,MATCH($A24,'Table 3 PV wS UTN_2024'!$B$10:$B$33,0),1)</f>
        <v>45.817594320302192</v>
      </c>
      <c r="G24" s="130">
        <f>INDEX('Table 3 PV wS JB_2024'!$I$10:$I$33,MATCH($A24,'Table 3 PV wS JB_2024'!$B$10:$B$33,0),1)</f>
        <v>44.459867413037216</v>
      </c>
      <c r="H24" s="130">
        <f>INDEX('Table 3 PV wS JB_2029'!$I$10:$I$33,MATCH($A24,'Table 3 PV wS JB_2029'!$B$10:$B$33,0),1)</f>
        <v>40.860753348806874</v>
      </c>
      <c r="I24" s="130">
        <f>INDEX('Table 3 PV wS UTS_2024'!$I$10:$I$36,MATCH($A24,'Table 3 PV wS UTS_2024'!$B$10:$B$36,0),1)</f>
        <v>41.931858096241655</v>
      </c>
      <c r="J24" s="130">
        <f>INDEX('Table 3 PV wS UTS_2030'!$I$10:$I$36,MATCH($A24,'Table 3 PV wS UTS_2030'!$B$10:$B$36,0),1)</f>
        <v>54.257112750263438</v>
      </c>
      <c r="K24" s="130">
        <f>INDEX('Table 3 185 MW (NTN) 2026)'!$K$14:$K$41,MATCH($A24,'Table 3 185 MW (NTN) 2026)'!$B$14:$B$41,0),1)</f>
        <v>99.05</v>
      </c>
      <c r="L24" s="130">
        <f>INDEX('Table 3 YK Wind wS_2029'!$I$10:$I$33,MATCH($A24,'Table 3 YK Wind wS_2029'!$B$10:$B$33,0),1)</f>
        <v>65.65155521411755</v>
      </c>
      <c r="M24" s="130">
        <f>INDEX('Table 3 ID Wind wS_2032'!$I$10:$I$33,MATCH($A24,'Table 3 ID Wind wS_2032'!$B$10:$B$33,0),1)</f>
        <v>52.939316869024744</v>
      </c>
    </row>
    <row r="25" spans="1:13">
      <c r="A25" s="135">
        <f t="shared" si="0"/>
        <v>2038</v>
      </c>
      <c r="B25" s="130">
        <f>INDEX('Table 3 WYAE Wind_2024'!$J$10:$J$36,MATCH($A25,'Table 3 WYAE Wind_2024'!$B$10:$B$36,0),1)</f>
        <v>60.284774368829673</v>
      </c>
      <c r="C25" s="130">
        <f>IF($A25&lt;C$3,0,INDEX('Table 3 ID Wind_2030'!$I$10:$I$33,MATCH($A25,'Table 3 ID Wind_2030'!$B$10:$B$33,0),1))</f>
        <v>49.862354596783845</v>
      </c>
      <c r="D25" s="130">
        <f>INDEX('Table 3 PV wS YK_2024'!$I$10:$I$33,MATCH($A25,'Table 3 PV wS YK_2024'!$B$10:$B$33,0),1)</f>
        <v>54.864769933263084</v>
      </c>
      <c r="E25" s="130">
        <f>INDEX('Table 3 PV wS SO_2024'!$I$10:$I$33,MATCH($A25,'Table 3 PV wS SO_2024'!$B$10:$B$33,0),1)</f>
        <v>47.872176867610662</v>
      </c>
      <c r="F25" s="130">
        <f>INDEX('Table 3 PV wS UTN_2024'!$I$10:$I$33,MATCH($A25,'Table 3 PV wS UTN_2024'!$B$10:$B$33,0),1)</f>
        <v>46.830200700860154</v>
      </c>
      <c r="G25" s="130">
        <f>INDEX('Table 3 PV wS JB_2024'!$I$10:$I$33,MATCH($A25,'Table 3 PV wS JB_2024'!$B$10:$B$33,0),1)</f>
        <v>45.438340994250524</v>
      </c>
      <c r="H25" s="130">
        <f>INDEX('Table 3 PV wS JB_2029'!$I$10:$I$33,MATCH($A25,'Table 3 PV wS JB_2029'!$B$10:$B$33,0),1)</f>
        <v>41.759583731549334</v>
      </c>
      <c r="I25" s="130">
        <f>INDEX('Table 3 PV wS UTS_2024'!$I$10:$I$36,MATCH($A25,'Table 3 PV wS UTS_2024'!$B$10:$B$36,0),1)</f>
        <v>42.855637513171764</v>
      </c>
      <c r="J25" s="130">
        <f>INDEX('Table 3 PV wS UTS_2030'!$I$10:$I$36,MATCH($A25,'Table 3 PV wS UTS_2030'!$B$10:$B$36,0),1)</f>
        <v>55.451352300667374</v>
      </c>
      <c r="K25" s="130">
        <f>INDEX('Table 3 185 MW (NTN) 2026)'!$K$14:$K$41,MATCH($A25,'Table 3 185 MW (NTN) 2026)'!$B$14:$B$41,0),1)</f>
        <v>102.98</v>
      </c>
      <c r="L25" s="130">
        <f>INDEX('Table 3 YK Wind wS_2029'!$I$10:$I$33,MATCH($A25,'Table 3 YK Wind wS_2029'!$B$10:$B$33,0),1)</f>
        <v>66.822119071606792</v>
      </c>
      <c r="M25" s="130">
        <f>INDEX('Table 3 ID Wind wS_2032'!$I$10:$I$33,MATCH($A25,'Table 3 ID Wind wS_2032'!$B$10:$B$33,0),1)</f>
        <v>54.111272199865695</v>
      </c>
    </row>
    <row r="26" spans="1:13">
      <c r="A26" s="135">
        <f t="shared" si="0"/>
        <v>2039</v>
      </c>
      <c r="B26" s="353">
        <f>B25*(1+$N$14)</f>
        <v>61.656252985720549</v>
      </c>
      <c r="C26" s="353">
        <f t="shared" ref="C26:C40" si="1">C25*(1+$N$14)</f>
        <v>50.996723163860679</v>
      </c>
      <c r="D26" s="353">
        <f t="shared" ref="D26:D40" si="2">D25*(1+$N$14)</f>
        <v>56.112943449244824</v>
      </c>
      <c r="E26" s="353">
        <f t="shared" ref="E26:E40" si="3">E25*(1+$N$14)</f>
        <v>48.961268891348809</v>
      </c>
      <c r="F26" s="353">
        <f t="shared" ref="F26:F40" si="4">F25*(1+$N$14)</f>
        <v>47.895587766804724</v>
      </c>
      <c r="G26" s="353">
        <f t="shared" ref="G26:G40" si="5">G25*(1+$N$14)</f>
        <v>46.472063251869727</v>
      </c>
      <c r="H26" s="353">
        <f t="shared" ref="H26:H40" si="6">H25*(1+$N$14)</f>
        <v>42.709614261442084</v>
      </c>
      <c r="I26" s="353">
        <f t="shared" ref="I26:I40" si="7">I25*(1+$N$14)</f>
        <v>43.830603266596427</v>
      </c>
      <c r="J26" s="353">
        <f t="shared" ref="J26:J40" si="8">J25*(1+$N$14)</f>
        <v>56.712870565507558</v>
      </c>
      <c r="K26" s="353">
        <f t="shared" ref="K26:K40" si="9">K25*(1+$N$14)</f>
        <v>105.32279500000001</v>
      </c>
      <c r="L26" s="353">
        <f t="shared" ref="L26:L40" si="10">L25*(1+$N$14)</f>
        <v>68.342322280485845</v>
      </c>
      <c r="M26" s="353">
        <f t="shared" ref="M26:M46" si="11">M25*(1+$N$14)</f>
        <v>55.342303642412645</v>
      </c>
    </row>
    <row r="27" spans="1:13">
      <c r="A27" s="135">
        <f t="shared" si="0"/>
        <v>2040</v>
      </c>
      <c r="B27" s="353">
        <f t="shared" ref="B27:B40" si="12">B26*(1+$N$14)</f>
        <v>63.058932741145696</v>
      </c>
      <c r="C27" s="353">
        <f t="shared" si="1"/>
        <v>52.156898615838514</v>
      </c>
      <c r="D27" s="353">
        <f t="shared" si="2"/>
        <v>57.389512912715148</v>
      </c>
      <c r="E27" s="353">
        <f t="shared" si="3"/>
        <v>50.075137758626994</v>
      </c>
      <c r="F27" s="353">
        <f t="shared" si="4"/>
        <v>48.985212388499534</v>
      </c>
      <c r="G27" s="353">
        <f t="shared" si="5"/>
        <v>47.529302690849768</v>
      </c>
      <c r="H27" s="353">
        <f t="shared" si="6"/>
        <v>43.681257985889893</v>
      </c>
      <c r="I27" s="353">
        <f t="shared" si="7"/>
        <v>44.827749490911501</v>
      </c>
      <c r="J27" s="353">
        <f t="shared" si="8"/>
        <v>58.00308837087286</v>
      </c>
      <c r="K27" s="353">
        <f t="shared" si="9"/>
        <v>107.71888858625002</v>
      </c>
      <c r="L27" s="353">
        <f t="shared" si="10"/>
        <v>69.897110112366903</v>
      </c>
      <c r="M27" s="353">
        <f t="shared" si="11"/>
        <v>56.601341050277533</v>
      </c>
    </row>
    <row r="28" spans="1:13">
      <c r="A28" s="135">
        <f t="shared" si="0"/>
        <v>2041</v>
      </c>
      <c r="B28" s="353">
        <f t="shared" si="12"/>
        <v>64.49352346100676</v>
      </c>
      <c r="C28" s="353">
        <f t="shared" si="1"/>
        <v>53.343468059348844</v>
      </c>
      <c r="D28" s="353">
        <f t="shared" si="2"/>
        <v>58.69512433147942</v>
      </c>
      <c r="E28" s="353">
        <f t="shared" si="3"/>
        <v>51.214347142635759</v>
      </c>
      <c r="F28" s="353">
        <f t="shared" si="4"/>
        <v>50.099625970337904</v>
      </c>
      <c r="G28" s="353">
        <f t="shared" si="5"/>
        <v>48.6105943270666</v>
      </c>
      <c r="H28" s="353">
        <f t="shared" si="6"/>
        <v>44.675006605068887</v>
      </c>
      <c r="I28" s="353">
        <f t="shared" si="7"/>
        <v>45.847580791829742</v>
      </c>
      <c r="J28" s="353">
        <f t="shared" si="8"/>
        <v>59.322658631310219</v>
      </c>
      <c r="K28" s="353">
        <f t="shared" si="9"/>
        <v>110.16949330158721</v>
      </c>
      <c r="L28" s="353">
        <f t="shared" si="10"/>
        <v>71.487269367423252</v>
      </c>
      <c r="M28" s="353">
        <f t="shared" si="11"/>
        <v>57.889021559171347</v>
      </c>
    </row>
    <row r="29" spans="1:13">
      <c r="A29" s="135">
        <f t="shared" si="0"/>
        <v>2042</v>
      </c>
      <c r="B29" s="353">
        <f t="shared" si="12"/>
        <v>65.960751119744671</v>
      </c>
      <c r="C29" s="353">
        <f t="shared" si="1"/>
        <v>54.557031957699031</v>
      </c>
      <c r="D29" s="353">
        <f t="shared" si="2"/>
        <v>60.030438410020579</v>
      </c>
      <c r="E29" s="353">
        <f t="shared" si="3"/>
        <v>52.379473540130725</v>
      </c>
      <c r="F29" s="353">
        <f t="shared" si="4"/>
        <v>51.239392461163092</v>
      </c>
      <c r="G29" s="353">
        <f t="shared" si="5"/>
        <v>49.716485348007367</v>
      </c>
      <c r="H29" s="353">
        <f t="shared" si="6"/>
        <v>45.691363005334203</v>
      </c>
      <c r="I29" s="353">
        <f t="shared" si="7"/>
        <v>46.890613254843871</v>
      </c>
      <c r="J29" s="353">
        <f t="shared" si="8"/>
        <v>60.672249115172527</v>
      </c>
      <c r="K29" s="353">
        <f t="shared" si="9"/>
        <v>112.67584927419833</v>
      </c>
      <c r="L29" s="353">
        <f t="shared" si="10"/>
        <v>73.113604745532129</v>
      </c>
      <c r="M29" s="353">
        <f t="shared" si="11"/>
        <v>59.205996799642499</v>
      </c>
    </row>
    <row r="30" spans="1:13">
      <c r="A30" s="135">
        <f t="shared" si="0"/>
        <v>2043</v>
      </c>
      <c r="B30" s="353">
        <f t="shared" si="12"/>
        <v>67.46135820771886</v>
      </c>
      <c r="C30" s="353">
        <f t="shared" si="1"/>
        <v>55.798204434736689</v>
      </c>
      <c r="D30" s="353">
        <f t="shared" si="2"/>
        <v>61.396130883848549</v>
      </c>
      <c r="E30" s="353">
        <f t="shared" si="3"/>
        <v>53.571106563168705</v>
      </c>
      <c r="F30" s="353">
        <f t="shared" si="4"/>
        <v>52.405088639654558</v>
      </c>
      <c r="G30" s="353">
        <f t="shared" si="5"/>
        <v>50.84753538967454</v>
      </c>
      <c r="H30" s="353">
        <f t="shared" si="6"/>
        <v>46.730841513705556</v>
      </c>
      <c r="I30" s="353">
        <f t="shared" si="7"/>
        <v>47.957374706391569</v>
      </c>
      <c r="J30" s="353">
        <f t="shared" si="8"/>
        <v>62.052542782542702</v>
      </c>
      <c r="K30" s="353">
        <f t="shared" si="9"/>
        <v>115.23922484518634</v>
      </c>
      <c r="L30" s="353">
        <f t="shared" si="10"/>
        <v>74.776939253492984</v>
      </c>
      <c r="M30" s="353">
        <f t="shared" si="11"/>
        <v>60.552933226834369</v>
      </c>
    </row>
    <row r="31" spans="1:13">
      <c r="A31" s="135">
        <f t="shared" si="0"/>
        <v>2044</v>
      </c>
      <c r="B31" s="353">
        <f t="shared" si="12"/>
        <v>68.996104106944472</v>
      </c>
      <c r="C31" s="353">
        <f t="shared" si="1"/>
        <v>57.067613585626951</v>
      </c>
      <c r="D31" s="353">
        <f t="shared" si="2"/>
        <v>62.79289286145611</v>
      </c>
      <c r="E31" s="353">
        <f t="shared" si="3"/>
        <v>54.789849237480794</v>
      </c>
      <c r="F31" s="353">
        <f t="shared" si="4"/>
        <v>53.597304406206703</v>
      </c>
      <c r="G31" s="353">
        <f t="shared" si="5"/>
        <v>52.004316819789636</v>
      </c>
      <c r="H31" s="353">
        <f t="shared" si="6"/>
        <v>47.793968158142363</v>
      </c>
      <c r="I31" s="353">
        <f t="shared" si="7"/>
        <v>49.048404980961976</v>
      </c>
      <c r="J31" s="353">
        <f t="shared" si="8"/>
        <v>63.464238130845551</v>
      </c>
      <c r="K31" s="353">
        <f t="shared" si="9"/>
        <v>117.86091721041434</v>
      </c>
      <c r="L31" s="353">
        <f t="shared" si="10"/>
        <v>76.478114621509945</v>
      </c>
      <c r="M31" s="353">
        <f t="shared" si="11"/>
        <v>61.930512457744854</v>
      </c>
    </row>
    <row r="32" spans="1:13">
      <c r="A32" s="135">
        <f t="shared" si="0"/>
        <v>2045</v>
      </c>
      <c r="B32" s="353">
        <f t="shared" si="12"/>
        <v>70.565765475377461</v>
      </c>
      <c r="C32" s="353">
        <f t="shared" si="1"/>
        <v>58.365901794699965</v>
      </c>
      <c r="D32" s="353">
        <f t="shared" si="2"/>
        <v>64.221431174054246</v>
      </c>
      <c r="E32" s="353">
        <f t="shared" si="3"/>
        <v>56.036318307633486</v>
      </c>
      <c r="F32" s="353">
        <f t="shared" si="4"/>
        <v>54.816643081447907</v>
      </c>
      <c r="G32" s="353">
        <f t="shared" si="5"/>
        <v>53.187415027439854</v>
      </c>
      <c r="H32" s="353">
        <f t="shared" si="6"/>
        <v>48.881280933740101</v>
      </c>
      <c r="I32" s="353">
        <f t="shared" si="7"/>
        <v>50.164256194278863</v>
      </c>
      <c r="J32" s="353">
        <f t="shared" si="8"/>
        <v>64.908049548322296</v>
      </c>
      <c r="K32" s="353">
        <f t="shared" si="9"/>
        <v>120.54225307695127</v>
      </c>
      <c r="L32" s="353">
        <f t="shared" si="10"/>
        <v>78.217991729149304</v>
      </c>
      <c r="M32" s="353">
        <f t="shared" si="11"/>
        <v>63.339431616158549</v>
      </c>
    </row>
    <row r="33" spans="1:13">
      <c r="A33" s="135">
        <f t="shared" si="0"/>
        <v>2046</v>
      </c>
      <c r="B33" s="353">
        <f t="shared" si="12"/>
        <v>72.171136639942304</v>
      </c>
      <c r="C33" s="353">
        <f t="shared" si="1"/>
        <v>59.693726060529393</v>
      </c>
      <c r="D33" s="353">
        <f t="shared" si="2"/>
        <v>65.682468733263988</v>
      </c>
      <c r="E33" s="353">
        <f t="shared" si="3"/>
        <v>57.311144549132152</v>
      </c>
      <c r="F33" s="353">
        <f t="shared" si="4"/>
        <v>56.063721711550848</v>
      </c>
      <c r="G33" s="353">
        <f t="shared" si="5"/>
        <v>54.397428719314114</v>
      </c>
      <c r="H33" s="353">
        <f t="shared" si="6"/>
        <v>49.993330074982687</v>
      </c>
      <c r="I33" s="353">
        <f t="shared" si="7"/>
        <v>51.305493022698712</v>
      </c>
      <c r="J33" s="353">
        <f t="shared" si="8"/>
        <v>66.384707675546636</v>
      </c>
      <c r="K33" s="353">
        <f t="shared" si="9"/>
        <v>123.28458933445192</v>
      </c>
      <c r="L33" s="353">
        <f t="shared" si="10"/>
        <v>79.997451040987457</v>
      </c>
      <c r="M33" s="353">
        <f t="shared" si="11"/>
        <v>64.780403685426165</v>
      </c>
    </row>
    <row r="34" spans="1:13">
      <c r="A34" s="135">
        <f t="shared" si="0"/>
        <v>2047</v>
      </c>
      <c r="B34" s="353">
        <f t="shared" si="12"/>
        <v>73.813029998500994</v>
      </c>
      <c r="C34" s="353">
        <f t="shared" si="1"/>
        <v>61.051758328406443</v>
      </c>
      <c r="D34" s="353">
        <f t="shared" si="2"/>
        <v>67.176744896945749</v>
      </c>
      <c r="E34" s="353">
        <f t="shared" si="3"/>
        <v>58.614973087624911</v>
      </c>
      <c r="F34" s="353">
        <f t="shared" si="4"/>
        <v>57.339171380488629</v>
      </c>
      <c r="G34" s="353">
        <f t="shared" si="5"/>
        <v>55.634970222678511</v>
      </c>
      <c r="H34" s="353">
        <f t="shared" si="6"/>
        <v>51.130678334188545</v>
      </c>
      <c r="I34" s="353">
        <f t="shared" si="7"/>
        <v>52.472692988965107</v>
      </c>
      <c r="J34" s="353">
        <f t="shared" si="8"/>
        <v>67.894959775165319</v>
      </c>
      <c r="K34" s="353">
        <f t="shared" si="9"/>
        <v>126.08931374181071</v>
      </c>
      <c r="L34" s="353">
        <f t="shared" si="10"/>
        <v>81.817393052169919</v>
      </c>
      <c r="M34" s="353">
        <f t="shared" si="11"/>
        <v>66.254157869269619</v>
      </c>
    </row>
    <row r="35" spans="1:13">
      <c r="A35" s="135">
        <f t="shared" si="0"/>
        <v>2048</v>
      </c>
      <c r="B35" s="353">
        <f t="shared" si="12"/>
        <v>75.492276430966896</v>
      </c>
      <c r="C35" s="353">
        <f t="shared" si="1"/>
        <v>62.440685830377696</v>
      </c>
      <c r="D35" s="353">
        <f t="shared" si="2"/>
        <v>68.705015843351262</v>
      </c>
      <c r="E35" s="353">
        <f t="shared" si="3"/>
        <v>59.948463725368377</v>
      </c>
      <c r="F35" s="353">
        <f t="shared" si="4"/>
        <v>58.643637529394745</v>
      </c>
      <c r="G35" s="353">
        <f t="shared" si="5"/>
        <v>56.90066579524445</v>
      </c>
      <c r="H35" s="353">
        <f t="shared" si="6"/>
        <v>52.293901266291336</v>
      </c>
      <c r="I35" s="353">
        <f t="shared" si="7"/>
        <v>53.666446754464069</v>
      </c>
      <c r="J35" s="353">
        <f t="shared" si="8"/>
        <v>69.439570110050326</v>
      </c>
      <c r="K35" s="353">
        <f t="shared" si="9"/>
        <v>128.95784562943692</v>
      </c>
      <c r="L35" s="353">
        <f t="shared" si="10"/>
        <v>83.678738744106795</v>
      </c>
      <c r="M35" s="353">
        <f t="shared" si="11"/>
        <v>67.761439960795499</v>
      </c>
    </row>
    <row r="36" spans="1:13">
      <c r="A36" s="135">
        <f t="shared" si="0"/>
        <v>2049</v>
      </c>
      <c r="B36" s="353">
        <f t="shared" si="12"/>
        <v>77.209725719771399</v>
      </c>
      <c r="C36" s="353">
        <f t="shared" si="1"/>
        <v>63.861211433018788</v>
      </c>
      <c r="D36" s="353">
        <f t="shared" si="2"/>
        <v>70.268054953787512</v>
      </c>
      <c r="E36" s="353">
        <f t="shared" si="3"/>
        <v>61.312291275120508</v>
      </c>
      <c r="F36" s="353">
        <f t="shared" si="4"/>
        <v>59.97778028318848</v>
      </c>
      <c r="G36" s="353">
        <f t="shared" si="5"/>
        <v>58.195155942086267</v>
      </c>
      <c r="H36" s="353">
        <f t="shared" si="6"/>
        <v>53.483587520099469</v>
      </c>
      <c r="I36" s="353">
        <f t="shared" si="7"/>
        <v>54.88735841812813</v>
      </c>
      <c r="J36" s="353">
        <f t="shared" si="8"/>
        <v>71.019320330053972</v>
      </c>
      <c r="K36" s="353">
        <f t="shared" si="9"/>
        <v>131.89163661750661</v>
      </c>
      <c r="L36" s="353">
        <f t="shared" si="10"/>
        <v>85.582430050535223</v>
      </c>
      <c r="M36" s="353">
        <f t="shared" si="11"/>
        <v>69.303012719903606</v>
      </c>
    </row>
    <row r="37" spans="1:13">
      <c r="A37" s="135">
        <f t="shared" si="0"/>
        <v>2050</v>
      </c>
      <c r="B37" s="353">
        <f t="shared" si="12"/>
        <v>78.966246979896198</v>
      </c>
      <c r="C37" s="353">
        <f t="shared" si="1"/>
        <v>65.31405399311997</v>
      </c>
      <c r="D37" s="353">
        <f t="shared" si="2"/>
        <v>71.866653203986175</v>
      </c>
      <c r="E37" s="353">
        <f t="shared" si="3"/>
        <v>62.707145901629502</v>
      </c>
      <c r="F37" s="353">
        <f t="shared" si="4"/>
        <v>61.342274784631023</v>
      </c>
      <c r="G37" s="353">
        <f t="shared" si="5"/>
        <v>59.51909573976873</v>
      </c>
      <c r="H37" s="353">
        <f t="shared" si="6"/>
        <v>54.700339136181732</v>
      </c>
      <c r="I37" s="353">
        <f t="shared" si="7"/>
        <v>56.136045822140545</v>
      </c>
      <c r="J37" s="353">
        <f t="shared" si="8"/>
        <v>72.635009867562701</v>
      </c>
      <c r="K37" s="353">
        <f t="shared" si="9"/>
        <v>134.89217135055489</v>
      </c>
      <c r="L37" s="353">
        <f t="shared" si="10"/>
        <v>87.529430334184909</v>
      </c>
      <c r="M37" s="353">
        <f t="shared" si="11"/>
        <v>70.879656259281418</v>
      </c>
    </row>
    <row r="38" spans="1:13">
      <c r="A38" s="135">
        <f t="shared" si="0"/>
        <v>2051</v>
      </c>
      <c r="B38" s="353">
        <f t="shared" si="12"/>
        <v>80.762729098688837</v>
      </c>
      <c r="C38" s="353">
        <f t="shared" si="1"/>
        <v>66.799948721463451</v>
      </c>
      <c r="D38" s="353">
        <f t="shared" si="2"/>
        <v>73.501619564376867</v>
      </c>
      <c r="E38" s="353">
        <f t="shared" si="3"/>
        <v>64.133733470891571</v>
      </c>
      <c r="F38" s="353">
        <f t="shared" si="4"/>
        <v>62.737811535981379</v>
      </c>
      <c r="G38" s="353">
        <f t="shared" si="5"/>
        <v>60.873155167848473</v>
      </c>
      <c r="H38" s="353">
        <f t="shared" si="6"/>
        <v>55.944771851529872</v>
      </c>
      <c r="I38" s="353">
        <f t="shared" si="7"/>
        <v>57.413140864594247</v>
      </c>
      <c r="J38" s="353">
        <f t="shared" si="8"/>
        <v>74.287456342049751</v>
      </c>
      <c r="K38" s="353">
        <f t="shared" si="9"/>
        <v>137.96096824878001</v>
      </c>
      <c r="L38" s="353">
        <f t="shared" si="10"/>
        <v>89.520724874287623</v>
      </c>
      <c r="M38" s="353">
        <f t="shared" si="11"/>
        <v>72.492168439180077</v>
      </c>
    </row>
    <row r="39" spans="1:13">
      <c r="A39" s="135">
        <f t="shared" si="0"/>
        <v>2052</v>
      </c>
      <c r="B39" s="353">
        <f t="shared" si="12"/>
        <v>82.600081185684019</v>
      </c>
      <c r="C39" s="353">
        <f t="shared" si="1"/>
        <v>68.319647554876752</v>
      </c>
      <c r="D39" s="353">
        <f t="shared" si="2"/>
        <v>75.173781409466443</v>
      </c>
      <c r="E39" s="353">
        <f t="shared" si="3"/>
        <v>65.592775907354351</v>
      </c>
      <c r="F39" s="353">
        <f t="shared" si="4"/>
        <v>64.165096748424958</v>
      </c>
      <c r="G39" s="353">
        <f t="shared" si="5"/>
        <v>62.258019447917029</v>
      </c>
      <c r="H39" s="353">
        <f t="shared" si="6"/>
        <v>57.217515411152178</v>
      </c>
      <c r="I39" s="353">
        <f t="shared" si="7"/>
        <v>58.719289819263771</v>
      </c>
      <c r="J39" s="353">
        <f t="shared" si="8"/>
        <v>75.977495973831381</v>
      </c>
      <c r="K39" s="353">
        <f t="shared" si="9"/>
        <v>141.09958027643975</v>
      </c>
      <c r="L39" s="353">
        <f t="shared" si="10"/>
        <v>91.557321365177671</v>
      </c>
      <c r="M39" s="353">
        <f t="shared" si="11"/>
        <v>74.141365271171424</v>
      </c>
    </row>
    <row r="40" spans="1:13">
      <c r="A40" s="135">
        <f t="shared" si="0"/>
        <v>2053</v>
      </c>
      <c r="B40" s="353">
        <f t="shared" si="12"/>
        <v>84.479233032658328</v>
      </c>
      <c r="C40" s="353">
        <f t="shared" si="1"/>
        <v>69.873919536750208</v>
      </c>
      <c r="D40" s="353">
        <f t="shared" si="2"/>
        <v>76.883984936531803</v>
      </c>
      <c r="E40" s="353">
        <f t="shared" si="3"/>
        <v>67.085011559246666</v>
      </c>
      <c r="F40" s="353">
        <f t="shared" si="4"/>
        <v>65.624852699451623</v>
      </c>
      <c r="G40" s="353">
        <f t="shared" si="5"/>
        <v>63.674389390357142</v>
      </c>
      <c r="H40" s="353">
        <f t="shared" si="6"/>
        <v>58.519213886755892</v>
      </c>
      <c r="I40" s="353">
        <f t="shared" si="7"/>
        <v>60.055153662652025</v>
      </c>
      <c r="J40" s="353">
        <f t="shared" si="8"/>
        <v>77.705984007236054</v>
      </c>
      <c r="K40" s="353">
        <f t="shared" si="9"/>
        <v>144.30959572772878</v>
      </c>
      <c r="L40" s="353">
        <f t="shared" si="10"/>
        <v>93.640250426235468</v>
      </c>
      <c r="M40" s="353">
        <f t="shared" si="11"/>
        <v>75.828081331090573</v>
      </c>
    </row>
    <row r="41" spans="1:13">
      <c r="A41" s="135">
        <f t="shared" si="0"/>
        <v>2054</v>
      </c>
      <c r="B41" s="353"/>
      <c r="C41" s="353">
        <f t="shared" ref="C41:C46" si="13">C40*(1+$N$14)</f>
        <v>71.463551206211278</v>
      </c>
      <c r="D41" s="353"/>
      <c r="E41" s="353"/>
      <c r="F41" s="353"/>
      <c r="G41" s="353"/>
      <c r="H41" s="353">
        <f t="shared" ref="H41:H45" si="14">H40*(1+$N$14)</f>
        <v>59.850526002679594</v>
      </c>
      <c r="I41" s="353"/>
      <c r="J41" s="353">
        <f t="shared" ref="J41:J46" si="15">J40*(1+$N$14)</f>
        <v>79.473795143400679</v>
      </c>
      <c r="K41" s="353">
        <f>K40*(1+$N$14)</f>
        <v>147.59263903053463</v>
      </c>
      <c r="L41" s="353">
        <f>L40*(1+$N$14)</f>
        <v>95.770566123432332</v>
      </c>
      <c r="M41" s="353">
        <f t="shared" si="11"/>
        <v>77.553170181372892</v>
      </c>
    </row>
    <row r="42" spans="1:13">
      <c r="A42" s="135">
        <f t="shared" si="0"/>
        <v>2055</v>
      </c>
      <c r="B42" s="353"/>
      <c r="C42" s="353">
        <f t="shared" si="13"/>
        <v>73.089346996152585</v>
      </c>
      <c r="D42" s="353"/>
      <c r="E42" s="353"/>
      <c r="F42" s="353"/>
      <c r="G42" s="353"/>
      <c r="H42" s="353">
        <f t="shared" si="14"/>
        <v>61.212125469240554</v>
      </c>
      <c r="I42" s="353"/>
      <c r="J42" s="353">
        <f t="shared" si="15"/>
        <v>81.281823982913053</v>
      </c>
      <c r="K42" s="353">
        <f>K41*(1+$N$14)</f>
        <v>150.95037156847928</v>
      </c>
      <c r="L42" s="353">
        <f>L41*(1+$N$14)</f>
        <v>97.949346502740426</v>
      </c>
      <c r="M42" s="353">
        <f t="shared" si="11"/>
        <v>79.317504802999125</v>
      </c>
    </row>
    <row r="43" spans="1:13">
      <c r="A43" s="135">
        <f t="shared" si="0"/>
        <v>2056</v>
      </c>
      <c r="B43" s="353"/>
      <c r="C43" s="353">
        <f t="shared" si="13"/>
        <v>74.752129640315061</v>
      </c>
      <c r="D43" s="353"/>
      <c r="E43" s="353"/>
      <c r="F43" s="353"/>
      <c r="G43" s="353"/>
      <c r="H43" s="353">
        <f t="shared" si="14"/>
        <v>62.604701323665779</v>
      </c>
      <c r="I43" s="353"/>
      <c r="J43" s="353">
        <f t="shared" si="15"/>
        <v>83.130985478524323</v>
      </c>
      <c r="K43" s="358"/>
      <c r="L43" s="353">
        <f>L42*(1+$N$14)</f>
        <v>100.17769413567777</v>
      </c>
      <c r="M43" s="353">
        <f t="shared" si="11"/>
        <v>81.121978037267354</v>
      </c>
    </row>
    <row r="44" spans="1:13">
      <c r="A44" s="135">
        <f t="shared" si="0"/>
        <v>2057</v>
      </c>
      <c r="B44" s="353"/>
      <c r="C44" s="353">
        <f t="shared" si="13"/>
        <v>76.452740589632228</v>
      </c>
      <c r="D44" s="353"/>
      <c r="E44" s="353"/>
      <c r="F44" s="353"/>
      <c r="G44" s="353"/>
      <c r="H44" s="353">
        <f t="shared" si="14"/>
        <v>64.028958278779172</v>
      </c>
      <c r="I44" s="353"/>
      <c r="J44" s="353">
        <f t="shared" si="15"/>
        <v>85.022215398160753</v>
      </c>
      <c r="K44" s="358"/>
      <c r="L44" s="353">
        <f>L43*(1+$N$14)</f>
        <v>102.45673667726444</v>
      </c>
      <c r="M44" s="353">
        <f t="shared" si="11"/>
        <v>82.967503037615188</v>
      </c>
    </row>
    <row r="45" spans="1:13">
      <c r="A45" s="135">
        <f t="shared" si="0"/>
        <v>2058</v>
      </c>
      <c r="B45" s="353"/>
      <c r="C45" s="353">
        <f t="shared" si="13"/>
        <v>78.192040438046362</v>
      </c>
      <c r="D45" s="353"/>
      <c r="E45" s="353"/>
      <c r="F45" s="353"/>
      <c r="G45" s="353"/>
      <c r="H45" s="353">
        <f t="shared" si="14"/>
        <v>65.485617079621406</v>
      </c>
      <c r="I45" s="353"/>
      <c r="J45" s="353">
        <f t="shared" si="15"/>
        <v>86.956470798468914</v>
      </c>
      <c r="K45" s="358"/>
      <c r="L45" s="353">
        <f>L44*(1+$N$14)</f>
        <v>104.78762743667221</v>
      </c>
      <c r="M45" s="353">
        <f t="shared" si="11"/>
        <v>84.855013731720931</v>
      </c>
    </row>
    <row r="46" spans="1:13">
      <c r="A46" s="135">
        <f t="shared" si="0"/>
        <v>2059</v>
      </c>
      <c r="B46" s="353"/>
      <c r="C46" s="353">
        <f t="shared" si="13"/>
        <v>79.970909358011923</v>
      </c>
      <c r="D46" s="353"/>
      <c r="E46" s="353"/>
      <c r="F46" s="353"/>
      <c r="G46" s="353"/>
      <c r="H46" s="353"/>
      <c r="I46" s="353"/>
      <c r="J46" s="353">
        <f t="shared" si="15"/>
        <v>88.934730509134084</v>
      </c>
      <c r="K46" s="358"/>
      <c r="L46" s="358"/>
      <c r="M46" s="353">
        <f t="shared" si="11"/>
        <v>86.785465294117586</v>
      </c>
    </row>
    <row r="47" spans="1:13">
      <c r="A47" s="135">
        <f t="shared" ref="A47:A48" si="16">A46+1</f>
        <v>2060</v>
      </c>
      <c r="B47" s="353"/>
      <c r="C47" s="353">
        <f t="shared" ref="C47:C48" si="17">C46*(1+$N$14)</f>
        <v>81.790247545906695</v>
      </c>
      <c r="D47" s="353"/>
      <c r="E47" s="353"/>
      <c r="F47" s="353"/>
      <c r="G47" s="353"/>
      <c r="H47" s="353"/>
      <c r="I47" s="353"/>
      <c r="J47" s="353"/>
      <c r="K47" s="358"/>
      <c r="L47" s="358"/>
      <c r="M47" s="353">
        <f t="shared" ref="M47:M48" si="18">M46*(1+$N$14)</f>
        <v>88.759834629558767</v>
      </c>
    </row>
    <row r="48" spans="1:13">
      <c r="A48" s="135">
        <f t="shared" si="16"/>
        <v>2061</v>
      </c>
      <c r="B48" s="353"/>
      <c r="C48" s="353">
        <f t="shared" si="17"/>
        <v>83.650975677576071</v>
      </c>
      <c r="D48" s="353"/>
      <c r="E48" s="353"/>
      <c r="F48" s="353"/>
      <c r="G48" s="353"/>
      <c r="H48" s="353"/>
      <c r="I48" s="353"/>
      <c r="J48" s="353"/>
      <c r="K48" s="358"/>
      <c r="L48" s="358"/>
      <c r="M48" s="353">
        <f t="shared" si="18"/>
        <v>90.779120867381238</v>
      </c>
    </row>
    <row r="49" spans="1:13" ht="12" customHeight="1">
      <c r="A49" s="135"/>
    </row>
    <row r="50" spans="1:13" ht="12" customHeight="1">
      <c r="A50" s="354" t="s">
        <v>161</v>
      </c>
      <c r="B50" s="355">
        <f>PMT(Discount_Rate,30,-NPV(Discount_Rate,Table3ACsummary!B$11:B$40))</f>
        <v>55.879381205884982</v>
      </c>
      <c r="C50" s="355">
        <f>PMT(Discount_Rate,30,-NPV(Discount_Rate,Table3ACsummary!C$17:C$46))</f>
        <v>52.855866227990703</v>
      </c>
      <c r="D50" s="355">
        <f>PMT(Discount_Rate,30,-NPV(Discount_Rate,Table3ACsummary!D$11:D$40))</f>
        <v>50.994724266935606</v>
      </c>
      <c r="E50" s="355">
        <f>PMT(Discount_Rate,30,-NPV(Discount_Rate,Table3ACsummary!E$11:E$40))</f>
        <v>44.491537253608129</v>
      </c>
      <c r="F50" s="355">
        <f>PMT(Discount_Rate,30,-NPV(Discount_Rate,Table3ACsummary!F$11:F$40))</f>
        <v>43.523206151076515</v>
      </c>
      <c r="G50" s="355">
        <f>PMT(Discount_Rate,30,-NPV(Discount_Rate,Table3ACsummary!G$11:G$40))</f>
        <v>42.234286846511971</v>
      </c>
      <c r="H50" s="355">
        <f>PMT(Discount_Rate,30,-NPV(Discount_Rate,Table3ACsummary!H$16:H$45))</f>
        <v>43.334935253523319</v>
      </c>
      <c r="I50" s="355">
        <f>PMT(Discount_Rate,30,-NPV(Discount_Rate,Table3ACsummary!I$11:I$40))</f>
        <v>39.828539338145148</v>
      </c>
      <c r="J50" s="355">
        <f>PMT(Discount_Rate,30,-NPV(Discount_Rate,Table3ACsummary!J$11:J$40))</f>
        <v>52.400616280278214</v>
      </c>
      <c r="K50" s="355">
        <f>PMT(Discount_Rate,30,-NPV(Discount_Rate,Table3ACsummary!K$13:K$42))</f>
        <v>94.128450939494201</v>
      </c>
      <c r="L50" s="355">
        <f>PMT(Discount_Rate,30,-NPV(Discount_Rate,Table3ACsummary!L$16:L$45))</f>
        <v>69.783299890605122</v>
      </c>
      <c r="M50" s="355">
        <f>PMT(Discount_Rate,30,-NPV(Discount_Rate,Table3ACsummary!M$19:M$48))</f>
        <v>59.968299653581866</v>
      </c>
    </row>
    <row r="51" spans="1:13" ht="12" customHeight="1">
      <c r="A51" s="135"/>
    </row>
    <row r="52" spans="1:13">
      <c r="A52" s="135"/>
    </row>
    <row r="53" spans="1:13">
      <c r="A53" s="135"/>
    </row>
    <row r="54" spans="1:13">
      <c r="A54" s="135"/>
    </row>
    <row r="55" spans="1:13">
      <c r="A55" s="135"/>
    </row>
    <row r="56" spans="1:13">
      <c r="A56" s="135"/>
    </row>
    <row r="57" spans="1:13">
      <c r="A57" s="135"/>
    </row>
    <row r="58" spans="1:13">
      <c r="A58" s="135"/>
    </row>
    <row r="59" spans="1:13">
      <c r="A59" s="135"/>
    </row>
    <row r="60" spans="1:13">
      <c r="A60" s="135"/>
    </row>
    <row r="61" spans="1:13">
      <c r="A61" s="135"/>
    </row>
    <row r="62" spans="1:13">
      <c r="A62" s="135"/>
    </row>
    <row r="63" spans="1:13">
      <c r="A63" s="135"/>
    </row>
    <row r="64" spans="1:13">
      <c r="A64" s="135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324"/>
  <sheetViews>
    <sheetView topLeftCell="A2" zoomScale="70" zoomScaleNormal="70" workbookViewId="0">
      <pane xSplit="2" ySplit="11" topLeftCell="C13" activePane="bottomRight" state="frozen"/>
      <selection activeCell="A2" sqref="A2"/>
      <selection pane="topRight" activeCell="C2" sqref="C2"/>
      <selection pane="bottomLeft" activeCell="A13" sqref="A13"/>
      <selection pane="bottomRight" activeCell="C2" sqref="C2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8.332031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9" s="3" customFormat="1" ht="15.75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4"/>
    </row>
    <row r="4" spans="1:19" ht="38.25">
      <c r="B4" s="83" t="str">
        <f ca="1">'Table 1'!B5</f>
        <v>Kennecott Smelter Non Firm - 31.8 MW and 58.2% CF</v>
      </c>
      <c r="C4" s="83"/>
      <c r="D4" s="83"/>
      <c r="E4" s="83"/>
      <c r="F4" s="83"/>
      <c r="G4" s="83"/>
      <c r="K4" s="56">
        <f>MIN(K13:K24)</f>
        <v>44197</v>
      </c>
      <c r="M4" s="57" t="s">
        <v>235</v>
      </c>
      <c r="P4" s="219" t="s">
        <v>231</v>
      </c>
      <c r="Q4" s="219" t="s">
        <v>232</v>
      </c>
      <c r="R4" s="219" t="s">
        <v>233</v>
      </c>
      <c r="S4" s="219" t="s">
        <v>233</v>
      </c>
    </row>
    <row r="5" spans="1:19">
      <c r="B5" s="83" t="str">
        <f>TEXT($K$5,"MMMM YYYY")&amp;"  through  "&amp;TEXT($K$6,"MMMM YYYY")</f>
        <v>January 2021  through  December 2021</v>
      </c>
      <c r="C5" s="83"/>
      <c r="D5" s="83"/>
      <c r="E5" s="83"/>
      <c r="F5" s="83"/>
      <c r="G5" s="83"/>
      <c r="J5" s="56" t="s">
        <v>38</v>
      </c>
      <c r="K5" s="189">
        <f>MIN(K13:K24)</f>
        <v>44197</v>
      </c>
      <c r="M5" s="56" t="s">
        <v>39</v>
      </c>
      <c r="O5" s="3" t="s">
        <v>80</v>
      </c>
      <c r="P5" s="5">
        <f>13+12</f>
        <v>25</v>
      </c>
      <c r="Q5" s="5">
        <f>13+12*3</f>
        <v>49</v>
      </c>
      <c r="R5" s="5">
        <v>21</v>
      </c>
      <c r="S5" s="5">
        <v>13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89">
        <f>EDATE(K5,1*12-1)</f>
        <v>44531</v>
      </c>
      <c r="M6" s="57">
        <v>31.8</v>
      </c>
      <c r="N6" s="56" t="s">
        <v>32</v>
      </c>
      <c r="O6" s="5" t="s">
        <v>81</v>
      </c>
      <c r="P6">
        <f>P5+15*12-1</f>
        <v>204</v>
      </c>
      <c r="Q6">
        <f>Q5+15*12-1</f>
        <v>228</v>
      </c>
      <c r="R6">
        <f>R5+15*12-1</f>
        <v>200</v>
      </c>
      <c r="S6">
        <f>S5+11</f>
        <v>24</v>
      </c>
    </row>
    <row r="7" spans="1:19">
      <c r="A7" s="107"/>
      <c r="B7" s="173"/>
      <c r="C7" s="58"/>
      <c r="D7" s="58"/>
      <c r="E7" s="58"/>
      <c r="F7" s="389"/>
      <c r="G7" s="91"/>
      <c r="M7" s="390">
        <f ca="1">SUM(OFFSET(F12,MATCH(K5,B13:B24,0),0,12))/(EDATE(K5,12)-K5)/24/Study_MW</f>
        <v>0.58176100628930816</v>
      </c>
      <c r="N7" s="88" t="s">
        <v>34</v>
      </c>
    </row>
    <row r="8" spans="1:19">
      <c r="A8" s="107"/>
      <c r="B8" s="107" t="str">
        <f>"Nominal NPV at "&amp;TEXT(J9,"0.00%")&amp;" Discount Rate"</f>
        <v>Nominal NPV at 6.92% Discount Rate</v>
      </c>
      <c r="J8" s="56" t="str">
        <f>'Table 1'!I42</f>
        <v>Discount Rate - 2019 IRP Update</v>
      </c>
    </row>
    <row r="9" spans="1:19">
      <c r="A9" s="107" t="str">
        <f>S4</f>
        <v xml:space="preserve">15 Year </v>
      </c>
      <c r="C9" s="58">
        <f ca="1">NPV($K$9,INDIRECT("C"&amp;$S$5&amp;":C"&amp;$S$6))</f>
        <v>2465445.5611170796</v>
      </c>
      <c r="D9" s="58">
        <f ca="1">NPV($K$9,INDIRECT("d"&amp;$S$5&amp;":d"&amp;$S$6))</f>
        <v>0</v>
      </c>
      <c r="E9" s="58">
        <f ca="1">NPV($K$9,INDIRECT("e"&amp;$S$5&amp;":e"&amp;$S$6))</f>
        <v>2465445.5611170796</v>
      </c>
      <c r="F9" s="389">
        <f ca="1">NPV($K$9,INDIRECT("f"&amp;$S$5&amp;":f"&amp;$S$6))</f>
        <v>156297.77709124581</v>
      </c>
      <c r="G9" s="91">
        <f ca="1">($C9+D9)/$F9</f>
        <v>15.774028313133114</v>
      </c>
      <c r="J9" s="110">
        <f>'Table 1'!I43</f>
        <v>6.9199999999999998E-2</v>
      </c>
      <c r="K9" s="93">
        <f>((1+J9)^(1/12))-1</f>
        <v>5.5914663265468345E-3</v>
      </c>
    </row>
    <row r="10" spans="1:19">
      <c r="A10" s="107"/>
      <c r="C10" s="58"/>
      <c r="D10" s="58"/>
      <c r="E10" s="58"/>
      <c r="F10" s="389"/>
      <c r="G10" s="91"/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0.0% CF</v>
      </c>
      <c r="E12" s="66" t="s">
        <v>50</v>
      </c>
      <c r="F12" s="67" t="s">
        <v>46</v>
      </c>
      <c r="G12" s="65" t="str">
        <f>D12</f>
        <v>0.0%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f>[11]NPC!$F$3</f>
        <v>44197</v>
      </c>
      <c r="C13" s="69">
        <f>IF(F13="","",-INDEX([11]Delta!$F$1:$EE$997,$L$13,$I13))</f>
        <v>191745.89532911777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191745.89532911777</v>
      </c>
      <c r="F13" s="69">
        <f>IF(INDEX([11]Delta!$F$1:$EE$997,$L$14,$I13)=0,"",INDEX([11]Delta!$F$1:$EE$997,$L$14,$I13))</f>
        <v>13764</v>
      </c>
      <c r="G13" s="72">
        <f t="shared" ref="G13:G17" si="1">IF(ISNUMBER($F13),E13/$F13,"")</f>
        <v>13.930971761778391</v>
      </c>
      <c r="I13" s="60">
        <v>1</v>
      </c>
      <c r="J13" s="73">
        <f>YEAR(B13)</f>
        <v>2021</v>
      </c>
      <c r="K13" s="74">
        <f t="shared" ref="K13:K24" si="2">IF(ISNUMBER(F13),B13,"")</f>
        <v>44197</v>
      </c>
      <c r="L13" s="56">
        <f>MATCH(M13,[11]Delta!$A$1:$A$997,FALSE)</f>
        <v>358</v>
      </c>
      <c r="M13" s="56" t="s">
        <v>49</v>
      </c>
    </row>
    <row r="14" spans="1:19">
      <c r="B14" s="78">
        <f t="shared" ref="B14:B77" si="3">EDATE(B13,1)</f>
        <v>44228</v>
      </c>
      <c r="C14" s="75">
        <f>IF(F14="","",-INDEX([11]Delta!$F$1:$EE$997,$L$13,$I14))</f>
        <v>188281.05669416487</v>
      </c>
      <c r="D14" s="71">
        <f>IF(ISNUMBER($F14),VLOOKUP($J14,'Table 1'!$B$13:$C$33,2,FALSE)/12*1000*Study_MW,"")</f>
        <v>0</v>
      </c>
      <c r="E14" s="71">
        <f t="shared" si="0"/>
        <v>188281.05669416487</v>
      </c>
      <c r="F14" s="75">
        <f>IF(INDEX([11]Delta!$F$1:$EE$997,$L$14,$I14)=0,"",INDEX([11]Delta!$F$1:$EE$997,$L$14,$I14))</f>
        <v>12432</v>
      </c>
      <c r="G14" s="76">
        <f t="shared" si="1"/>
        <v>15.144872642709529</v>
      </c>
      <c r="I14" s="77">
        <f>I13+1</f>
        <v>2</v>
      </c>
      <c r="J14" s="73">
        <f t="shared" ref="J14:J77" si="4">YEAR(B14)</f>
        <v>2021</v>
      </c>
      <c r="K14" s="78">
        <f t="shared" si="2"/>
        <v>44228</v>
      </c>
      <c r="L14" s="56">
        <f>MATCH(M14,[11]Delta!$C$304:$C$507,FALSE)+ROW([11]Delta!$C$303)+2</f>
        <v>456</v>
      </c>
      <c r="M14" s="90" t="str">
        <f>CHOOSE([11]NPC!$EQ$86,[11]NPC!$EI$86,[11]NPC!$EK$86,[11]NPC!$EM$86,[11]NPC!$EO$86)</f>
        <v>QF - 433 - UT - Gas</v>
      </c>
    </row>
    <row r="15" spans="1:19">
      <c r="B15" s="78">
        <f t="shared" si="3"/>
        <v>44256</v>
      </c>
      <c r="C15" s="75">
        <f>IF(F15="","",-INDEX([11]Delta!$F$1:$EE$997,$L$13,$I15))</f>
        <v>208215.31372381747</v>
      </c>
      <c r="D15" s="71">
        <f>IF(ISNUMBER($F15),VLOOKUP($J15,'Table 1'!$B$13:$C$33,2,FALSE)/12*1000*Study_MW,"")</f>
        <v>0</v>
      </c>
      <c r="E15" s="71">
        <f t="shared" si="0"/>
        <v>208215.31372381747</v>
      </c>
      <c r="F15" s="75">
        <f>IF(INDEX([11]Delta!$F$1:$EE$997,$L$14,$I15)=0,"",INDEX([11]Delta!$F$1:$EE$997,$L$14,$I15))</f>
        <v>13764</v>
      </c>
      <c r="G15" s="76">
        <f t="shared" si="1"/>
        <v>15.127529331867006</v>
      </c>
      <c r="I15" s="77">
        <f t="shared" ref="I15:I24" si="5">I14+1</f>
        <v>3</v>
      </c>
      <c r="J15" s="73">
        <f t="shared" si="4"/>
        <v>2021</v>
      </c>
      <c r="K15" s="78">
        <f t="shared" si="2"/>
        <v>44256</v>
      </c>
    </row>
    <row r="16" spans="1:19">
      <c r="B16" s="78">
        <f t="shared" si="3"/>
        <v>44287</v>
      </c>
      <c r="C16" s="75">
        <f>IF(F16="","",-INDEX([11]Delta!$F$1:$EE$997,$L$13,$I16))</f>
        <v>173968.48797567189</v>
      </c>
      <c r="D16" s="71">
        <f>IF(ISNUMBER($F16),VLOOKUP($J16,'Table 1'!$B$13:$C$33,2,FALSE)/12*1000*Study_MW,"")</f>
        <v>0</v>
      </c>
      <c r="E16" s="71">
        <f t="shared" si="0"/>
        <v>173968.48797567189</v>
      </c>
      <c r="F16" s="75">
        <f>IF(INDEX([11]Delta!$F$1:$EE$997,$L$14,$I16)=0,"",INDEX([11]Delta!$F$1:$EE$997,$L$14,$I16))</f>
        <v>13320</v>
      </c>
      <c r="G16" s="76">
        <f t="shared" si="1"/>
        <v>13.060697295470863</v>
      </c>
      <c r="I16" s="77">
        <f t="shared" si="5"/>
        <v>4</v>
      </c>
      <c r="J16" s="73">
        <f t="shared" si="4"/>
        <v>2021</v>
      </c>
      <c r="K16" s="78">
        <f t="shared" si="2"/>
        <v>44287</v>
      </c>
      <c r="L16" s="73">
        <f>YEAR(B13)</f>
        <v>2021</v>
      </c>
      <c r="M16" s="56">
        <f>SUMIF($J$13:$J$264,L16,$C$13:$C$264)</f>
        <v>2559330.3690826595</v>
      </c>
      <c r="N16" s="56">
        <f>SUMIF($J$13:$J$264,L16,$D$13:$D$264)</f>
        <v>0</v>
      </c>
      <c r="O16" s="56">
        <f t="shared" ref="O16:O25" si="6">SUMIF($J$13:$J$264,L16,$F$13:$F$264)</f>
        <v>162060</v>
      </c>
      <c r="P16" s="113">
        <f t="shared" ref="P16:P25" si="7">(M16+N16)/O16</f>
        <v>15.792486542531528</v>
      </c>
      <c r="Q16" s="166">
        <f>M16/O16</f>
        <v>15.792486542531528</v>
      </c>
      <c r="R16" s="166">
        <f>IFERROR(N16/O16,0)</f>
        <v>0</v>
      </c>
    </row>
    <row r="17" spans="2:20">
      <c r="B17" s="78">
        <f t="shared" si="3"/>
        <v>44317</v>
      </c>
      <c r="C17" s="75">
        <f>IF(F17="","",-INDEX([11]Delta!$F$1:$EE$997,$L$13,$I17))</f>
        <v>169654.57703781128</v>
      </c>
      <c r="D17" s="71">
        <f>IF(ISNUMBER($F17),VLOOKUP($J17,'Table 1'!$B$13:$C$33,2,FALSE)/12*1000*Study_MW,"")</f>
        <v>0</v>
      </c>
      <c r="E17" s="71">
        <f t="shared" si="0"/>
        <v>169654.57703781128</v>
      </c>
      <c r="F17" s="75">
        <f>IF(INDEX([11]Delta!$F$1:$EE$997,$L$14,$I17)=0,"",INDEX([11]Delta!$F$1:$EE$997,$L$14,$I17))</f>
        <v>13764</v>
      </c>
      <c r="G17" s="76">
        <f t="shared" si="1"/>
        <v>12.325964620590764</v>
      </c>
      <c r="I17" s="77">
        <f t="shared" si="5"/>
        <v>5</v>
      </c>
      <c r="J17" s="73">
        <f t="shared" si="4"/>
        <v>2021</v>
      </c>
      <c r="K17" s="78">
        <f t="shared" si="2"/>
        <v>44317</v>
      </c>
      <c r="L17" s="73">
        <f>L16+1</f>
        <v>2022</v>
      </c>
      <c r="M17" s="56">
        <f>SUMIF($J$13:$J$264,L17,$C$13:$C$264)</f>
        <v>0</v>
      </c>
      <c r="N17" s="56">
        <f t="shared" ref="N17:N36" si="8">SUMIF($J$13:$J$264,L17,$D$13:$D$264)</f>
        <v>0</v>
      </c>
      <c r="O17" s="56">
        <f t="shared" si="6"/>
        <v>0</v>
      </c>
      <c r="P17" s="113" t="e">
        <f t="shared" si="7"/>
        <v>#DIV/0!</v>
      </c>
      <c r="Q17" s="166" t="e">
        <f t="shared" ref="Q17:Q33" si="9">M17/O17</f>
        <v>#DIV/0!</v>
      </c>
      <c r="R17" s="166">
        <f t="shared" ref="R17:R33" si="10">IFERROR(N17/O17,0)</f>
        <v>0</v>
      </c>
    </row>
    <row r="18" spans="2:20">
      <c r="B18" s="78">
        <f t="shared" si="3"/>
        <v>44348</v>
      </c>
      <c r="C18" s="75">
        <f>IF(F18="","",-INDEX([11]Delta!$F$1:$EE$997,$L$13,$I18))</f>
        <v>182863.92747245729</v>
      </c>
      <c r="D18" s="71">
        <f>IF(ISNUMBER($F18),VLOOKUP($J18,'Table 1'!$B$13:$C$33,2,FALSE)/12*1000*Study_MW,"")</f>
        <v>0</v>
      </c>
      <c r="E18" s="71">
        <f t="shared" ref="E18:E19" si="11">IF(ISNUMBER(C18+D18),C18+D18,"")</f>
        <v>182863.92747245729</v>
      </c>
      <c r="F18" s="75">
        <f>IF(INDEX([11]Delta!$F$1:$EE$997,$L$14,$I18)=0,"",INDEX([11]Delta!$F$1:$EE$997,$L$14,$I18))</f>
        <v>13320</v>
      </c>
      <c r="G18" s="76">
        <f t="shared" ref="G18:G19" si="12">IF(ISNUMBER($F18),E18/$F18,"")</f>
        <v>13.728523083517814</v>
      </c>
      <c r="I18" s="77">
        <f t="shared" si="5"/>
        <v>6</v>
      </c>
      <c r="J18" s="73">
        <f t="shared" si="4"/>
        <v>2021</v>
      </c>
      <c r="K18" s="78">
        <f t="shared" si="2"/>
        <v>44348</v>
      </c>
      <c r="L18" s="73">
        <f t="shared" ref="L18:L42" si="13">L17+1</f>
        <v>2023</v>
      </c>
      <c r="M18" s="56">
        <f t="shared" ref="M18:M36" si="14">SUMIF($J$13:$J$264,L18,$C$13:$C$264)</f>
        <v>0</v>
      </c>
      <c r="N18" s="56">
        <f t="shared" si="8"/>
        <v>0</v>
      </c>
      <c r="O18" s="56">
        <f t="shared" si="6"/>
        <v>0</v>
      </c>
      <c r="P18" s="113" t="e">
        <f t="shared" si="7"/>
        <v>#DIV/0!</v>
      </c>
      <c r="Q18" s="166" t="e">
        <f t="shared" si="9"/>
        <v>#DIV/0!</v>
      </c>
      <c r="R18" s="166">
        <f t="shared" si="10"/>
        <v>0</v>
      </c>
    </row>
    <row r="19" spans="2:20">
      <c r="B19" s="78">
        <f t="shared" si="3"/>
        <v>44378</v>
      </c>
      <c r="C19" s="75">
        <f>IF(F19="","",-INDEX([11]Delta!$F$1:$EE$997,$L$13,$I19))</f>
        <v>309357.31483185291</v>
      </c>
      <c r="D19" s="71">
        <f>IF(ISNUMBER($F19),VLOOKUP($J19,'Table 1'!$B$13:$C$33,2,FALSE)/12*1000*Study_MW,"")</f>
        <v>0</v>
      </c>
      <c r="E19" s="71">
        <f t="shared" si="11"/>
        <v>309357.31483185291</v>
      </c>
      <c r="F19" s="75">
        <f>IF(INDEX([11]Delta!$F$1:$EE$997,$L$14,$I19)=0,"",INDEX([11]Delta!$F$1:$EE$997,$L$14,$I19))</f>
        <v>13764</v>
      </c>
      <c r="G19" s="76">
        <f t="shared" si="12"/>
        <v>22.475829325185476</v>
      </c>
      <c r="I19" s="77">
        <f t="shared" si="5"/>
        <v>7</v>
      </c>
      <c r="J19" s="73">
        <f t="shared" si="4"/>
        <v>2021</v>
      </c>
      <c r="K19" s="78">
        <f t="shared" si="2"/>
        <v>44378</v>
      </c>
      <c r="L19" s="73">
        <f t="shared" si="13"/>
        <v>2024</v>
      </c>
      <c r="M19" s="56">
        <f t="shared" si="14"/>
        <v>0</v>
      </c>
      <c r="N19" s="56">
        <f t="shared" si="8"/>
        <v>0</v>
      </c>
      <c r="O19" s="56">
        <f t="shared" si="6"/>
        <v>0</v>
      </c>
      <c r="P19" s="113" t="e">
        <f t="shared" si="7"/>
        <v>#DIV/0!</v>
      </c>
      <c r="Q19" s="166" t="e">
        <f t="shared" si="9"/>
        <v>#DIV/0!</v>
      </c>
      <c r="R19" s="166">
        <f t="shared" si="10"/>
        <v>0</v>
      </c>
    </row>
    <row r="20" spans="2:20">
      <c r="B20" s="78">
        <f t="shared" si="3"/>
        <v>44409</v>
      </c>
      <c r="C20" s="75">
        <f>IF(F20="","",-INDEX([11]Delta!$F$1:$EE$997,$L$13,$I20))</f>
        <v>288697.7348921895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288697.7348921895</v>
      </c>
      <c r="F20" s="75">
        <f>IF(INDEX([11]Delta!$F$1:$EE$997,$L$14,$I20)=0,"",INDEX([11]Delta!$F$1:$EE$997,$L$14,$I20))</f>
        <v>13764</v>
      </c>
      <c r="G20" s="76">
        <f t="shared" ref="G20:G77" si="16">IF(ISNUMBER($F20),E20/$F20,"")</f>
        <v>20.974842697776047</v>
      </c>
      <c r="I20" s="77">
        <f t="shared" si="5"/>
        <v>8</v>
      </c>
      <c r="J20" s="73">
        <f t="shared" si="4"/>
        <v>2021</v>
      </c>
      <c r="K20" s="78">
        <f t="shared" si="2"/>
        <v>44409</v>
      </c>
      <c r="L20" s="73">
        <f t="shared" si="13"/>
        <v>2025</v>
      </c>
      <c r="M20" s="56">
        <f t="shared" si="14"/>
        <v>0</v>
      </c>
      <c r="N20" s="56">
        <f t="shared" si="8"/>
        <v>0</v>
      </c>
      <c r="O20" s="56">
        <f t="shared" si="6"/>
        <v>0</v>
      </c>
      <c r="P20" s="113" t="e">
        <f t="shared" si="7"/>
        <v>#DIV/0!</v>
      </c>
      <c r="Q20" s="166" t="e">
        <f t="shared" si="9"/>
        <v>#DIV/0!</v>
      </c>
      <c r="R20" s="166">
        <f t="shared" si="10"/>
        <v>0</v>
      </c>
    </row>
    <row r="21" spans="2:20">
      <c r="B21" s="78">
        <f t="shared" si="3"/>
        <v>44440</v>
      </c>
      <c r="C21" s="75">
        <f>IF(F21="","",-INDEX([11]Delta!$F$1:$EE$997,$L$13,$I21))</f>
        <v>221338.64301842451</v>
      </c>
      <c r="D21" s="71">
        <f>IF(ISNUMBER($F21),VLOOKUP($J21,'Table 1'!$B$13:$C$33,2,FALSE)/12*1000*Study_MW,"")</f>
        <v>0</v>
      </c>
      <c r="E21" s="71">
        <f t="shared" si="15"/>
        <v>221338.64301842451</v>
      </c>
      <c r="F21" s="75">
        <f>IF(INDEX([11]Delta!$F$1:$EE$997,$L$14,$I21)=0,"",INDEX([11]Delta!$F$1:$EE$997,$L$14,$I21))</f>
        <v>13320</v>
      </c>
      <c r="G21" s="76">
        <f t="shared" si="16"/>
        <v>16.617015241623463</v>
      </c>
      <c r="I21" s="77">
        <f t="shared" si="5"/>
        <v>9</v>
      </c>
      <c r="J21" s="73">
        <f t="shared" si="4"/>
        <v>2021</v>
      </c>
      <c r="K21" s="78">
        <f t="shared" si="2"/>
        <v>44440</v>
      </c>
      <c r="L21" s="73">
        <f t="shared" si="13"/>
        <v>2026</v>
      </c>
      <c r="M21" s="56">
        <f t="shared" si="14"/>
        <v>0</v>
      </c>
      <c r="N21" s="56">
        <f t="shared" si="8"/>
        <v>0</v>
      </c>
      <c r="O21" s="56">
        <f t="shared" si="6"/>
        <v>0</v>
      </c>
      <c r="P21" s="113" t="e">
        <f t="shared" si="7"/>
        <v>#DIV/0!</v>
      </c>
      <c r="Q21" s="166" t="e">
        <f t="shared" si="9"/>
        <v>#DIV/0!</v>
      </c>
      <c r="R21" s="166">
        <f t="shared" si="10"/>
        <v>0</v>
      </c>
    </row>
    <row r="22" spans="2:20">
      <c r="B22" s="78">
        <f t="shared" si="3"/>
        <v>44470</v>
      </c>
      <c r="C22" s="75">
        <f>IF(F22="","",-INDEX([11]Delta!$F$1:$EE$997,$L$13,$I22))</f>
        <v>190310.84013448656</v>
      </c>
      <c r="D22" s="71">
        <f>IF(ISNUMBER($F22),VLOOKUP($J22,'Table 1'!$B$13:$C$33,2,FALSE)/12*1000*Study_MW,"")</f>
        <v>0</v>
      </c>
      <c r="E22" s="71">
        <f t="shared" si="15"/>
        <v>190310.84013448656</v>
      </c>
      <c r="F22" s="75">
        <f>IF(INDEX([11]Delta!$F$1:$EE$997,$L$14,$I22)=0,"",INDEX([11]Delta!$F$1:$EE$997,$L$14,$I22))</f>
        <v>13764</v>
      </c>
      <c r="G22" s="76">
        <f t="shared" si="16"/>
        <v>13.826710268416635</v>
      </c>
      <c r="I22" s="77">
        <f t="shared" si="5"/>
        <v>10</v>
      </c>
      <c r="J22" s="73">
        <f t="shared" si="4"/>
        <v>2021</v>
      </c>
      <c r="K22" s="78">
        <f t="shared" si="2"/>
        <v>44470</v>
      </c>
      <c r="L22" s="73">
        <f t="shared" si="13"/>
        <v>2027</v>
      </c>
      <c r="M22" s="56">
        <f t="shared" si="14"/>
        <v>0</v>
      </c>
      <c r="N22" s="56">
        <f t="shared" si="8"/>
        <v>0</v>
      </c>
      <c r="O22" s="56">
        <f t="shared" si="6"/>
        <v>0</v>
      </c>
      <c r="P22" s="113" t="e">
        <f t="shared" si="7"/>
        <v>#DIV/0!</v>
      </c>
      <c r="Q22" s="166" t="e">
        <f t="shared" si="9"/>
        <v>#DIV/0!</v>
      </c>
      <c r="R22" s="166">
        <f t="shared" si="10"/>
        <v>0</v>
      </c>
    </row>
    <row r="23" spans="2:20">
      <c r="B23" s="78">
        <f t="shared" si="3"/>
        <v>44501</v>
      </c>
      <c r="C23" s="75">
        <f>IF(F23="","",-INDEX([11]Delta!$F$1:$EE$997,$L$13,$I23))</f>
        <v>187424.12716799974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187424.12716799974</v>
      </c>
      <c r="F23" s="75">
        <f>IF(INDEX([11]Delta!$F$1:$EE$997,$L$14,$I23)=0,"",INDEX([11]Delta!$F$1:$EE$997,$L$14,$I23))</f>
        <v>13320</v>
      </c>
      <c r="G23" s="76">
        <f t="shared" ref="G23" si="18">IF(ISNUMBER($F23),E23/$F23,"")</f>
        <v>14.070880418018</v>
      </c>
      <c r="I23" s="77">
        <f t="shared" si="5"/>
        <v>11</v>
      </c>
      <c r="J23" s="73">
        <f t="shared" si="4"/>
        <v>2021</v>
      </c>
      <c r="K23" s="78">
        <f t="shared" si="2"/>
        <v>44501</v>
      </c>
      <c r="L23" s="73">
        <f t="shared" si="13"/>
        <v>2028</v>
      </c>
      <c r="M23" s="56">
        <f t="shared" si="14"/>
        <v>0</v>
      </c>
      <c r="N23" s="56">
        <f t="shared" si="8"/>
        <v>0</v>
      </c>
      <c r="O23" s="56">
        <f t="shared" si="6"/>
        <v>0</v>
      </c>
      <c r="P23" s="113" t="e">
        <f t="shared" si="7"/>
        <v>#DIV/0!</v>
      </c>
      <c r="Q23" s="166" t="e">
        <f t="shared" si="9"/>
        <v>#DIV/0!</v>
      </c>
      <c r="R23" s="166">
        <f t="shared" si="10"/>
        <v>0</v>
      </c>
      <c r="T23" s="41">
        <v>8.9999999999999993E-3</v>
      </c>
    </row>
    <row r="24" spans="2:20">
      <c r="B24" s="82">
        <f t="shared" si="3"/>
        <v>44531</v>
      </c>
      <c r="C24" s="79">
        <f>IF(F24="","",-INDEX([11]Delta!$F$1:$EE$997,$L$13,$I24))</f>
        <v>247472.45080466568</v>
      </c>
      <c r="D24" s="80">
        <f>IF(F24&lt;&gt;0,VLOOKUP($J24,'Table 1'!$B$13:$C$33,2,FALSE)/12*1000*Study_MW,0)</f>
        <v>0</v>
      </c>
      <c r="E24" s="80">
        <f t="shared" ref="E24" si="19">IF(ISNUMBER(C24+D24),C24+D24,"")</f>
        <v>247472.45080466568</v>
      </c>
      <c r="F24" s="79">
        <f>IF(INDEX([11]Delta!$F$1:$EE$997,$L$14,$I24)=0,"",INDEX([11]Delta!$F$1:$EE$997,$L$14,$I24))</f>
        <v>13764</v>
      </c>
      <c r="G24" s="81">
        <f t="shared" ref="G24" si="20">IF(ISNUMBER($F24),E24/$F24,"")</f>
        <v>17.979689828877191</v>
      </c>
      <c r="I24" s="64">
        <f t="shared" si="5"/>
        <v>12</v>
      </c>
      <c r="J24" s="73">
        <f t="shared" si="4"/>
        <v>2021</v>
      </c>
      <c r="K24" s="82">
        <f t="shared" si="2"/>
        <v>44531</v>
      </c>
      <c r="L24" s="73">
        <f t="shared" si="13"/>
        <v>2029</v>
      </c>
      <c r="M24" s="56">
        <f t="shared" si="14"/>
        <v>0</v>
      </c>
      <c r="N24" s="56">
        <f t="shared" si="8"/>
        <v>0</v>
      </c>
      <c r="O24" s="56">
        <f t="shared" si="6"/>
        <v>0</v>
      </c>
      <c r="P24" s="113" t="e">
        <f t="shared" si="7"/>
        <v>#DIV/0!</v>
      </c>
      <c r="Q24" s="166" t="e">
        <f t="shared" si="9"/>
        <v>#DIV/0!</v>
      </c>
      <c r="R24" s="166">
        <f t="shared" si="10"/>
        <v>0</v>
      </c>
    </row>
    <row r="25" spans="2:20" hidden="1">
      <c r="B25" s="74">
        <f t="shared" si="3"/>
        <v>44562</v>
      </c>
      <c r="C25" s="69">
        <f>IF(F25&lt;&gt;0,-INDEX([11]Delta!$F$1:$EE$997,$L$13,$I25),0)</f>
        <v>0</v>
      </c>
      <c r="D25" s="70">
        <f>IF(F25&lt;&gt;0,VLOOKUP($J25,'Table 1'!$B$13:$C$33,2,FALSE)/12*1000*Study_MW,0)</f>
        <v>0</v>
      </c>
      <c r="E25" s="70">
        <f t="shared" ref="E25:E77" si="21">C25+D25</f>
        <v>0</v>
      </c>
      <c r="F25" s="69">
        <f>INDEX([11]Delta!$F$1:$EE$997,$L$14,$I25)</f>
        <v>0</v>
      </c>
      <c r="G25" s="72" t="e">
        <f t="shared" si="16"/>
        <v>#DIV/0!</v>
      </c>
      <c r="I25" s="60">
        <f>I13+13</f>
        <v>14</v>
      </c>
      <c r="J25" s="73">
        <f t="shared" si="4"/>
        <v>2022</v>
      </c>
      <c r="K25" s="74" t="str">
        <f>IF(ISNUMBER(F25),IF(F25&lt;&gt;0,B25,""),"")</f>
        <v/>
      </c>
      <c r="L25" s="73">
        <f t="shared" si="13"/>
        <v>2030</v>
      </c>
      <c r="M25" s="56">
        <f t="shared" si="14"/>
        <v>0</v>
      </c>
      <c r="N25" s="56">
        <f t="shared" si="8"/>
        <v>0</v>
      </c>
      <c r="O25" s="56">
        <f t="shared" si="6"/>
        <v>0</v>
      </c>
      <c r="P25" s="113" t="e">
        <f t="shared" si="7"/>
        <v>#DIV/0!</v>
      </c>
      <c r="Q25" s="166" t="e">
        <f t="shared" si="9"/>
        <v>#DIV/0!</v>
      </c>
      <c r="R25" s="166">
        <f t="shared" si="10"/>
        <v>0</v>
      </c>
    </row>
    <row r="26" spans="2:20" hidden="1">
      <c r="B26" s="78">
        <f t="shared" si="3"/>
        <v>44593</v>
      </c>
      <c r="C26" s="75">
        <f>IF(F26&lt;&gt;0,-INDEX([11]Delta!$F$1:$EE$997,$L$13,$I26),0)</f>
        <v>0</v>
      </c>
      <c r="D26" s="71">
        <f>IF(F26&lt;&gt;0,VLOOKUP($J26,'Table 1'!$B$13:$C$33,2,FALSE)/12*1000*Study_MW,0)</f>
        <v>0</v>
      </c>
      <c r="E26" s="71">
        <f t="shared" si="21"/>
        <v>0</v>
      </c>
      <c r="F26" s="75">
        <f>INDEX([11]Delta!$F$1:$EE$997,$L$14,$I26)</f>
        <v>0</v>
      </c>
      <c r="G26" s="76" t="e">
        <f t="shared" si="16"/>
        <v>#DIV/0!</v>
      </c>
      <c r="I26" s="77">
        <f t="shared" ref="I26:I89" si="22">I14+13</f>
        <v>15</v>
      </c>
      <c r="J26" s="73">
        <f t="shared" si="4"/>
        <v>2022</v>
      </c>
      <c r="K26" s="78" t="str">
        <f t="shared" ref="K26:K89" si="23">IF(ISNUMBER(F26),IF(F26&lt;&gt;0,B26,""),"")</f>
        <v/>
      </c>
      <c r="L26" s="73">
        <f t="shared" si="13"/>
        <v>2031</v>
      </c>
      <c r="M26" s="56">
        <f t="shared" si="14"/>
        <v>2104305.5281638354</v>
      </c>
      <c r="N26" s="56">
        <f t="shared" si="8"/>
        <v>1922917.8997528746</v>
      </c>
      <c r="O26" s="56">
        <f>SUMIF($J$13:$J$264,L26,$F$13:$F$264)</f>
        <v>194133.61724787598</v>
      </c>
      <c r="P26" s="113">
        <f>(M26+N26)/O26</f>
        <v>20.744595835633266</v>
      </c>
      <c r="Q26" s="166">
        <f t="shared" si="9"/>
        <v>10.839470041280851</v>
      </c>
      <c r="R26" s="166">
        <f t="shared" si="10"/>
        <v>9.9051257943524114</v>
      </c>
    </row>
    <row r="27" spans="2:20" hidden="1">
      <c r="B27" s="78">
        <f t="shared" si="3"/>
        <v>44621</v>
      </c>
      <c r="C27" s="75">
        <f>IF(F27&lt;&gt;0,-INDEX([11]Delta!$F$1:$EE$997,$L$13,$I27),0)</f>
        <v>0</v>
      </c>
      <c r="D27" s="71">
        <f>IF(F27&lt;&gt;0,VLOOKUP($J27,'Table 1'!$B$13:$C$33,2,FALSE)/12*1000*Study_MW,0)</f>
        <v>0</v>
      </c>
      <c r="E27" s="71">
        <f t="shared" si="21"/>
        <v>0</v>
      </c>
      <c r="F27" s="75">
        <f>INDEX([11]Delta!$F$1:$EE$997,$L$14,$I27)</f>
        <v>0</v>
      </c>
      <c r="G27" s="76" t="e">
        <f t="shared" si="16"/>
        <v>#DIV/0!</v>
      </c>
      <c r="I27" s="77">
        <f t="shared" si="22"/>
        <v>16</v>
      </c>
      <c r="J27" s="73">
        <f t="shared" si="4"/>
        <v>2022</v>
      </c>
      <c r="K27" s="78" t="str">
        <f t="shared" si="23"/>
        <v/>
      </c>
      <c r="L27" s="73">
        <f t="shared" si="13"/>
        <v>2032</v>
      </c>
      <c r="M27" s="56">
        <f t="shared" si="14"/>
        <v>2276147.7151250541</v>
      </c>
      <c r="N27" s="56">
        <f t="shared" si="8"/>
        <v>1965191.743095807</v>
      </c>
      <c r="O27" s="56">
        <f t="shared" ref="O27:O31" si="24">SUMIF($J$13:$J$264,L27,$F$13:$F$264)</f>
        <v>193162.94865607898</v>
      </c>
      <c r="P27" s="113">
        <f t="shared" ref="P27:P31" si="25">(M27+N27)/O27</f>
        <v>21.957313696698858</v>
      </c>
      <c r="Q27" s="166">
        <f t="shared" si="9"/>
        <v>11.783562691298883</v>
      </c>
      <c r="R27" s="166">
        <f t="shared" si="10"/>
        <v>10.173751005399973</v>
      </c>
    </row>
    <row r="28" spans="2:20" hidden="1">
      <c r="B28" s="78">
        <f t="shared" si="3"/>
        <v>44652</v>
      </c>
      <c r="C28" s="75">
        <f>IF(F28&lt;&gt;0,-INDEX([11]Delta!$F$1:$EE$997,$L$13,$I28),0)</f>
        <v>0</v>
      </c>
      <c r="D28" s="71">
        <f>IF(F28&lt;&gt;0,VLOOKUP($J28,'Table 1'!$B$13:$C$33,2,FALSE)/12*1000*Study_MW,0)</f>
        <v>0</v>
      </c>
      <c r="E28" s="71">
        <f t="shared" si="21"/>
        <v>0</v>
      </c>
      <c r="F28" s="75">
        <f>INDEX([11]Delta!$F$1:$EE$997,$L$14,$I28)</f>
        <v>0</v>
      </c>
      <c r="G28" s="76" t="e">
        <f t="shared" si="16"/>
        <v>#DIV/0!</v>
      </c>
      <c r="I28" s="77">
        <f t="shared" si="22"/>
        <v>17</v>
      </c>
      <c r="J28" s="73">
        <f t="shared" si="4"/>
        <v>2022</v>
      </c>
      <c r="K28" s="78" t="str">
        <f t="shared" si="23"/>
        <v/>
      </c>
      <c r="L28" s="73">
        <f t="shared" si="13"/>
        <v>2033</v>
      </c>
      <c r="M28" s="56">
        <f t="shared" si="14"/>
        <v>2466245.6954192221</v>
      </c>
      <c r="N28" s="56">
        <f t="shared" si="8"/>
        <v>2006381.641737638</v>
      </c>
      <c r="O28" s="56">
        <f t="shared" si="24"/>
        <v>192197.134590773</v>
      </c>
      <c r="P28" s="113">
        <f t="shared" si="25"/>
        <v>23.271040677479395</v>
      </c>
      <c r="Q28" s="166">
        <f t="shared" si="9"/>
        <v>12.831854651061075</v>
      </c>
      <c r="R28" s="166">
        <f t="shared" si="10"/>
        <v>10.439186026418318</v>
      </c>
    </row>
    <row r="29" spans="2:20" hidden="1">
      <c r="B29" s="78">
        <f t="shared" si="3"/>
        <v>44682</v>
      </c>
      <c r="C29" s="75">
        <f>IF(F29&lt;&gt;0,-INDEX([11]Delta!$F$1:$EE$997,$L$13,$I29),0)</f>
        <v>0</v>
      </c>
      <c r="D29" s="71">
        <f>IF(F29&lt;&gt;0,VLOOKUP($J29,'Table 1'!$B$13:$C$33,2,FALSE)/12*1000*Study_MW,0)</f>
        <v>0</v>
      </c>
      <c r="E29" s="71">
        <f t="shared" si="21"/>
        <v>0</v>
      </c>
      <c r="F29" s="75">
        <f>INDEX([11]Delta!$F$1:$EE$997,$L$14,$I29)</f>
        <v>0</v>
      </c>
      <c r="G29" s="76" t="e">
        <f t="shared" si="16"/>
        <v>#DIV/0!</v>
      </c>
      <c r="I29" s="77">
        <f t="shared" si="22"/>
        <v>18</v>
      </c>
      <c r="J29" s="73">
        <f t="shared" si="4"/>
        <v>2022</v>
      </c>
      <c r="K29" s="78" t="str">
        <f t="shared" si="23"/>
        <v/>
      </c>
      <c r="L29" s="73">
        <f t="shared" si="13"/>
        <v>2034</v>
      </c>
      <c r="M29" s="56">
        <f t="shared" si="14"/>
        <v>2824729.1157605797</v>
      </c>
      <c r="N29" s="56">
        <f t="shared" si="8"/>
        <v>2048474.8276303879</v>
      </c>
      <c r="O29" s="56">
        <f t="shared" si="24"/>
        <v>191581.83978732699</v>
      </c>
      <c r="P29" s="113">
        <f t="shared" si="25"/>
        <v>25.436669513147283</v>
      </c>
      <c r="Q29" s="166">
        <f t="shared" si="9"/>
        <v>14.744242559191843</v>
      </c>
      <c r="R29" s="166">
        <f t="shared" si="10"/>
        <v>10.69242695395544</v>
      </c>
    </row>
    <row r="30" spans="2:20" hidden="1">
      <c r="B30" s="78">
        <f t="shared" si="3"/>
        <v>44713</v>
      </c>
      <c r="C30" s="75">
        <f>IF(F30&lt;&gt;0,-INDEX([11]Delta!$F$1:$EE$997,$L$13,$I30),0)</f>
        <v>0</v>
      </c>
      <c r="D30" s="71">
        <f>IF(F30&lt;&gt;0,VLOOKUP($J30,'Table 1'!$B$13:$C$33,2,FALSE)/12*1000*Study_MW,0)</f>
        <v>0</v>
      </c>
      <c r="E30" s="71">
        <f t="shared" si="21"/>
        <v>0</v>
      </c>
      <c r="F30" s="75">
        <f>INDEX([11]Delta!$F$1:$EE$997,$L$14,$I30)</f>
        <v>0</v>
      </c>
      <c r="G30" s="76" t="e">
        <f t="shared" si="16"/>
        <v>#DIV/0!</v>
      </c>
      <c r="I30" s="77">
        <f t="shared" si="22"/>
        <v>19</v>
      </c>
      <c r="J30" s="73">
        <f t="shared" si="4"/>
        <v>2022</v>
      </c>
      <c r="K30" s="78" t="str">
        <f t="shared" si="23"/>
        <v/>
      </c>
      <c r="L30" s="73">
        <f t="shared" si="13"/>
        <v>2035</v>
      </c>
      <c r="M30" s="56">
        <f t="shared" si="14"/>
        <v>2789493.5379431844</v>
      </c>
      <c r="N30" s="56">
        <f t="shared" si="8"/>
        <v>2091651.9582242367</v>
      </c>
      <c r="O30" s="56">
        <f t="shared" si="24"/>
        <v>190279.96639240399</v>
      </c>
      <c r="P30" s="113">
        <f t="shared" si="25"/>
        <v>25.65244039459888</v>
      </c>
      <c r="Q30" s="166">
        <f t="shared" si="9"/>
        <v>14.659943402504938</v>
      </c>
      <c r="R30" s="166">
        <f t="shared" si="10"/>
        <v>10.992496992093939</v>
      </c>
    </row>
    <row r="31" spans="2:20" hidden="1">
      <c r="B31" s="78">
        <f t="shared" si="3"/>
        <v>44743</v>
      </c>
      <c r="C31" s="75">
        <f>IF(F31&lt;&gt;0,-INDEX([11]Delta!$F$1:$EE$997,$L$13,$I31),0)</f>
        <v>0</v>
      </c>
      <c r="D31" s="71">
        <f>IF(F31&lt;&gt;0,VLOOKUP($J31,'Table 1'!$B$13:$C$33,2,FALSE)/12*1000*Study_MW,0)</f>
        <v>0</v>
      </c>
      <c r="E31" s="71">
        <f t="shared" si="21"/>
        <v>0</v>
      </c>
      <c r="F31" s="75">
        <f>INDEX([11]Delta!$F$1:$EE$997,$L$14,$I31)</f>
        <v>0</v>
      </c>
      <c r="G31" s="76" t="e">
        <f t="shared" si="16"/>
        <v>#DIV/0!</v>
      </c>
      <c r="I31" s="77">
        <f t="shared" si="22"/>
        <v>20</v>
      </c>
      <c r="J31" s="73">
        <f t="shared" si="4"/>
        <v>2022</v>
      </c>
      <c r="K31" s="78" t="str">
        <f t="shared" si="23"/>
        <v/>
      </c>
      <c r="L31" s="73">
        <f t="shared" si="13"/>
        <v>2036</v>
      </c>
      <c r="M31" s="56">
        <f t="shared" si="14"/>
        <v>2148283.8013278246</v>
      </c>
      <c r="N31" s="56">
        <f t="shared" si="8"/>
        <v>1423701.1457458807</v>
      </c>
      <c r="O31" s="56">
        <f t="shared" si="24"/>
        <v>135319.83060151999</v>
      </c>
      <c r="P31" s="113">
        <f t="shared" si="25"/>
        <v>26.396611133753392</v>
      </c>
      <c r="Q31" s="166">
        <f t="shared" si="9"/>
        <v>15.875602206848269</v>
      </c>
      <c r="R31" s="166">
        <f t="shared" si="10"/>
        <v>10.521008926905122</v>
      </c>
    </row>
    <row r="32" spans="2:20" hidden="1">
      <c r="B32" s="78">
        <f t="shared" si="3"/>
        <v>44774</v>
      </c>
      <c r="C32" s="75">
        <f>IF(F32&lt;&gt;0,-INDEX([11]Delta!$F$1:$EE$997,$L$13,$I32),0)</f>
        <v>0</v>
      </c>
      <c r="D32" s="71">
        <f>IF(F32&lt;&gt;0,VLOOKUP($J32,'Table 1'!$B$13:$C$33,2,FALSE)/12*1000*Study_MW,0)</f>
        <v>0</v>
      </c>
      <c r="E32" s="71">
        <f t="shared" si="21"/>
        <v>0</v>
      </c>
      <c r="F32" s="75">
        <f>INDEX([11]Delta!$F$1:$EE$997,$L$14,$I32)</f>
        <v>0</v>
      </c>
      <c r="G32" s="76" t="e">
        <f t="shared" si="16"/>
        <v>#DIV/0!</v>
      </c>
      <c r="I32" s="77">
        <f t="shared" si="22"/>
        <v>21</v>
      </c>
      <c r="J32" s="73">
        <f t="shared" si="4"/>
        <v>2022</v>
      </c>
      <c r="K32" s="78" t="str">
        <f t="shared" si="23"/>
        <v/>
      </c>
      <c r="L32" s="73">
        <f t="shared" si="13"/>
        <v>2037</v>
      </c>
      <c r="M32" s="56">
        <f t="shared" si="14"/>
        <v>0</v>
      </c>
      <c r="N32" s="56">
        <f t="shared" si="8"/>
        <v>0</v>
      </c>
      <c r="O32" s="56">
        <f t="shared" ref="O32:O35" si="26">SUMIF($J$13:$J$264,L32,$F$13:$F$264)</f>
        <v>0</v>
      </c>
      <c r="P32" s="113" t="e">
        <f t="shared" ref="P32:P34" si="27">(M32+N32)/O32</f>
        <v>#DIV/0!</v>
      </c>
      <c r="Q32" s="166" t="e">
        <f t="shared" si="9"/>
        <v>#DIV/0!</v>
      </c>
      <c r="R32" s="166">
        <f t="shared" si="10"/>
        <v>0</v>
      </c>
    </row>
    <row r="33" spans="2:20" hidden="1">
      <c r="B33" s="78">
        <f t="shared" si="3"/>
        <v>44805</v>
      </c>
      <c r="C33" s="75">
        <f>IF(F33&lt;&gt;0,-INDEX([11]Delta!$F$1:$EE$997,$L$13,$I33),0)</f>
        <v>0</v>
      </c>
      <c r="D33" s="71">
        <f>IF(F33&lt;&gt;0,VLOOKUP($J33,'Table 1'!$B$13:$C$33,2,FALSE)/12*1000*Study_MW,0)</f>
        <v>0</v>
      </c>
      <c r="E33" s="71">
        <f t="shared" si="21"/>
        <v>0</v>
      </c>
      <c r="F33" s="75">
        <f>INDEX([11]Delta!$F$1:$EE$997,$L$14,$I33)</f>
        <v>0</v>
      </c>
      <c r="G33" s="76" t="e">
        <f t="shared" si="16"/>
        <v>#DIV/0!</v>
      </c>
      <c r="I33" s="77">
        <f t="shared" si="22"/>
        <v>22</v>
      </c>
      <c r="J33" s="73">
        <f t="shared" si="4"/>
        <v>2022</v>
      </c>
      <c r="K33" s="78" t="str">
        <f t="shared" si="23"/>
        <v/>
      </c>
      <c r="L33" s="73">
        <f t="shared" si="13"/>
        <v>2038</v>
      </c>
      <c r="M33" s="56">
        <f t="shared" si="14"/>
        <v>0</v>
      </c>
      <c r="N33" s="56">
        <f t="shared" si="8"/>
        <v>0</v>
      </c>
      <c r="O33" s="56">
        <f t="shared" si="26"/>
        <v>0</v>
      </c>
      <c r="P33" s="113" t="e">
        <f t="shared" si="27"/>
        <v>#DIV/0!</v>
      </c>
      <c r="Q33" s="166" t="e">
        <f t="shared" si="9"/>
        <v>#DIV/0!</v>
      </c>
      <c r="R33" s="166">
        <f t="shared" si="10"/>
        <v>0</v>
      </c>
    </row>
    <row r="34" spans="2:20" hidden="1">
      <c r="B34" s="78">
        <f t="shared" si="3"/>
        <v>44835</v>
      </c>
      <c r="C34" s="75">
        <f>IF(F34&lt;&gt;0,-INDEX([11]Delta!$F$1:$EE$997,$L$13,$I34),0)</f>
        <v>0</v>
      </c>
      <c r="D34" s="71">
        <f>IF(F34&lt;&gt;0,VLOOKUP($J34,'Table 1'!$B$13:$C$33,2,FALSE)/12*1000*Study_MW,0)</f>
        <v>0</v>
      </c>
      <c r="E34" s="71">
        <f t="shared" si="21"/>
        <v>0</v>
      </c>
      <c r="F34" s="75">
        <f>INDEX([11]Delta!$F$1:$EE$997,$L$14,$I34)</f>
        <v>0</v>
      </c>
      <c r="G34" s="76" t="e">
        <f t="shared" si="16"/>
        <v>#DIV/0!</v>
      </c>
      <c r="I34" s="77">
        <f t="shared" si="22"/>
        <v>23</v>
      </c>
      <c r="J34" s="73">
        <f t="shared" si="4"/>
        <v>2022</v>
      </c>
      <c r="K34" s="78" t="str">
        <f t="shared" si="23"/>
        <v/>
      </c>
      <c r="L34" s="73">
        <f t="shared" si="13"/>
        <v>2039</v>
      </c>
      <c r="M34" s="56">
        <f t="shared" si="14"/>
        <v>0</v>
      </c>
      <c r="N34" s="56">
        <f t="shared" si="8"/>
        <v>0</v>
      </c>
      <c r="O34" s="56">
        <f t="shared" si="26"/>
        <v>0</v>
      </c>
      <c r="P34" s="113" t="e">
        <f t="shared" si="27"/>
        <v>#DIV/0!</v>
      </c>
      <c r="Q34" s="166" t="e">
        <f t="shared" ref="Q34" si="28">M34/O34</f>
        <v>#DIV/0!</v>
      </c>
      <c r="R34" s="166">
        <f t="shared" ref="R34" si="29">IFERROR(N34/O34,0)</f>
        <v>0</v>
      </c>
    </row>
    <row r="35" spans="2:20" hidden="1">
      <c r="B35" s="78">
        <f t="shared" si="3"/>
        <v>44866</v>
      </c>
      <c r="C35" s="75">
        <f>IF(F35&lt;&gt;0,-INDEX([11]Delta!$F$1:$EE$997,$L$13,$I35),0)</f>
        <v>0</v>
      </c>
      <c r="D35" s="71">
        <f>IF(F35&lt;&gt;0,VLOOKUP($J35,'Table 1'!$B$13:$C$33,2,FALSE)/12*1000*Study_MW,0)</f>
        <v>0</v>
      </c>
      <c r="E35" s="71">
        <f t="shared" si="21"/>
        <v>0</v>
      </c>
      <c r="F35" s="75">
        <f>INDEX([11]Delta!$F$1:$EE$997,$L$14,$I35)</f>
        <v>0</v>
      </c>
      <c r="G35" s="76" t="e">
        <f t="shared" si="16"/>
        <v>#DIV/0!</v>
      </c>
      <c r="I35" s="77">
        <f t="shared" si="22"/>
        <v>24</v>
      </c>
      <c r="J35" s="73">
        <f t="shared" si="4"/>
        <v>2022</v>
      </c>
      <c r="K35" s="78" t="str">
        <f t="shared" si="23"/>
        <v/>
      </c>
      <c r="L35" s="73">
        <f t="shared" si="13"/>
        <v>2040</v>
      </c>
      <c r="M35" s="56" t="e">
        <f t="shared" si="14"/>
        <v>#VALUE!</v>
      </c>
      <c r="N35" s="56">
        <f t="shared" si="8"/>
        <v>0</v>
      </c>
      <c r="O35" s="56">
        <f t="shared" si="26"/>
        <v>0</v>
      </c>
      <c r="P35" s="113" t="e">
        <f t="shared" ref="P35" si="30">(M35+N35)/O35</f>
        <v>#VALUE!</v>
      </c>
      <c r="Q35" s="166" t="e">
        <f t="shared" ref="Q35" si="31">M35/O35</f>
        <v>#VALUE!</v>
      </c>
      <c r="R35" s="166">
        <f t="shared" ref="R35" si="32">IFERROR(N35/O35,0)</f>
        <v>0</v>
      </c>
    </row>
    <row r="36" spans="2:20" hidden="1">
      <c r="B36" s="82">
        <f t="shared" si="3"/>
        <v>44896</v>
      </c>
      <c r="C36" s="79">
        <f>IF(F36&lt;&gt;0,-INDEX([11]Delta!$F$1:$EE$997,$L$13,$I36),0)</f>
        <v>0</v>
      </c>
      <c r="D36" s="80">
        <f>IF(F36&lt;&gt;0,VLOOKUP($J36,'Table 1'!$B$13:$C$33,2,FALSE)/12*1000*Study_MW,0)</f>
        <v>0</v>
      </c>
      <c r="E36" s="80">
        <f t="shared" si="21"/>
        <v>0</v>
      </c>
      <c r="F36" s="79">
        <f>INDEX([11]Delta!$F$1:$EE$997,$L$14,$I36)</f>
        <v>0</v>
      </c>
      <c r="G36" s="81" t="e">
        <f t="shared" si="16"/>
        <v>#DIV/0!</v>
      </c>
      <c r="I36" s="64">
        <f t="shared" si="22"/>
        <v>25</v>
      </c>
      <c r="J36" s="73">
        <f t="shared" si="4"/>
        <v>2022</v>
      </c>
      <c r="K36" s="82" t="str">
        <f t="shared" si="23"/>
        <v/>
      </c>
      <c r="L36" s="73">
        <f t="shared" si="13"/>
        <v>2041</v>
      </c>
      <c r="M36" s="56">
        <f t="shared" si="14"/>
        <v>0</v>
      </c>
      <c r="N36" s="56">
        <f t="shared" si="8"/>
        <v>0</v>
      </c>
      <c r="O36" s="56">
        <f t="shared" ref="O36" si="33">SUMIF($J$13:$J$264,L36,$F$13:$F$264)</f>
        <v>0</v>
      </c>
      <c r="P36" s="113" t="e">
        <f t="shared" ref="P36" si="34">(M36+N36)/O36</f>
        <v>#DIV/0!</v>
      </c>
      <c r="Q36" s="166" t="e">
        <f t="shared" ref="Q36" si="35">M36/O36</f>
        <v>#DIV/0!</v>
      </c>
      <c r="R36" s="166">
        <f t="shared" ref="R36" si="36">IFERROR(N36/O36,0)</f>
        <v>0</v>
      </c>
    </row>
    <row r="37" spans="2:20" hidden="1" outlineLevel="1">
      <c r="B37" s="74">
        <f t="shared" si="3"/>
        <v>44927</v>
      </c>
      <c r="C37" s="69">
        <f>IF(F37&lt;&gt;0,-INDEX([11]Delta!$F$1:$EE$997,$L$13,$I37),0)</f>
        <v>0</v>
      </c>
      <c r="D37" s="70">
        <f>IF(F37&lt;&gt;0,VLOOKUP($J37,'Table 1'!$B$13:$C$33,2,FALSE)/12*1000*Study_MW,0)</f>
        <v>0</v>
      </c>
      <c r="E37" s="70">
        <f t="shared" si="21"/>
        <v>0</v>
      </c>
      <c r="F37" s="69">
        <f>INDEX([11]Delta!$F$1:$EE$997,$L$14,$I37)</f>
        <v>0</v>
      </c>
      <c r="G37" s="72" t="e">
        <f t="shared" si="16"/>
        <v>#DIV/0!</v>
      </c>
      <c r="I37" s="60">
        <f>I25+13</f>
        <v>27</v>
      </c>
      <c r="J37" s="73">
        <f t="shared" si="4"/>
        <v>2023</v>
      </c>
      <c r="K37" s="74" t="str">
        <f t="shared" si="23"/>
        <v/>
      </c>
      <c r="L37" s="73">
        <f t="shared" si="13"/>
        <v>2042</v>
      </c>
      <c r="M37" s="56">
        <f>SUMIF($J$13:$J$288,L37,$C$13:$C$288)</f>
        <v>0</v>
      </c>
      <c r="N37" s="56">
        <f>SUMIF($J$13:$J$288,L37,$D$13:$D$288)</f>
        <v>0</v>
      </c>
      <c r="O37" s="56">
        <f>SUMIF($J$13:$J$288,L37,$F$13:$F$288)</f>
        <v>0</v>
      </c>
      <c r="P37" s="113" t="e">
        <f t="shared" ref="P37" si="37">(M37+N37)/O37</f>
        <v>#DIV/0!</v>
      </c>
      <c r="Q37" s="166" t="e">
        <f t="shared" ref="Q37" si="38">M37/O37</f>
        <v>#DIV/0!</v>
      </c>
      <c r="R37" s="166">
        <f t="shared" ref="R37" si="39">IFERROR(N37/O37,0)</f>
        <v>0</v>
      </c>
    </row>
    <row r="38" spans="2:20" hidden="1" outlineLevel="1">
      <c r="B38" s="78">
        <f t="shared" si="3"/>
        <v>44958</v>
      </c>
      <c r="C38" s="75">
        <f>IF(F38&lt;&gt;0,-INDEX([11]Delta!$F$1:$EE$997,$L$13,$I38),0)</f>
        <v>0</v>
      </c>
      <c r="D38" s="71">
        <f>IF(F38&lt;&gt;0,VLOOKUP($J38,'Table 1'!$B$13:$C$33,2,FALSE)/12*1000*Study_MW,0)</f>
        <v>0</v>
      </c>
      <c r="E38" s="71">
        <f t="shared" si="21"/>
        <v>0</v>
      </c>
      <c r="F38" s="75">
        <f>INDEX([11]Delta!$F$1:$EE$997,$L$14,$I38)</f>
        <v>0</v>
      </c>
      <c r="G38" s="76" t="e">
        <f t="shared" si="16"/>
        <v>#DIV/0!</v>
      </c>
      <c r="I38" s="77">
        <f t="shared" si="22"/>
        <v>28</v>
      </c>
      <c r="J38" s="73">
        <f t="shared" si="4"/>
        <v>2023</v>
      </c>
      <c r="K38" s="78" t="str">
        <f t="shared" si="23"/>
        <v/>
      </c>
      <c r="L38" s="73">
        <f t="shared" si="13"/>
        <v>2043</v>
      </c>
      <c r="M38" s="56">
        <f t="shared" ref="M38" si="40">SUMIF($J$13:$J$288,L38,$C$13:$C$288)</f>
        <v>0</v>
      </c>
      <c r="N38" s="56">
        <f t="shared" ref="N38" si="41">SUMIF($J$13:$J$288,L38,$D$13:$D$288)</f>
        <v>0</v>
      </c>
      <c r="O38" s="56">
        <f t="shared" ref="O38" si="42">SUMIF($J$13:$J$288,L38,$F$13:$F$288)</f>
        <v>0</v>
      </c>
      <c r="P38" s="113" t="e">
        <f t="shared" ref="P38:P41" si="43">(M38+N38)/O38</f>
        <v>#DIV/0!</v>
      </c>
      <c r="Q38" s="166" t="e">
        <f t="shared" ref="Q38:Q41" si="44">M38/O38</f>
        <v>#DIV/0!</v>
      </c>
      <c r="R38" s="166">
        <f t="shared" ref="R38:R41" si="45">IFERROR(N38/O38,0)</f>
        <v>0</v>
      </c>
    </row>
    <row r="39" spans="2:20" hidden="1" outlineLevel="1">
      <c r="B39" s="78">
        <f t="shared" si="3"/>
        <v>44986</v>
      </c>
      <c r="C39" s="75">
        <f>IF(F39&lt;&gt;0,-INDEX([11]Delta!$F$1:$EE$997,$L$13,$I39),0)</f>
        <v>0</v>
      </c>
      <c r="D39" s="71">
        <f>IF(F39&lt;&gt;0,VLOOKUP($J39,'Table 1'!$B$13:$C$33,2,FALSE)/12*1000*Study_MW,0)</f>
        <v>0</v>
      </c>
      <c r="E39" s="71">
        <f t="shared" si="21"/>
        <v>0</v>
      </c>
      <c r="F39" s="75">
        <f>INDEX([11]Delta!$F$1:$EE$997,$L$14,$I39)</f>
        <v>0</v>
      </c>
      <c r="G39" s="76" t="e">
        <f t="shared" si="16"/>
        <v>#DIV/0!</v>
      </c>
      <c r="I39" s="77">
        <f t="shared" si="22"/>
        <v>29</v>
      </c>
      <c r="J39" s="73">
        <f t="shared" si="4"/>
        <v>2023</v>
      </c>
      <c r="K39" s="78" t="str">
        <f t="shared" si="23"/>
        <v/>
      </c>
      <c r="L39" s="73">
        <f t="shared" si="13"/>
        <v>2044</v>
      </c>
      <c r="M39" s="56">
        <f>SUMIF($J$13:$J$400,L39,$C$13:$C$400)</f>
        <v>0</v>
      </c>
      <c r="N39" s="56">
        <f>SUMIF($J$13:$J$400,L39,$D$13:$D$400)</f>
        <v>0</v>
      </c>
      <c r="O39" s="56">
        <f>SUMIF($J$13:$J$400,L39,$F$13:$F$400)</f>
        <v>0</v>
      </c>
      <c r="P39" s="113" t="e">
        <f t="shared" si="43"/>
        <v>#DIV/0!</v>
      </c>
      <c r="Q39" s="166" t="e">
        <f t="shared" si="44"/>
        <v>#DIV/0!</v>
      </c>
      <c r="R39" s="166">
        <f t="shared" si="45"/>
        <v>0</v>
      </c>
    </row>
    <row r="40" spans="2:20" hidden="1" outlineLevel="1">
      <c r="B40" s="78">
        <f t="shared" si="3"/>
        <v>45017</v>
      </c>
      <c r="C40" s="75">
        <f>IF(F40&lt;&gt;0,-INDEX([11]Delta!$F$1:$EE$997,$L$13,$I40),0)</f>
        <v>0</v>
      </c>
      <c r="D40" s="71">
        <f>IF(F40&lt;&gt;0,VLOOKUP($J40,'Table 1'!$B$13:$C$33,2,FALSE)/12*1000*Study_MW,0)</f>
        <v>0</v>
      </c>
      <c r="E40" s="71">
        <f t="shared" si="21"/>
        <v>0</v>
      </c>
      <c r="F40" s="75">
        <f>INDEX([11]Delta!$F$1:$EE$997,$L$14,$I40)</f>
        <v>0</v>
      </c>
      <c r="G40" s="76" t="e">
        <f t="shared" si="16"/>
        <v>#DIV/0!</v>
      </c>
      <c r="I40" s="77">
        <f t="shared" si="22"/>
        <v>30</v>
      </c>
      <c r="J40" s="73">
        <f t="shared" si="4"/>
        <v>2023</v>
      </c>
      <c r="K40" s="78" t="str">
        <f t="shared" si="23"/>
        <v/>
      </c>
      <c r="L40" s="73">
        <f t="shared" si="13"/>
        <v>2045</v>
      </c>
      <c r="M40" s="56">
        <f t="shared" ref="M40:M41" si="46">SUMIF($J$13:$J$400,L40,$C$13:$C$400)</f>
        <v>0</v>
      </c>
      <c r="N40" s="56">
        <f t="shared" ref="N40:N41" si="47">SUMIF($J$13:$J$400,L40,$D$13:$D$400)</f>
        <v>0</v>
      </c>
      <c r="O40" s="56">
        <f t="shared" ref="O40:O41" si="48">SUMIF($J$13:$J$400,L40,$F$13:$F$400)</f>
        <v>0</v>
      </c>
      <c r="P40" s="113" t="e">
        <f t="shared" si="43"/>
        <v>#DIV/0!</v>
      </c>
      <c r="Q40" s="166" t="e">
        <f t="shared" si="44"/>
        <v>#DIV/0!</v>
      </c>
      <c r="R40" s="166">
        <f t="shared" si="45"/>
        <v>0</v>
      </c>
      <c r="S40" s="58"/>
      <c r="T40" s="91"/>
    </row>
    <row r="41" spans="2:20" hidden="1" outlineLevel="1">
      <c r="B41" s="78">
        <f t="shared" si="3"/>
        <v>45047</v>
      </c>
      <c r="C41" s="75">
        <f>IF(F41&lt;&gt;0,-INDEX([11]Delta!$F$1:$EE$997,$L$13,$I41),0)</f>
        <v>0</v>
      </c>
      <c r="D41" s="71">
        <f>IF(F41&lt;&gt;0,VLOOKUP($J41,'Table 1'!$B$13:$C$33,2,FALSE)/12*1000*Study_MW,0)</f>
        <v>0</v>
      </c>
      <c r="E41" s="71">
        <f t="shared" si="21"/>
        <v>0</v>
      </c>
      <c r="F41" s="75">
        <f>INDEX([11]Delta!$F$1:$EE$997,$L$14,$I41)</f>
        <v>0</v>
      </c>
      <c r="G41" s="76" t="e">
        <f t="shared" si="16"/>
        <v>#DIV/0!</v>
      </c>
      <c r="I41" s="77">
        <f t="shared" si="22"/>
        <v>31</v>
      </c>
      <c r="J41" s="73">
        <f t="shared" si="4"/>
        <v>2023</v>
      </c>
      <c r="K41" s="78" t="str">
        <f t="shared" si="23"/>
        <v/>
      </c>
      <c r="L41" s="73">
        <f t="shared" si="13"/>
        <v>2046</v>
      </c>
      <c r="M41" s="56">
        <f t="shared" si="46"/>
        <v>0</v>
      </c>
      <c r="N41" s="56">
        <f t="shared" si="47"/>
        <v>0</v>
      </c>
      <c r="O41" s="56">
        <f t="shared" si="48"/>
        <v>0</v>
      </c>
      <c r="P41" s="113" t="e">
        <f t="shared" si="43"/>
        <v>#DIV/0!</v>
      </c>
      <c r="Q41" s="166" t="e">
        <f t="shared" si="44"/>
        <v>#DIV/0!</v>
      </c>
      <c r="R41" s="166">
        <f t="shared" si="45"/>
        <v>0</v>
      </c>
      <c r="S41" s="58"/>
      <c r="T41" s="91"/>
    </row>
    <row r="42" spans="2:20" hidden="1" outlineLevel="1">
      <c r="B42" s="78">
        <f t="shared" si="3"/>
        <v>45078</v>
      </c>
      <c r="C42" s="75">
        <f>IF(F42&lt;&gt;0,-INDEX([11]Delta!$F$1:$EE$997,$L$13,$I42),0)</f>
        <v>0</v>
      </c>
      <c r="D42" s="71">
        <f>IF(F42&lt;&gt;0,VLOOKUP($J42,'Table 1'!$B$13:$C$33,2,FALSE)/12*1000*Study_MW,0)</f>
        <v>0</v>
      </c>
      <c r="E42" s="71">
        <f t="shared" si="21"/>
        <v>0</v>
      </c>
      <c r="F42" s="75">
        <f>INDEX([11]Delta!$F$1:$EE$997,$L$14,$I42)</f>
        <v>0</v>
      </c>
      <c r="G42" s="76" t="e">
        <f t="shared" si="16"/>
        <v>#DIV/0!</v>
      </c>
      <c r="I42" s="77">
        <f t="shared" si="22"/>
        <v>32</v>
      </c>
      <c r="J42" s="73">
        <f t="shared" si="4"/>
        <v>2023</v>
      </c>
      <c r="K42" s="78" t="str">
        <f t="shared" si="23"/>
        <v/>
      </c>
      <c r="L42" s="73">
        <f t="shared" si="13"/>
        <v>2047</v>
      </c>
      <c r="P42" s="113"/>
      <c r="Q42" s="166"/>
      <c r="R42" s="166"/>
    </row>
    <row r="43" spans="2:20" hidden="1" outlineLevel="1">
      <c r="B43" s="78">
        <f t="shared" si="3"/>
        <v>45108</v>
      </c>
      <c r="C43" s="75">
        <f>IF(F43&lt;&gt;0,-INDEX([11]Delta!$F$1:$EE$997,$L$13,$I43),0)</f>
        <v>0</v>
      </c>
      <c r="D43" s="71">
        <f>IF(F43&lt;&gt;0,VLOOKUP($J43,'Table 1'!$B$13:$C$33,2,FALSE)/12*1000*Study_MW,0)</f>
        <v>0</v>
      </c>
      <c r="E43" s="71">
        <f t="shared" si="21"/>
        <v>0</v>
      </c>
      <c r="F43" s="75">
        <f>INDEX([11]Delta!$F$1:$EE$997,$L$14,$I43)</f>
        <v>0</v>
      </c>
      <c r="G43" s="76" t="e">
        <f t="shared" si="16"/>
        <v>#DIV/0!</v>
      </c>
      <c r="I43" s="77">
        <f t="shared" si="22"/>
        <v>33</v>
      </c>
      <c r="J43" s="73">
        <f t="shared" si="4"/>
        <v>2023</v>
      </c>
      <c r="K43" s="78" t="str">
        <f t="shared" si="23"/>
        <v/>
      </c>
    </row>
    <row r="44" spans="2:20" hidden="1" outlineLevel="1">
      <c r="B44" s="78">
        <f t="shared" si="3"/>
        <v>45139</v>
      </c>
      <c r="C44" s="75">
        <f>IF(F44&lt;&gt;0,-INDEX([11]Delta!$F$1:$EE$997,$L$13,$I44),0)</f>
        <v>0</v>
      </c>
      <c r="D44" s="71">
        <f>IF(F44&lt;&gt;0,VLOOKUP($J44,'Table 1'!$B$13:$C$33,2,FALSE)/12*1000*Study_MW,0)</f>
        <v>0</v>
      </c>
      <c r="E44" s="71">
        <f t="shared" si="21"/>
        <v>0</v>
      </c>
      <c r="F44" s="75">
        <f>INDEX([11]Delta!$F$1:$EE$997,$L$14,$I44)</f>
        <v>0</v>
      </c>
      <c r="G44" s="76" t="e">
        <f t="shared" si="16"/>
        <v>#DIV/0!</v>
      </c>
      <c r="I44" s="77">
        <f t="shared" si="22"/>
        <v>34</v>
      </c>
      <c r="J44" s="73">
        <f t="shared" si="4"/>
        <v>2023</v>
      </c>
      <c r="K44" s="78" t="str">
        <f t="shared" si="23"/>
        <v/>
      </c>
    </row>
    <row r="45" spans="2:20" hidden="1" outlineLevel="1">
      <c r="B45" s="78">
        <f t="shared" si="3"/>
        <v>45170</v>
      </c>
      <c r="C45" s="75">
        <f>IF(F45&lt;&gt;0,-INDEX([11]Delta!$F$1:$EE$997,$L$13,$I45),0)</f>
        <v>0</v>
      </c>
      <c r="D45" s="71">
        <f>IF(F45&lt;&gt;0,VLOOKUP($J45,'Table 1'!$B$13:$C$33,2,FALSE)/12*1000*Study_MW,0)</f>
        <v>0</v>
      </c>
      <c r="E45" s="71">
        <f t="shared" si="21"/>
        <v>0</v>
      </c>
      <c r="F45" s="75">
        <f>INDEX([11]Delta!$F$1:$EE$997,$L$14,$I45)</f>
        <v>0</v>
      </c>
      <c r="G45" s="76" t="e">
        <f t="shared" si="16"/>
        <v>#DIV/0!</v>
      </c>
      <c r="I45" s="77">
        <f t="shared" si="22"/>
        <v>35</v>
      </c>
      <c r="J45" s="73">
        <f t="shared" si="4"/>
        <v>2023</v>
      </c>
      <c r="K45" s="78" t="str">
        <f t="shared" si="23"/>
        <v/>
      </c>
    </row>
    <row r="46" spans="2:20" hidden="1" outlineLevel="1">
      <c r="B46" s="78">
        <f t="shared" si="3"/>
        <v>45200</v>
      </c>
      <c r="C46" s="75">
        <f>IF(F46&lt;&gt;0,-INDEX([11]Delta!$F$1:$EE$997,$L$13,$I46),0)</f>
        <v>0</v>
      </c>
      <c r="D46" s="71">
        <f>IF(F46&lt;&gt;0,VLOOKUP($J46,'Table 1'!$B$13:$C$33,2,FALSE)/12*1000*Study_MW,0)</f>
        <v>0</v>
      </c>
      <c r="E46" s="71">
        <f t="shared" si="21"/>
        <v>0</v>
      </c>
      <c r="F46" s="75">
        <f>INDEX([11]Delta!$F$1:$EE$997,$L$14,$I46)</f>
        <v>0</v>
      </c>
      <c r="G46" s="76" t="e">
        <f t="shared" si="16"/>
        <v>#DIV/0!</v>
      </c>
      <c r="I46" s="77">
        <f t="shared" si="22"/>
        <v>36</v>
      </c>
      <c r="J46" s="73">
        <f t="shared" si="4"/>
        <v>2023</v>
      </c>
      <c r="K46" s="78" t="str">
        <f t="shared" si="23"/>
        <v/>
      </c>
    </row>
    <row r="47" spans="2:20" hidden="1" outlineLevel="1">
      <c r="B47" s="78">
        <f t="shared" si="3"/>
        <v>45231</v>
      </c>
      <c r="C47" s="75">
        <f>IF(F47&lt;&gt;0,-INDEX([11]Delta!$F$1:$EE$997,$L$13,$I47),0)</f>
        <v>0</v>
      </c>
      <c r="D47" s="71">
        <f>IF(F47&lt;&gt;0,VLOOKUP($J47,'Table 1'!$B$13:$C$33,2,FALSE)/12*1000*Study_MW,0)</f>
        <v>0</v>
      </c>
      <c r="E47" s="71">
        <f t="shared" si="21"/>
        <v>0</v>
      </c>
      <c r="F47" s="75">
        <f>INDEX([11]Delta!$F$1:$EE$997,$L$14,$I47)</f>
        <v>0</v>
      </c>
      <c r="G47" s="76" t="e">
        <f t="shared" si="16"/>
        <v>#DIV/0!</v>
      </c>
      <c r="I47" s="77">
        <f t="shared" si="22"/>
        <v>37</v>
      </c>
      <c r="J47" s="73">
        <f t="shared" si="4"/>
        <v>2023</v>
      </c>
      <c r="K47" s="78" t="str">
        <f t="shared" si="23"/>
        <v/>
      </c>
    </row>
    <row r="48" spans="2:20" hidden="1" outlineLevel="1">
      <c r="B48" s="82">
        <f t="shared" si="3"/>
        <v>45261</v>
      </c>
      <c r="C48" s="79">
        <f>IF(F48&lt;&gt;0,-INDEX([11]Delta!$F$1:$EE$997,$L$13,$I48),0)</f>
        <v>0</v>
      </c>
      <c r="D48" s="80">
        <f>IF(F48&lt;&gt;0,VLOOKUP($J48,'Table 1'!$B$13:$C$33,2,FALSE)/12*1000*Study_MW,0)</f>
        <v>0</v>
      </c>
      <c r="E48" s="80">
        <f t="shared" si="21"/>
        <v>0</v>
      </c>
      <c r="F48" s="79">
        <f>INDEX([11]Delta!$F$1:$EE$997,$L$14,$I48)</f>
        <v>0</v>
      </c>
      <c r="G48" s="81" t="e">
        <f t="shared" si="16"/>
        <v>#DIV/0!</v>
      </c>
      <c r="I48" s="64">
        <f t="shared" si="22"/>
        <v>38</v>
      </c>
      <c r="J48" s="73">
        <f t="shared" si="4"/>
        <v>2023</v>
      </c>
      <c r="K48" s="82" t="str">
        <f t="shared" si="23"/>
        <v/>
      </c>
    </row>
    <row r="49" spans="2:11" hidden="1" outlineLevel="1">
      <c r="B49" s="74">
        <f t="shared" si="3"/>
        <v>45292</v>
      </c>
      <c r="C49" s="69">
        <f>IF(F49&lt;&gt;0,-INDEX([11]Delta!$F$1:$EE$997,$L$13,$I49),0)</f>
        <v>0</v>
      </c>
      <c r="D49" s="70">
        <f>IF(F49&lt;&gt;0,VLOOKUP($J49,'Table 1'!$B$13:$C$33,2,FALSE)/12*1000*Study_MW,0)</f>
        <v>0</v>
      </c>
      <c r="E49" s="70">
        <f t="shared" si="21"/>
        <v>0</v>
      </c>
      <c r="F49" s="69">
        <f>INDEX([11]Delta!$F$1:$EE$997,$L$14,$I49)</f>
        <v>0</v>
      </c>
      <c r="G49" s="72" t="e">
        <f t="shared" si="16"/>
        <v>#DIV/0!</v>
      </c>
      <c r="I49" s="60">
        <f>I37+13</f>
        <v>40</v>
      </c>
      <c r="J49" s="73">
        <f t="shared" si="4"/>
        <v>2024</v>
      </c>
      <c r="K49" s="74" t="str">
        <f t="shared" si="23"/>
        <v/>
      </c>
    </row>
    <row r="50" spans="2:11" hidden="1" outlineLevel="1">
      <c r="B50" s="78">
        <f t="shared" si="3"/>
        <v>45323</v>
      </c>
      <c r="C50" s="75">
        <f>IF(F50&lt;&gt;0,-INDEX([11]Delta!$F$1:$EE$997,$L$13,$I50),0)</f>
        <v>0</v>
      </c>
      <c r="D50" s="71">
        <f>IF(F50&lt;&gt;0,VLOOKUP($J50,'Table 1'!$B$13:$C$33,2,FALSE)/12*1000*Study_MW,0)</f>
        <v>0</v>
      </c>
      <c r="E50" s="71">
        <f t="shared" si="21"/>
        <v>0</v>
      </c>
      <c r="F50" s="75">
        <f>INDEX([11]Delta!$F$1:$EE$997,$L$14,$I50)</f>
        <v>0</v>
      </c>
      <c r="G50" s="76" t="e">
        <f t="shared" si="16"/>
        <v>#DIV/0!</v>
      </c>
      <c r="I50" s="77">
        <f t="shared" si="22"/>
        <v>41</v>
      </c>
      <c r="J50" s="73">
        <f t="shared" si="4"/>
        <v>2024</v>
      </c>
      <c r="K50" s="78" t="str">
        <f t="shared" si="23"/>
        <v/>
      </c>
    </row>
    <row r="51" spans="2:11" hidden="1" outlineLevel="1">
      <c r="B51" s="78">
        <f t="shared" si="3"/>
        <v>45352</v>
      </c>
      <c r="C51" s="75">
        <f>IF(F51&lt;&gt;0,-INDEX([11]Delta!$F$1:$EE$997,$L$13,$I51),0)</f>
        <v>0</v>
      </c>
      <c r="D51" s="71">
        <f>IF(F51&lt;&gt;0,VLOOKUP($J51,'Table 1'!$B$13:$C$33,2,FALSE)/12*1000*Study_MW,0)</f>
        <v>0</v>
      </c>
      <c r="E51" s="71">
        <f t="shared" si="21"/>
        <v>0</v>
      </c>
      <c r="F51" s="75">
        <f>INDEX([11]Delta!$F$1:$EE$997,$L$14,$I51)</f>
        <v>0</v>
      </c>
      <c r="G51" s="76" t="e">
        <f t="shared" si="16"/>
        <v>#DIV/0!</v>
      </c>
      <c r="I51" s="77">
        <f t="shared" si="22"/>
        <v>42</v>
      </c>
      <c r="J51" s="73">
        <f t="shared" si="4"/>
        <v>2024</v>
      </c>
      <c r="K51" s="78" t="str">
        <f t="shared" si="23"/>
        <v/>
      </c>
    </row>
    <row r="52" spans="2:11" hidden="1" outlineLevel="1">
      <c r="B52" s="78">
        <f t="shared" si="3"/>
        <v>45383</v>
      </c>
      <c r="C52" s="75">
        <f>IF(F52&lt;&gt;0,-INDEX([11]Delta!$F$1:$EE$997,$L$13,$I52),0)</f>
        <v>0</v>
      </c>
      <c r="D52" s="71">
        <f>IF(F52&lt;&gt;0,VLOOKUP($J52,'Table 1'!$B$13:$C$33,2,FALSE)/12*1000*Study_MW,0)</f>
        <v>0</v>
      </c>
      <c r="E52" s="71">
        <f t="shared" si="21"/>
        <v>0</v>
      </c>
      <c r="F52" s="75">
        <f>INDEX([11]Delta!$F$1:$EE$997,$L$14,$I52)</f>
        <v>0</v>
      </c>
      <c r="G52" s="76" t="e">
        <f t="shared" si="16"/>
        <v>#DIV/0!</v>
      </c>
      <c r="I52" s="77">
        <f t="shared" si="22"/>
        <v>43</v>
      </c>
      <c r="J52" s="73">
        <f t="shared" si="4"/>
        <v>2024</v>
      </c>
      <c r="K52" s="78" t="str">
        <f t="shared" si="23"/>
        <v/>
      </c>
    </row>
    <row r="53" spans="2:11" hidden="1" outlineLevel="1">
      <c r="B53" s="78">
        <f t="shared" si="3"/>
        <v>45413</v>
      </c>
      <c r="C53" s="75">
        <f>IF(F53&lt;&gt;0,-INDEX([11]Delta!$F$1:$EE$997,$L$13,$I53),0)</f>
        <v>0</v>
      </c>
      <c r="D53" s="71">
        <f>IF(F53&lt;&gt;0,VLOOKUP($J53,'Table 1'!$B$13:$C$33,2,FALSE)/12*1000*Study_MW,0)</f>
        <v>0</v>
      </c>
      <c r="E53" s="71">
        <f t="shared" si="21"/>
        <v>0</v>
      </c>
      <c r="F53" s="75">
        <f>INDEX([11]Delta!$F$1:$EE$997,$L$14,$I53)</f>
        <v>0</v>
      </c>
      <c r="G53" s="76" t="e">
        <f t="shared" si="16"/>
        <v>#DIV/0!</v>
      </c>
      <c r="I53" s="77">
        <f t="shared" si="22"/>
        <v>44</v>
      </c>
      <c r="J53" s="73">
        <f t="shared" si="4"/>
        <v>2024</v>
      </c>
      <c r="K53" s="78" t="str">
        <f t="shared" si="23"/>
        <v/>
      </c>
    </row>
    <row r="54" spans="2:11" hidden="1" outlineLevel="1">
      <c r="B54" s="78">
        <f t="shared" si="3"/>
        <v>45444</v>
      </c>
      <c r="C54" s="75">
        <f>IF(F54&lt;&gt;0,-INDEX([11]Delta!$F$1:$EE$997,$L$13,$I54),0)</f>
        <v>0</v>
      </c>
      <c r="D54" s="71">
        <f>IF(F54&lt;&gt;0,VLOOKUP($J54,'Table 1'!$B$13:$C$33,2,FALSE)/12*1000*Study_MW,0)</f>
        <v>0</v>
      </c>
      <c r="E54" s="71">
        <f t="shared" si="21"/>
        <v>0</v>
      </c>
      <c r="F54" s="75">
        <f>INDEX([11]Delta!$F$1:$EE$997,$L$14,$I54)</f>
        <v>0</v>
      </c>
      <c r="G54" s="76" t="e">
        <f t="shared" si="16"/>
        <v>#DIV/0!</v>
      </c>
      <c r="I54" s="77">
        <f t="shared" si="22"/>
        <v>45</v>
      </c>
      <c r="J54" s="73">
        <f t="shared" si="4"/>
        <v>2024</v>
      </c>
      <c r="K54" s="78" t="str">
        <f t="shared" si="23"/>
        <v/>
      </c>
    </row>
    <row r="55" spans="2:11" hidden="1" outlineLevel="1">
      <c r="B55" s="78">
        <f t="shared" si="3"/>
        <v>45474</v>
      </c>
      <c r="C55" s="75">
        <f>IF(F55&lt;&gt;0,-INDEX([11]Delta!$F$1:$EE$997,$L$13,$I55),0)</f>
        <v>0</v>
      </c>
      <c r="D55" s="71">
        <f>IF(F55&lt;&gt;0,VLOOKUP($J55,'Table 1'!$B$13:$C$33,2,FALSE)/12*1000*Study_MW,0)</f>
        <v>0</v>
      </c>
      <c r="E55" s="71">
        <f t="shared" si="21"/>
        <v>0</v>
      </c>
      <c r="F55" s="75">
        <f>INDEX([11]Delta!$F$1:$EE$997,$L$14,$I55)</f>
        <v>0</v>
      </c>
      <c r="G55" s="76" t="e">
        <f t="shared" si="16"/>
        <v>#DIV/0!</v>
      </c>
      <c r="I55" s="77">
        <f t="shared" si="22"/>
        <v>46</v>
      </c>
      <c r="J55" s="73">
        <f t="shared" si="4"/>
        <v>2024</v>
      </c>
      <c r="K55" s="78" t="str">
        <f t="shared" si="23"/>
        <v/>
      </c>
    </row>
    <row r="56" spans="2:11" hidden="1" outlineLevel="1">
      <c r="B56" s="78">
        <f t="shared" si="3"/>
        <v>45505</v>
      </c>
      <c r="C56" s="75">
        <f>IF(F56&lt;&gt;0,-INDEX([11]Delta!$F$1:$EE$997,$L$13,$I56),0)</f>
        <v>0</v>
      </c>
      <c r="D56" s="71">
        <f>IF(F56&lt;&gt;0,VLOOKUP($J56,'Table 1'!$B$13:$C$33,2,FALSE)/12*1000*Study_MW,0)</f>
        <v>0</v>
      </c>
      <c r="E56" s="71">
        <f t="shared" si="21"/>
        <v>0</v>
      </c>
      <c r="F56" s="75">
        <f>INDEX([11]Delta!$F$1:$EE$997,$L$14,$I56)</f>
        <v>0</v>
      </c>
      <c r="G56" s="76" t="e">
        <f t="shared" si="16"/>
        <v>#DIV/0!</v>
      </c>
      <c r="I56" s="77">
        <f t="shared" si="22"/>
        <v>47</v>
      </c>
      <c r="J56" s="73">
        <f t="shared" si="4"/>
        <v>2024</v>
      </c>
      <c r="K56" s="78" t="str">
        <f t="shared" si="23"/>
        <v/>
      </c>
    </row>
    <row r="57" spans="2:11" hidden="1" outlineLevel="1">
      <c r="B57" s="78">
        <f t="shared" si="3"/>
        <v>45536</v>
      </c>
      <c r="C57" s="75">
        <f>IF(F57&lt;&gt;0,-INDEX([11]Delta!$F$1:$EE$997,$L$13,$I57),0)</f>
        <v>0</v>
      </c>
      <c r="D57" s="71">
        <f>IF(F57&lt;&gt;0,VLOOKUP($J57,'Table 1'!$B$13:$C$33,2,FALSE)/12*1000*Study_MW,0)</f>
        <v>0</v>
      </c>
      <c r="E57" s="71">
        <f t="shared" si="21"/>
        <v>0</v>
      </c>
      <c r="F57" s="75">
        <f>INDEX([11]Delta!$F$1:$EE$997,$L$14,$I57)</f>
        <v>0</v>
      </c>
      <c r="G57" s="76" t="e">
        <f t="shared" si="16"/>
        <v>#DIV/0!</v>
      </c>
      <c r="I57" s="77">
        <f t="shared" si="22"/>
        <v>48</v>
      </c>
      <c r="J57" s="73">
        <f t="shared" si="4"/>
        <v>2024</v>
      </c>
      <c r="K57" s="78" t="str">
        <f t="shared" si="23"/>
        <v/>
      </c>
    </row>
    <row r="58" spans="2:11" hidden="1" outlineLevel="1">
      <c r="B58" s="78">
        <f t="shared" si="3"/>
        <v>45566</v>
      </c>
      <c r="C58" s="75">
        <f>IF(F58&lt;&gt;0,-INDEX([11]Delta!$F$1:$EE$997,$L$13,$I58),0)</f>
        <v>0</v>
      </c>
      <c r="D58" s="71">
        <f>IF(F58&lt;&gt;0,VLOOKUP($J58,'Table 1'!$B$13:$C$33,2,FALSE)/12*1000*Study_MW,0)</f>
        <v>0</v>
      </c>
      <c r="E58" s="71">
        <f t="shared" si="21"/>
        <v>0</v>
      </c>
      <c r="F58" s="75">
        <f>INDEX([11]Delta!$F$1:$EE$997,$L$14,$I58)</f>
        <v>0</v>
      </c>
      <c r="G58" s="76" t="e">
        <f t="shared" si="16"/>
        <v>#DIV/0!</v>
      </c>
      <c r="I58" s="77">
        <f t="shared" si="22"/>
        <v>49</v>
      </c>
      <c r="J58" s="73">
        <f t="shared" si="4"/>
        <v>2024</v>
      </c>
      <c r="K58" s="78" t="str">
        <f t="shared" si="23"/>
        <v/>
      </c>
    </row>
    <row r="59" spans="2:11" hidden="1" outlineLevel="1">
      <c r="B59" s="78">
        <f t="shared" si="3"/>
        <v>45597</v>
      </c>
      <c r="C59" s="75">
        <f>IF(F59&lt;&gt;0,-INDEX([11]Delta!$F$1:$EE$997,$L$13,$I59),0)</f>
        <v>0</v>
      </c>
      <c r="D59" s="71">
        <f>IF(F59&lt;&gt;0,VLOOKUP($J59,'Table 1'!$B$13:$C$33,2,FALSE)/12*1000*Study_MW,0)</f>
        <v>0</v>
      </c>
      <c r="E59" s="71">
        <f t="shared" si="21"/>
        <v>0</v>
      </c>
      <c r="F59" s="75">
        <f>INDEX([11]Delta!$F$1:$EE$997,$L$14,$I59)</f>
        <v>0</v>
      </c>
      <c r="G59" s="76" t="e">
        <f t="shared" si="16"/>
        <v>#DIV/0!</v>
      </c>
      <c r="I59" s="77">
        <f t="shared" si="22"/>
        <v>50</v>
      </c>
      <c r="J59" s="73">
        <f t="shared" si="4"/>
        <v>2024</v>
      </c>
      <c r="K59" s="78" t="str">
        <f t="shared" si="23"/>
        <v/>
      </c>
    </row>
    <row r="60" spans="2:11" hidden="1" outlineLevel="1">
      <c r="B60" s="82">
        <f t="shared" si="3"/>
        <v>45627</v>
      </c>
      <c r="C60" s="79">
        <f>IF(F60&lt;&gt;0,-INDEX([11]Delta!$F$1:$EE$997,$L$13,$I60),0)</f>
        <v>0</v>
      </c>
      <c r="D60" s="80">
        <f>IF(F60&lt;&gt;0,VLOOKUP($J60,'Table 1'!$B$13:$C$33,2,FALSE)/12*1000*Study_MW,0)</f>
        <v>0</v>
      </c>
      <c r="E60" s="80">
        <f t="shared" si="21"/>
        <v>0</v>
      </c>
      <c r="F60" s="79">
        <f>INDEX([11]Delta!$F$1:$EE$997,$L$14,$I60)</f>
        <v>0</v>
      </c>
      <c r="G60" s="81" t="e">
        <f t="shared" si="16"/>
        <v>#DIV/0!</v>
      </c>
      <c r="I60" s="64">
        <f t="shared" si="22"/>
        <v>51</v>
      </c>
      <c r="J60" s="73">
        <f t="shared" si="4"/>
        <v>2024</v>
      </c>
      <c r="K60" s="82" t="str">
        <f t="shared" si="23"/>
        <v/>
      </c>
    </row>
    <row r="61" spans="2:11" hidden="1" outlineLevel="1">
      <c r="B61" s="74">
        <f t="shared" si="3"/>
        <v>45658</v>
      </c>
      <c r="C61" s="69">
        <f>IF(F61&lt;&gt;0,-INDEX([11]Delta!$F$1:$EE$997,$L$13,$I61),0)</f>
        <v>0</v>
      </c>
      <c r="D61" s="70">
        <f>IF(F61&lt;&gt;0,VLOOKUP($J61,'Table 1'!$B$13:$C$33,2,FALSE)/12*1000*Study_MW,0)</f>
        <v>0</v>
      </c>
      <c r="E61" s="70">
        <f t="shared" si="21"/>
        <v>0</v>
      </c>
      <c r="F61" s="69">
        <f>INDEX([11]Delta!$F$1:$EE$997,$L$14,$I61)</f>
        <v>0</v>
      </c>
      <c r="G61" s="72" t="e">
        <f t="shared" si="16"/>
        <v>#DIV/0!</v>
      </c>
      <c r="I61" s="60">
        <f>I49+13</f>
        <v>53</v>
      </c>
      <c r="J61" s="73">
        <f t="shared" si="4"/>
        <v>2025</v>
      </c>
      <c r="K61" s="74" t="str">
        <f t="shared" si="23"/>
        <v/>
      </c>
    </row>
    <row r="62" spans="2:11" hidden="1" outlineLevel="1">
      <c r="B62" s="78">
        <f t="shared" si="3"/>
        <v>45689</v>
      </c>
      <c r="C62" s="75">
        <f>IF(F62&lt;&gt;0,-INDEX([11]Delta!$F$1:$EE$997,$L$13,$I62),0)</f>
        <v>0</v>
      </c>
      <c r="D62" s="71">
        <f>IF(F62&lt;&gt;0,VLOOKUP($J62,'Table 1'!$B$13:$C$33,2,FALSE)/12*1000*Study_MW,0)</f>
        <v>0</v>
      </c>
      <c r="E62" s="71">
        <f t="shared" si="21"/>
        <v>0</v>
      </c>
      <c r="F62" s="75">
        <f>INDEX([11]Delta!$F$1:$EE$997,$L$14,$I62)</f>
        <v>0</v>
      </c>
      <c r="G62" s="76" t="e">
        <f t="shared" si="16"/>
        <v>#DIV/0!</v>
      </c>
      <c r="I62" s="77">
        <f t="shared" si="22"/>
        <v>54</v>
      </c>
      <c r="J62" s="73">
        <f t="shared" si="4"/>
        <v>2025</v>
      </c>
      <c r="K62" s="78" t="str">
        <f t="shared" si="23"/>
        <v/>
      </c>
    </row>
    <row r="63" spans="2:11" hidden="1" outlineLevel="1">
      <c r="B63" s="78">
        <f t="shared" si="3"/>
        <v>45717</v>
      </c>
      <c r="C63" s="75">
        <f>IF(F63&lt;&gt;0,-INDEX([11]Delta!$F$1:$EE$997,$L$13,$I63),0)</f>
        <v>0</v>
      </c>
      <c r="D63" s="71">
        <f>IF(F63&lt;&gt;0,VLOOKUP($J63,'Table 1'!$B$13:$C$33,2,FALSE)/12*1000*Study_MW,0)</f>
        <v>0</v>
      </c>
      <c r="E63" s="71">
        <f t="shared" si="21"/>
        <v>0</v>
      </c>
      <c r="F63" s="75">
        <f>INDEX([11]Delta!$F$1:$EE$997,$L$14,$I63)</f>
        <v>0</v>
      </c>
      <c r="G63" s="76" t="e">
        <f t="shared" si="16"/>
        <v>#DIV/0!</v>
      </c>
      <c r="I63" s="77">
        <f t="shared" si="22"/>
        <v>55</v>
      </c>
      <c r="J63" s="73">
        <f t="shared" si="4"/>
        <v>2025</v>
      </c>
      <c r="K63" s="78" t="str">
        <f t="shared" si="23"/>
        <v/>
      </c>
    </row>
    <row r="64" spans="2:11" hidden="1" outlineLevel="1">
      <c r="B64" s="78">
        <f t="shared" si="3"/>
        <v>45748</v>
      </c>
      <c r="C64" s="75">
        <f>IF(F64&lt;&gt;0,-INDEX([11]Delta!$F$1:$EE$997,$L$13,$I64),0)</f>
        <v>0</v>
      </c>
      <c r="D64" s="71">
        <f>IF(F64&lt;&gt;0,VLOOKUP($J64,'Table 1'!$B$13:$C$33,2,FALSE)/12*1000*Study_MW,0)</f>
        <v>0</v>
      </c>
      <c r="E64" s="71">
        <f t="shared" si="21"/>
        <v>0</v>
      </c>
      <c r="F64" s="75">
        <f>INDEX([11]Delta!$F$1:$EE$997,$L$14,$I64)</f>
        <v>0</v>
      </c>
      <c r="G64" s="76" t="e">
        <f t="shared" si="16"/>
        <v>#DIV/0!</v>
      </c>
      <c r="I64" s="77">
        <f t="shared" si="22"/>
        <v>56</v>
      </c>
      <c r="J64" s="73">
        <f t="shared" si="4"/>
        <v>2025</v>
      </c>
      <c r="K64" s="78" t="str">
        <f t="shared" si="23"/>
        <v/>
      </c>
    </row>
    <row r="65" spans="2:11" hidden="1" outlineLevel="1">
      <c r="B65" s="78">
        <f t="shared" si="3"/>
        <v>45778</v>
      </c>
      <c r="C65" s="75">
        <f>IF(F65&lt;&gt;0,-INDEX([11]Delta!$F$1:$EE$997,$L$13,$I65),0)</f>
        <v>0</v>
      </c>
      <c r="D65" s="71">
        <f>IF(F65&lt;&gt;0,VLOOKUP($J65,'Table 1'!$B$13:$C$33,2,FALSE)/12*1000*Study_MW,0)</f>
        <v>0</v>
      </c>
      <c r="E65" s="71">
        <f t="shared" si="21"/>
        <v>0</v>
      </c>
      <c r="F65" s="75">
        <f>INDEX([11]Delta!$F$1:$EE$997,$L$14,$I65)</f>
        <v>0</v>
      </c>
      <c r="G65" s="76" t="e">
        <f t="shared" si="16"/>
        <v>#DIV/0!</v>
      </c>
      <c r="I65" s="77">
        <f t="shared" si="22"/>
        <v>57</v>
      </c>
      <c r="J65" s="73">
        <f t="shared" si="4"/>
        <v>2025</v>
      </c>
      <c r="K65" s="78" t="str">
        <f t="shared" si="23"/>
        <v/>
      </c>
    </row>
    <row r="66" spans="2:11" hidden="1" outlineLevel="1">
      <c r="B66" s="78">
        <f t="shared" si="3"/>
        <v>45809</v>
      </c>
      <c r="C66" s="75">
        <f>IF(F66&lt;&gt;0,-INDEX([11]Delta!$F$1:$EE$997,$L$13,$I66),0)</f>
        <v>0</v>
      </c>
      <c r="D66" s="71">
        <f>IF(F66&lt;&gt;0,VLOOKUP($J66,'Table 1'!$B$13:$C$33,2,FALSE)/12*1000*Study_MW,0)</f>
        <v>0</v>
      </c>
      <c r="E66" s="71">
        <f t="shared" si="21"/>
        <v>0</v>
      </c>
      <c r="F66" s="75">
        <f>INDEX([11]Delta!$F$1:$EE$997,$L$14,$I66)</f>
        <v>0</v>
      </c>
      <c r="G66" s="76" t="e">
        <f t="shared" si="16"/>
        <v>#DIV/0!</v>
      </c>
      <c r="I66" s="77">
        <f t="shared" si="22"/>
        <v>58</v>
      </c>
      <c r="J66" s="73">
        <f t="shared" si="4"/>
        <v>2025</v>
      </c>
      <c r="K66" s="78" t="str">
        <f t="shared" si="23"/>
        <v/>
      </c>
    </row>
    <row r="67" spans="2:11" hidden="1" outlineLevel="1">
      <c r="B67" s="78">
        <f t="shared" si="3"/>
        <v>45839</v>
      </c>
      <c r="C67" s="75">
        <f>IF(F67&lt;&gt;0,-INDEX([11]Delta!$F$1:$EE$997,$L$13,$I67),0)</f>
        <v>0</v>
      </c>
      <c r="D67" s="71">
        <f>IF(F67&lt;&gt;0,VLOOKUP($J67,'Table 1'!$B$13:$C$33,2,FALSE)/12*1000*Study_MW,0)</f>
        <v>0</v>
      </c>
      <c r="E67" s="71">
        <f t="shared" si="21"/>
        <v>0</v>
      </c>
      <c r="F67" s="75">
        <f>INDEX([11]Delta!$F$1:$EE$997,$L$14,$I67)</f>
        <v>0</v>
      </c>
      <c r="G67" s="76" t="e">
        <f t="shared" si="16"/>
        <v>#DIV/0!</v>
      </c>
      <c r="I67" s="77">
        <f t="shared" si="22"/>
        <v>59</v>
      </c>
      <c r="J67" s="73">
        <f t="shared" si="4"/>
        <v>2025</v>
      </c>
      <c r="K67" s="78" t="str">
        <f t="shared" si="23"/>
        <v/>
      </c>
    </row>
    <row r="68" spans="2:11" hidden="1" outlineLevel="1">
      <c r="B68" s="78">
        <f t="shared" si="3"/>
        <v>45870</v>
      </c>
      <c r="C68" s="75">
        <f>IF(F68&lt;&gt;0,-INDEX([11]Delta!$F$1:$EE$997,$L$13,$I68),0)</f>
        <v>0</v>
      </c>
      <c r="D68" s="71">
        <f>IF(F68&lt;&gt;0,VLOOKUP($J68,'Table 1'!$B$13:$C$33,2,FALSE)/12*1000*Study_MW,0)</f>
        <v>0</v>
      </c>
      <c r="E68" s="71">
        <f t="shared" si="21"/>
        <v>0</v>
      </c>
      <c r="F68" s="75">
        <f>INDEX([11]Delta!$F$1:$EE$997,$L$14,$I68)</f>
        <v>0</v>
      </c>
      <c r="G68" s="76" t="e">
        <f t="shared" si="16"/>
        <v>#DIV/0!</v>
      </c>
      <c r="I68" s="77">
        <f t="shared" si="22"/>
        <v>60</v>
      </c>
      <c r="J68" s="73">
        <f t="shared" si="4"/>
        <v>2025</v>
      </c>
      <c r="K68" s="78" t="str">
        <f t="shared" si="23"/>
        <v/>
      </c>
    </row>
    <row r="69" spans="2:11" hidden="1" outlineLevel="1">
      <c r="B69" s="78">
        <f t="shared" si="3"/>
        <v>45901</v>
      </c>
      <c r="C69" s="75">
        <f>IF(F69&lt;&gt;0,-INDEX([11]Delta!$F$1:$EE$997,$L$13,$I69),0)</f>
        <v>0</v>
      </c>
      <c r="D69" s="71">
        <f>IF(F69&lt;&gt;0,VLOOKUP($J69,'Table 1'!$B$13:$C$33,2,FALSE)/12*1000*Study_MW,0)</f>
        <v>0</v>
      </c>
      <c r="E69" s="71">
        <f t="shared" si="21"/>
        <v>0</v>
      </c>
      <c r="F69" s="75">
        <f>INDEX([11]Delta!$F$1:$EE$997,$L$14,$I69)</f>
        <v>0</v>
      </c>
      <c r="G69" s="76" t="e">
        <f t="shared" si="16"/>
        <v>#DIV/0!</v>
      </c>
      <c r="I69" s="77">
        <f t="shared" si="22"/>
        <v>61</v>
      </c>
      <c r="J69" s="73">
        <f t="shared" si="4"/>
        <v>2025</v>
      </c>
      <c r="K69" s="78" t="str">
        <f t="shared" si="23"/>
        <v/>
      </c>
    </row>
    <row r="70" spans="2:11" hidden="1" outlineLevel="1">
      <c r="B70" s="78">
        <f t="shared" si="3"/>
        <v>45931</v>
      </c>
      <c r="C70" s="75">
        <f>IF(F70&lt;&gt;0,-INDEX([11]Delta!$F$1:$EE$997,$L$13,$I70),0)</f>
        <v>0</v>
      </c>
      <c r="D70" s="71">
        <f>IF(F70&lt;&gt;0,VLOOKUP($J70,'Table 1'!$B$13:$C$33,2,FALSE)/12*1000*Study_MW,0)</f>
        <v>0</v>
      </c>
      <c r="E70" s="71">
        <f t="shared" si="21"/>
        <v>0</v>
      </c>
      <c r="F70" s="75">
        <f>INDEX([11]Delta!$F$1:$EE$997,$L$14,$I70)</f>
        <v>0</v>
      </c>
      <c r="G70" s="76" t="e">
        <f t="shared" si="16"/>
        <v>#DIV/0!</v>
      </c>
      <c r="I70" s="77">
        <f t="shared" si="22"/>
        <v>62</v>
      </c>
      <c r="J70" s="73">
        <f t="shared" si="4"/>
        <v>2025</v>
      </c>
      <c r="K70" s="78" t="str">
        <f t="shared" si="23"/>
        <v/>
      </c>
    </row>
    <row r="71" spans="2:11" hidden="1" outlineLevel="1">
      <c r="B71" s="78">
        <f t="shared" si="3"/>
        <v>45962</v>
      </c>
      <c r="C71" s="75">
        <f>IF(F71&lt;&gt;0,-INDEX([11]Delta!$F$1:$EE$997,$L$13,$I71),0)</f>
        <v>0</v>
      </c>
      <c r="D71" s="71">
        <f>IF(F71&lt;&gt;0,VLOOKUP($J71,'Table 1'!$B$13:$C$33,2,FALSE)/12*1000*Study_MW,0)</f>
        <v>0</v>
      </c>
      <c r="E71" s="71">
        <f t="shared" si="21"/>
        <v>0</v>
      </c>
      <c r="F71" s="75">
        <f>INDEX([11]Delta!$F$1:$EE$997,$L$14,$I71)</f>
        <v>0</v>
      </c>
      <c r="G71" s="76" t="e">
        <f t="shared" si="16"/>
        <v>#DIV/0!</v>
      </c>
      <c r="I71" s="77">
        <f t="shared" si="22"/>
        <v>63</v>
      </c>
      <c r="J71" s="73">
        <f t="shared" si="4"/>
        <v>2025</v>
      </c>
      <c r="K71" s="78" t="str">
        <f t="shared" si="23"/>
        <v/>
      </c>
    </row>
    <row r="72" spans="2:11" hidden="1" outlineLevel="1">
      <c r="B72" s="82">
        <f t="shared" si="3"/>
        <v>45992</v>
      </c>
      <c r="C72" s="79">
        <f>IF(F72&lt;&gt;0,-INDEX([11]Delta!$F$1:$EE$997,$L$13,$I72),0)</f>
        <v>0</v>
      </c>
      <c r="D72" s="80">
        <f>IF(F72&lt;&gt;0,VLOOKUP($J72,'Table 1'!$B$13:$C$33,2,FALSE)/12*1000*Study_MW,0)</f>
        <v>0</v>
      </c>
      <c r="E72" s="80">
        <f t="shared" si="21"/>
        <v>0</v>
      </c>
      <c r="F72" s="79">
        <f>INDEX([11]Delta!$F$1:$EE$997,$L$14,$I72)</f>
        <v>0</v>
      </c>
      <c r="G72" s="81" t="e">
        <f t="shared" si="16"/>
        <v>#DIV/0!</v>
      </c>
      <c r="I72" s="64">
        <f t="shared" si="22"/>
        <v>64</v>
      </c>
      <c r="J72" s="73">
        <f t="shared" si="4"/>
        <v>2025</v>
      </c>
      <c r="K72" s="82" t="str">
        <f t="shared" si="23"/>
        <v/>
      </c>
    </row>
    <row r="73" spans="2:11" hidden="1" outlineLevel="1">
      <c r="B73" s="74">
        <f t="shared" si="3"/>
        <v>46023</v>
      </c>
      <c r="C73" s="69">
        <f>IF(F73&lt;&gt;0,-INDEX([11]Delta!$F$1:$EE$997,$L$13,$I73),0)</f>
        <v>0</v>
      </c>
      <c r="D73" s="70">
        <f>IF(F73&lt;&gt;0,VLOOKUP($J73,'Table 1'!$B$13:$C$33,2,FALSE)/12*1000*Study_MW,0)</f>
        <v>0</v>
      </c>
      <c r="E73" s="70">
        <f t="shared" si="21"/>
        <v>0</v>
      </c>
      <c r="F73" s="69">
        <f>INDEX([11]Delta!$F$1:$EE$997,$L$14,$I73)</f>
        <v>0</v>
      </c>
      <c r="G73" s="72" t="e">
        <f t="shared" si="16"/>
        <v>#DIV/0!</v>
      </c>
      <c r="I73" s="60">
        <f>I61+13</f>
        <v>66</v>
      </c>
      <c r="J73" s="73">
        <f t="shared" si="4"/>
        <v>2026</v>
      </c>
      <c r="K73" s="74" t="str">
        <f t="shared" si="23"/>
        <v/>
      </c>
    </row>
    <row r="74" spans="2:11" hidden="1" outlineLevel="1">
      <c r="B74" s="78">
        <f t="shared" si="3"/>
        <v>46054</v>
      </c>
      <c r="C74" s="75">
        <f>IF(F74&lt;&gt;0,-INDEX([11]Delta!$F$1:$EE$997,$L$13,$I74),0)</f>
        <v>0</v>
      </c>
      <c r="D74" s="71">
        <f>IF(F74&lt;&gt;0,VLOOKUP($J74,'Table 1'!$B$13:$C$33,2,FALSE)/12*1000*Study_MW,0)</f>
        <v>0</v>
      </c>
      <c r="E74" s="71">
        <f t="shared" si="21"/>
        <v>0</v>
      </c>
      <c r="F74" s="75">
        <f>INDEX([11]Delta!$F$1:$EE$997,$L$14,$I74)</f>
        <v>0</v>
      </c>
      <c r="G74" s="76" t="e">
        <f t="shared" si="16"/>
        <v>#DIV/0!</v>
      </c>
      <c r="I74" s="77">
        <f t="shared" si="22"/>
        <v>67</v>
      </c>
      <c r="J74" s="73">
        <f t="shared" si="4"/>
        <v>2026</v>
      </c>
      <c r="K74" s="78" t="str">
        <f t="shared" si="23"/>
        <v/>
      </c>
    </row>
    <row r="75" spans="2:11" hidden="1" outlineLevel="1">
      <c r="B75" s="78">
        <f t="shared" si="3"/>
        <v>46082</v>
      </c>
      <c r="C75" s="75">
        <f>IF(F75&lt;&gt;0,-INDEX([11]Delta!$F$1:$EE$997,$L$13,$I75),0)</f>
        <v>0</v>
      </c>
      <c r="D75" s="71">
        <f>IF(F75&lt;&gt;0,VLOOKUP($J75,'Table 1'!$B$13:$C$33,2,FALSE)/12*1000*Study_MW,0)</f>
        <v>0</v>
      </c>
      <c r="E75" s="71">
        <f t="shared" si="21"/>
        <v>0</v>
      </c>
      <c r="F75" s="75">
        <f>INDEX([11]Delta!$F$1:$EE$997,$L$14,$I75)</f>
        <v>0</v>
      </c>
      <c r="G75" s="76" t="e">
        <f t="shared" si="16"/>
        <v>#DIV/0!</v>
      </c>
      <c r="I75" s="77">
        <f t="shared" si="22"/>
        <v>68</v>
      </c>
      <c r="J75" s="73">
        <f t="shared" si="4"/>
        <v>2026</v>
      </c>
      <c r="K75" s="78" t="str">
        <f t="shared" si="23"/>
        <v/>
      </c>
    </row>
    <row r="76" spans="2:11" hidden="1" outlineLevel="1">
      <c r="B76" s="78">
        <f t="shared" si="3"/>
        <v>46113</v>
      </c>
      <c r="C76" s="75">
        <f>IF(F76&lt;&gt;0,-INDEX([11]Delta!$F$1:$EE$997,$L$13,$I76),0)</f>
        <v>0</v>
      </c>
      <c r="D76" s="71">
        <f>IF(F76&lt;&gt;0,VLOOKUP($J76,'Table 1'!$B$13:$C$33,2,FALSE)/12*1000*Study_MW,0)</f>
        <v>0</v>
      </c>
      <c r="E76" s="71">
        <f t="shared" si="21"/>
        <v>0</v>
      </c>
      <c r="F76" s="75">
        <f>INDEX([11]Delta!$F$1:$EE$997,$L$14,$I76)</f>
        <v>0</v>
      </c>
      <c r="G76" s="76" t="e">
        <f t="shared" si="16"/>
        <v>#DIV/0!</v>
      </c>
      <c r="I76" s="77">
        <f t="shared" si="22"/>
        <v>69</v>
      </c>
      <c r="J76" s="73">
        <f t="shared" si="4"/>
        <v>2026</v>
      </c>
      <c r="K76" s="78" t="str">
        <f t="shared" si="23"/>
        <v/>
      </c>
    </row>
    <row r="77" spans="2:11" hidden="1" outlineLevel="1">
      <c r="B77" s="78">
        <f t="shared" si="3"/>
        <v>46143</v>
      </c>
      <c r="C77" s="75">
        <f>IF(F77&lt;&gt;0,-INDEX([11]Delta!$F$1:$EE$997,$L$13,$I77),0)</f>
        <v>0</v>
      </c>
      <c r="D77" s="71">
        <f>IF(F77&lt;&gt;0,VLOOKUP($J77,'Table 1'!$B$13:$C$33,2,FALSE)/12*1000*Study_MW,0)</f>
        <v>0</v>
      </c>
      <c r="E77" s="71">
        <f t="shared" si="21"/>
        <v>0</v>
      </c>
      <c r="F77" s="75">
        <f>INDEX([11]Delta!$F$1:$EE$997,$L$14,$I77)</f>
        <v>0</v>
      </c>
      <c r="G77" s="76" t="e">
        <f t="shared" si="16"/>
        <v>#DIV/0!</v>
      </c>
      <c r="I77" s="77">
        <f t="shared" si="22"/>
        <v>70</v>
      </c>
      <c r="J77" s="73">
        <f t="shared" si="4"/>
        <v>2026</v>
      </c>
      <c r="K77" s="78" t="str">
        <f t="shared" si="23"/>
        <v/>
      </c>
    </row>
    <row r="78" spans="2:11" hidden="1" outlineLevel="1">
      <c r="B78" s="78">
        <f t="shared" ref="B78:B141" si="49">EDATE(B77,1)</f>
        <v>46174</v>
      </c>
      <c r="C78" s="75">
        <f>IF(F78&lt;&gt;0,-INDEX([11]Delta!$F$1:$EE$997,$L$13,$I78),0)</f>
        <v>0</v>
      </c>
      <c r="D78" s="71">
        <f>IF(F78&lt;&gt;0,VLOOKUP($J78,'Table 1'!$B$13:$C$33,2,FALSE)/12*1000*Study_MW,0)</f>
        <v>0</v>
      </c>
      <c r="E78" s="71">
        <f t="shared" ref="E78:E141" si="50">C78+D78</f>
        <v>0</v>
      </c>
      <c r="F78" s="75">
        <f>INDEX([11]Delta!$F$1:$EE$997,$L$14,$I78)</f>
        <v>0</v>
      </c>
      <c r="G78" s="76" t="e">
        <f t="shared" ref="G78:G141" si="51">IF(ISNUMBER($F78),E78/$F78,"")</f>
        <v>#DIV/0!</v>
      </c>
      <c r="I78" s="77">
        <f t="shared" si="22"/>
        <v>71</v>
      </c>
      <c r="J78" s="73">
        <f t="shared" ref="J78:J141" si="52">YEAR(B78)</f>
        <v>2026</v>
      </c>
      <c r="K78" s="78" t="str">
        <f t="shared" si="23"/>
        <v/>
      </c>
    </row>
    <row r="79" spans="2:11" hidden="1" outlineLevel="1">
      <c r="B79" s="78">
        <f t="shared" si="49"/>
        <v>46204</v>
      </c>
      <c r="C79" s="75">
        <f>IF(F79&lt;&gt;0,-INDEX([11]Delta!$F$1:$EE$997,$L$13,$I79),0)</f>
        <v>0</v>
      </c>
      <c r="D79" s="71">
        <f>IF(F79&lt;&gt;0,VLOOKUP($J79,'Table 1'!$B$13:$C$33,2,FALSE)/12*1000*Study_MW,0)</f>
        <v>0</v>
      </c>
      <c r="E79" s="71">
        <f t="shared" si="50"/>
        <v>0</v>
      </c>
      <c r="F79" s="75">
        <f>INDEX([11]Delta!$F$1:$EE$997,$L$14,$I79)</f>
        <v>0</v>
      </c>
      <c r="G79" s="76" t="e">
        <f t="shared" si="51"/>
        <v>#DIV/0!</v>
      </c>
      <c r="I79" s="77">
        <f t="shared" si="22"/>
        <v>72</v>
      </c>
      <c r="J79" s="73">
        <f t="shared" si="52"/>
        <v>2026</v>
      </c>
      <c r="K79" s="78" t="str">
        <f t="shared" si="23"/>
        <v/>
      </c>
    </row>
    <row r="80" spans="2:11" hidden="1" outlineLevel="1">
      <c r="B80" s="78">
        <f t="shared" si="49"/>
        <v>46235</v>
      </c>
      <c r="C80" s="75">
        <f>IF(F80&lt;&gt;0,-INDEX([11]Delta!$F$1:$EE$997,$L$13,$I80),0)</f>
        <v>0</v>
      </c>
      <c r="D80" s="71">
        <f>IF(F80&lt;&gt;0,VLOOKUP($J80,'Table 1'!$B$13:$C$33,2,FALSE)/12*1000*Study_MW,0)</f>
        <v>0</v>
      </c>
      <c r="E80" s="71">
        <f t="shared" si="50"/>
        <v>0</v>
      </c>
      <c r="F80" s="75">
        <f>INDEX([11]Delta!$F$1:$EE$997,$L$14,$I80)</f>
        <v>0</v>
      </c>
      <c r="G80" s="76" t="e">
        <f t="shared" si="51"/>
        <v>#DIV/0!</v>
      </c>
      <c r="I80" s="77">
        <f t="shared" si="22"/>
        <v>73</v>
      </c>
      <c r="J80" s="73">
        <f t="shared" si="52"/>
        <v>2026</v>
      </c>
      <c r="K80" s="78" t="str">
        <f t="shared" si="23"/>
        <v/>
      </c>
    </row>
    <row r="81" spans="2:11" hidden="1" outlineLevel="1">
      <c r="B81" s="78">
        <f t="shared" si="49"/>
        <v>46266</v>
      </c>
      <c r="C81" s="75">
        <f>IF(F81&lt;&gt;0,-INDEX([11]Delta!$F$1:$EE$997,$L$13,$I81),0)</f>
        <v>0</v>
      </c>
      <c r="D81" s="71">
        <f>IF(F81&lt;&gt;0,VLOOKUP($J81,'Table 1'!$B$13:$C$33,2,FALSE)/12*1000*Study_MW,0)</f>
        <v>0</v>
      </c>
      <c r="E81" s="71">
        <f t="shared" si="50"/>
        <v>0</v>
      </c>
      <c r="F81" s="75">
        <f>INDEX([11]Delta!$F$1:$EE$997,$L$14,$I81)</f>
        <v>0</v>
      </c>
      <c r="G81" s="76" t="e">
        <f t="shared" si="51"/>
        <v>#DIV/0!</v>
      </c>
      <c r="I81" s="77">
        <f t="shared" si="22"/>
        <v>74</v>
      </c>
      <c r="J81" s="73">
        <f t="shared" si="52"/>
        <v>2026</v>
      </c>
      <c r="K81" s="78" t="str">
        <f t="shared" si="23"/>
        <v/>
      </c>
    </row>
    <row r="82" spans="2:11" hidden="1" outlineLevel="1">
      <c r="B82" s="78">
        <f t="shared" si="49"/>
        <v>46296</v>
      </c>
      <c r="C82" s="75">
        <f>IF(F82&lt;&gt;0,-INDEX([11]Delta!$F$1:$EE$997,$L$13,$I82),0)</f>
        <v>0</v>
      </c>
      <c r="D82" s="71">
        <f>IF(F82&lt;&gt;0,VLOOKUP($J82,'Table 1'!$B$13:$C$33,2,FALSE)/12*1000*Study_MW,0)</f>
        <v>0</v>
      </c>
      <c r="E82" s="71">
        <f t="shared" si="50"/>
        <v>0</v>
      </c>
      <c r="F82" s="75">
        <f>INDEX([11]Delta!$F$1:$EE$997,$L$14,$I82)</f>
        <v>0</v>
      </c>
      <c r="G82" s="76" t="e">
        <f t="shared" si="51"/>
        <v>#DIV/0!</v>
      </c>
      <c r="I82" s="77">
        <f t="shared" si="22"/>
        <v>75</v>
      </c>
      <c r="J82" s="73">
        <f t="shared" si="52"/>
        <v>2026</v>
      </c>
      <c r="K82" s="78" t="str">
        <f t="shared" si="23"/>
        <v/>
      </c>
    </row>
    <row r="83" spans="2:11" hidden="1" outlineLevel="1">
      <c r="B83" s="78">
        <f t="shared" si="49"/>
        <v>46327</v>
      </c>
      <c r="C83" s="75">
        <f>IF(F83&lt;&gt;0,-INDEX([11]Delta!$F$1:$EE$997,$L$13,$I83),0)</f>
        <v>0</v>
      </c>
      <c r="D83" s="71">
        <f>IF(F83&lt;&gt;0,VLOOKUP($J83,'Table 1'!$B$13:$C$33,2,FALSE)/12*1000*Study_MW,0)</f>
        <v>0</v>
      </c>
      <c r="E83" s="71">
        <f t="shared" si="50"/>
        <v>0</v>
      </c>
      <c r="F83" s="75">
        <f>INDEX([11]Delta!$F$1:$EE$997,$L$14,$I83)</f>
        <v>0</v>
      </c>
      <c r="G83" s="76" t="e">
        <f t="shared" si="51"/>
        <v>#DIV/0!</v>
      </c>
      <c r="I83" s="77">
        <f t="shared" si="22"/>
        <v>76</v>
      </c>
      <c r="J83" s="73">
        <f t="shared" si="52"/>
        <v>2026</v>
      </c>
      <c r="K83" s="78" t="str">
        <f t="shared" si="23"/>
        <v/>
      </c>
    </row>
    <row r="84" spans="2:11" hidden="1" outlineLevel="1">
      <c r="B84" s="82">
        <f t="shared" si="49"/>
        <v>46357</v>
      </c>
      <c r="C84" s="79">
        <f>IF(F84&lt;&gt;0,-INDEX([11]Delta!$F$1:$EE$997,$L$13,$I84),0)</f>
        <v>0</v>
      </c>
      <c r="D84" s="80">
        <f>IF(F84&lt;&gt;0,VLOOKUP($J84,'Table 1'!$B$13:$C$33,2,FALSE)/12*1000*Study_MW,0)</f>
        <v>0</v>
      </c>
      <c r="E84" s="80">
        <f t="shared" si="50"/>
        <v>0</v>
      </c>
      <c r="F84" s="79">
        <f>INDEX([11]Delta!$F$1:$EE$997,$L$14,$I84)</f>
        <v>0</v>
      </c>
      <c r="G84" s="81" t="e">
        <f t="shared" si="51"/>
        <v>#DIV/0!</v>
      </c>
      <c r="I84" s="64">
        <f t="shared" si="22"/>
        <v>77</v>
      </c>
      <c r="J84" s="73">
        <f t="shared" si="52"/>
        <v>2026</v>
      </c>
      <c r="K84" s="82" t="str">
        <f t="shared" si="23"/>
        <v/>
      </c>
    </row>
    <row r="85" spans="2:11" hidden="1" outlineLevel="1">
      <c r="B85" s="74">
        <f t="shared" si="49"/>
        <v>46388</v>
      </c>
      <c r="C85" s="69">
        <f>IF(F85&lt;&gt;0,-INDEX([11]Delta!$F$1:$EE$997,$L$13,$I85),0)</f>
        <v>0</v>
      </c>
      <c r="D85" s="70">
        <f>IF(F85&lt;&gt;0,VLOOKUP($J85,'Table 1'!$B$13:$C$33,2,FALSE)/12*1000*Study_MW,0)</f>
        <v>0</v>
      </c>
      <c r="E85" s="70">
        <f t="shared" si="50"/>
        <v>0</v>
      </c>
      <c r="F85" s="69">
        <f>INDEX([11]Delta!$F$1:$EE$997,$L$14,$I85)</f>
        <v>0</v>
      </c>
      <c r="G85" s="72" t="e">
        <f t="shared" si="51"/>
        <v>#DIV/0!</v>
      </c>
      <c r="I85" s="60">
        <f>I73+13</f>
        <v>79</v>
      </c>
      <c r="J85" s="73">
        <f t="shared" si="52"/>
        <v>2027</v>
      </c>
      <c r="K85" s="74" t="str">
        <f t="shared" si="23"/>
        <v/>
      </c>
    </row>
    <row r="86" spans="2:11" hidden="1" outlineLevel="1">
      <c r="B86" s="78">
        <f t="shared" si="49"/>
        <v>46419</v>
      </c>
      <c r="C86" s="75">
        <f>IF(F86&lt;&gt;0,-INDEX([11]Delta!$F$1:$EE$997,$L$13,$I86),0)</f>
        <v>0</v>
      </c>
      <c r="D86" s="71">
        <f>IF(F86&lt;&gt;0,VLOOKUP($J86,'Table 1'!$B$13:$C$33,2,FALSE)/12*1000*Study_MW,0)</f>
        <v>0</v>
      </c>
      <c r="E86" s="71">
        <f t="shared" si="50"/>
        <v>0</v>
      </c>
      <c r="F86" s="75">
        <f>INDEX([11]Delta!$F$1:$EE$997,$L$14,$I86)</f>
        <v>0</v>
      </c>
      <c r="G86" s="76" t="e">
        <f t="shared" si="51"/>
        <v>#DIV/0!</v>
      </c>
      <c r="I86" s="77">
        <f t="shared" si="22"/>
        <v>80</v>
      </c>
      <c r="J86" s="73">
        <f t="shared" si="52"/>
        <v>2027</v>
      </c>
      <c r="K86" s="78" t="str">
        <f t="shared" si="23"/>
        <v/>
      </c>
    </row>
    <row r="87" spans="2:11" hidden="1" outlineLevel="1">
      <c r="B87" s="78">
        <f t="shared" si="49"/>
        <v>46447</v>
      </c>
      <c r="C87" s="75">
        <f>IF(F87&lt;&gt;0,-INDEX([11]Delta!$F$1:$EE$997,$L$13,$I87),0)</f>
        <v>0</v>
      </c>
      <c r="D87" s="71">
        <f>IF(F87&lt;&gt;0,VLOOKUP($J87,'Table 1'!$B$13:$C$33,2,FALSE)/12*1000*Study_MW,0)</f>
        <v>0</v>
      </c>
      <c r="E87" s="71">
        <f t="shared" si="50"/>
        <v>0</v>
      </c>
      <c r="F87" s="75">
        <f>INDEX([11]Delta!$F$1:$EE$997,$L$14,$I87)</f>
        <v>0</v>
      </c>
      <c r="G87" s="76" t="e">
        <f t="shared" si="51"/>
        <v>#DIV/0!</v>
      </c>
      <c r="I87" s="77">
        <f t="shared" si="22"/>
        <v>81</v>
      </c>
      <c r="J87" s="73">
        <f t="shared" si="52"/>
        <v>2027</v>
      </c>
      <c r="K87" s="78" t="str">
        <f t="shared" si="23"/>
        <v/>
      </c>
    </row>
    <row r="88" spans="2:11" hidden="1" outlineLevel="1">
      <c r="B88" s="78">
        <f t="shared" si="49"/>
        <v>46478</v>
      </c>
      <c r="C88" s="75">
        <f>IF(F88&lt;&gt;0,-INDEX([11]Delta!$F$1:$EE$997,$L$13,$I88),0)</f>
        <v>0</v>
      </c>
      <c r="D88" s="71">
        <f>IF(F88&lt;&gt;0,VLOOKUP($J88,'Table 1'!$B$13:$C$33,2,FALSE)/12*1000*Study_MW,0)</f>
        <v>0</v>
      </c>
      <c r="E88" s="71">
        <f t="shared" si="50"/>
        <v>0</v>
      </c>
      <c r="F88" s="75">
        <f>INDEX([11]Delta!$F$1:$EE$997,$L$14,$I88)</f>
        <v>0</v>
      </c>
      <c r="G88" s="76" t="e">
        <f t="shared" si="51"/>
        <v>#DIV/0!</v>
      </c>
      <c r="I88" s="77">
        <f t="shared" si="22"/>
        <v>82</v>
      </c>
      <c r="J88" s="73">
        <f t="shared" si="52"/>
        <v>2027</v>
      </c>
      <c r="K88" s="78" t="str">
        <f t="shared" si="23"/>
        <v/>
      </c>
    </row>
    <row r="89" spans="2:11" hidden="1" outlineLevel="1">
      <c r="B89" s="78">
        <f t="shared" si="49"/>
        <v>46508</v>
      </c>
      <c r="C89" s="75">
        <f>IF(F89&lt;&gt;0,-INDEX([11]Delta!$F$1:$EE$997,$L$13,$I89),0)</f>
        <v>0</v>
      </c>
      <c r="D89" s="71">
        <f>IF(F89&lt;&gt;0,VLOOKUP($J89,'Table 1'!$B$13:$C$33,2,FALSE)/12*1000*Study_MW,0)</f>
        <v>0</v>
      </c>
      <c r="E89" s="71">
        <f t="shared" si="50"/>
        <v>0</v>
      </c>
      <c r="F89" s="75">
        <f>INDEX([11]Delta!$F$1:$EE$997,$L$14,$I89)</f>
        <v>0</v>
      </c>
      <c r="G89" s="76" t="e">
        <f t="shared" si="51"/>
        <v>#DIV/0!</v>
      </c>
      <c r="I89" s="77">
        <f t="shared" si="22"/>
        <v>83</v>
      </c>
      <c r="J89" s="73">
        <f t="shared" si="52"/>
        <v>2027</v>
      </c>
      <c r="K89" s="78" t="str">
        <f t="shared" si="23"/>
        <v/>
      </c>
    </row>
    <row r="90" spans="2:11" hidden="1" outlineLevel="1">
      <c r="B90" s="78">
        <f t="shared" si="49"/>
        <v>46539</v>
      </c>
      <c r="C90" s="75">
        <f>IF(F90&lt;&gt;0,-INDEX([11]Delta!$F$1:$EE$997,$L$13,$I90),0)</f>
        <v>0</v>
      </c>
      <c r="D90" s="71">
        <f>IF(F90&lt;&gt;0,VLOOKUP($J90,'Table 1'!$B$13:$C$33,2,FALSE)/12*1000*Study_MW,0)</f>
        <v>0</v>
      </c>
      <c r="E90" s="71">
        <f t="shared" si="50"/>
        <v>0</v>
      </c>
      <c r="F90" s="75">
        <f>INDEX([11]Delta!$F$1:$EE$997,$L$14,$I90)</f>
        <v>0</v>
      </c>
      <c r="G90" s="76" t="e">
        <f t="shared" si="51"/>
        <v>#DIV/0!</v>
      </c>
      <c r="I90" s="77">
        <f t="shared" ref="I90:I96" si="53">I78+13</f>
        <v>84</v>
      </c>
      <c r="J90" s="73">
        <f t="shared" si="52"/>
        <v>2027</v>
      </c>
      <c r="K90" s="78" t="str">
        <f t="shared" ref="K90:K153" si="54">IF(ISNUMBER(F90),IF(F90&lt;&gt;0,B90,""),"")</f>
        <v/>
      </c>
    </row>
    <row r="91" spans="2:11" hidden="1" outlineLevel="1">
      <c r="B91" s="78">
        <f t="shared" si="49"/>
        <v>46569</v>
      </c>
      <c r="C91" s="75">
        <f>IF(F91&lt;&gt;0,-INDEX([11]Delta!$F$1:$EE$997,$L$13,$I91),0)</f>
        <v>0</v>
      </c>
      <c r="D91" s="71">
        <f>IF(F91&lt;&gt;0,VLOOKUP($J91,'Table 1'!$B$13:$C$33,2,FALSE)/12*1000*Study_MW,0)</f>
        <v>0</v>
      </c>
      <c r="E91" s="71">
        <f t="shared" si="50"/>
        <v>0</v>
      </c>
      <c r="F91" s="75">
        <f>INDEX([11]Delta!$F$1:$EE$997,$L$14,$I91)</f>
        <v>0</v>
      </c>
      <c r="G91" s="76" t="e">
        <f t="shared" si="51"/>
        <v>#DIV/0!</v>
      </c>
      <c r="I91" s="77">
        <f t="shared" si="53"/>
        <v>85</v>
      </c>
      <c r="J91" s="73">
        <f t="shared" si="52"/>
        <v>2027</v>
      </c>
      <c r="K91" s="78" t="str">
        <f t="shared" si="54"/>
        <v/>
      </c>
    </row>
    <row r="92" spans="2:11" hidden="1" outlineLevel="1">
      <c r="B92" s="78">
        <f t="shared" si="49"/>
        <v>46600</v>
      </c>
      <c r="C92" s="75">
        <f>IF(F92&lt;&gt;0,-INDEX([11]Delta!$F$1:$EE$997,$L$13,$I92),0)</f>
        <v>0</v>
      </c>
      <c r="D92" s="71">
        <f>IF(F92&lt;&gt;0,VLOOKUP($J92,'Table 1'!$B$13:$C$33,2,FALSE)/12*1000*Study_MW,0)</f>
        <v>0</v>
      </c>
      <c r="E92" s="71">
        <f t="shared" si="50"/>
        <v>0</v>
      </c>
      <c r="F92" s="75">
        <f>INDEX([11]Delta!$F$1:$EE$997,$L$14,$I92)</f>
        <v>0</v>
      </c>
      <c r="G92" s="76" t="e">
        <f t="shared" si="51"/>
        <v>#DIV/0!</v>
      </c>
      <c r="I92" s="77">
        <f t="shared" si="53"/>
        <v>86</v>
      </c>
      <c r="J92" s="73">
        <f t="shared" si="52"/>
        <v>2027</v>
      </c>
      <c r="K92" s="78" t="str">
        <f t="shared" si="54"/>
        <v/>
      </c>
    </row>
    <row r="93" spans="2:11" hidden="1" outlineLevel="1">
      <c r="B93" s="78">
        <f t="shared" si="49"/>
        <v>46631</v>
      </c>
      <c r="C93" s="75">
        <f>IF(F93&lt;&gt;0,-INDEX([11]Delta!$F$1:$EE$997,$L$13,$I93),0)</f>
        <v>0</v>
      </c>
      <c r="D93" s="71">
        <f>IF(F93&lt;&gt;0,VLOOKUP($J93,'Table 1'!$B$13:$C$33,2,FALSE)/12*1000*Study_MW,0)</f>
        <v>0</v>
      </c>
      <c r="E93" s="71">
        <f t="shared" si="50"/>
        <v>0</v>
      </c>
      <c r="F93" s="75">
        <f>INDEX([11]Delta!$F$1:$EE$997,$L$14,$I93)</f>
        <v>0</v>
      </c>
      <c r="G93" s="76" t="e">
        <f t="shared" si="51"/>
        <v>#DIV/0!</v>
      </c>
      <c r="I93" s="77">
        <f t="shared" si="53"/>
        <v>87</v>
      </c>
      <c r="J93" s="73">
        <f t="shared" si="52"/>
        <v>2027</v>
      </c>
      <c r="K93" s="78" t="str">
        <f t="shared" si="54"/>
        <v/>
      </c>
    </row>
    <row r="94" spans="2:11" hidden="1" outlineLevel="1">
      <c r="B94" s="78">
        <f t="shared" si="49"/>
        <v>46661</v>
      </c>
      <c r="C94" s="75">
        <f>IF(F94&lt;&gt;0,-INDEX([11]Delta!$F$1:$EE$997,$L$13,$I94),0)</f>
        <v>0</v>
      </c>
      <c r="D94" s="71">
        <f>IF(F94&lt;&gt;0,VLOOKUP($J94,'Table 1'!$B$13:$C$33,2,FALSE)/12*1000*Study_MW,0)</f>
        <v>0</v>
      </c>
      <c r="E94" s="71">
        <f t="shared" si="50"/>
        <v>0</v>
      </c>
      <c r="F94" s="75">
        <f>INDEX([11]Delta!$F$1:$EE$997,$L$14,$I94)</f>
        <v>0</v>
      </c>
      <c r="G94" s="76" t="e">
        <f t="shared" si="51"/>
        <v>#DIV/0!</v>
      </c>
      <c r="I94" s="77">
        <f t="shared" si="53"/>
        <v>88</v>
      </c>
      <c r="J94" s="73">
        <f t="shared" si="52"/>
        <v>2027</v>
      </c>
      <c r="K94" s="78" t="str">
        <f t="shared" si="54"/>
        <v/>
      </c>
    </row>
    <row r="95" spans="2:11" hidden="1" outlineLevel="1">
      <c r="B95" s="78">
        <f t="shared" si="49"/>
        <v>46692</v>
      </c>
      <c r="C95" s="75">
        <f>IF(F95&lt;&gt;0,-INDEX([11]Delta!$F$1:$EE$997,$L$13,$I95),0)</f>
        <v>0</v>
      </c>
      <c r="D95" s="71">
        <f>IF(F95&lt;&gt;0,VLOOKUP($J95,'Table 1'!$B$13:$C$33,2,FALSE)/12*1000*Study_MW,0)</f>
        <v>0</v>
      </c>
      <c r="E95" s="71">
        <f t="shared" si="50"/>
        <v>0</v>
      </c>
      <c r="F95" s="75">
        <f>INDEX([11]Delta!$F$1:$EE$997,$L$14,$I95)</f>
        <v>0</v>
      </c>
      <c r="G95" s="76" t="e">
        <f t="shared" si="51"/>
        <v>#DIV/0!</v>
      </c>
      <c r="I95" s="77">
        <f t="shared" si="53"/>
        <v>89</v>
      </c>
      <c r="J95" s="73">
        <f t="shared" si="52"/>
        <v>2027</v>
      </c>
      <c r="K95" s="78" t="str">
        <f t="shared" si="54"/>
        <v/>
      </c>
    </row>
    <row r="96" spans="2:11" hidden="1" outlineLevel="1">
      <c r="B96" s="82">
        <f t="shared" si="49"/>
        <v>46722</v>
      </c>
      <c r="C96" s="79">
        <f>IF(F96&lt;&gt;0,-INDEX([11]Delta!$F$1:$EE$997,$L$13,$I96),0)</f>
        <v>0</v>
      </c>
      <c r="D96" s="80">
        <f>IF(F96&lt;&gt;0,VLOOKUP($J96,'Table 1'!$B$13:$C$33,2,FALSE)/12*1000*Study_MW,0)</f>
        <v>0</v>
      </c>
      <c r="E96" s="80">
        <f t="shared" si="50"/>
        <v>0</v>
      </c>
      <c r="F96" s="79">
        <f>INDEX([11]Delta!$F$1:$EE$997,$L$14,$I96)</f>
        <v>0</v>
      </c>
      <c r="G96" s="81" t="e">
        <f t="shared" si="51"/>
        <v>#DIV/0!</v>
      </c>
      <c r="I96" s="64">
        <f t="shared" si="53"/>
        <v>90</v>
      </c>
      <c r="J96" s="73">
        <f t="shared" si="52"/>
        <v>2027</v>
      </c>
      <c r="K96" s="82" t="str">
        <f t="shared" si="54"/>
        <v/>
      </c>
    </row>
    <row r="97" spans="2:11" hidden="1" outlineLevel="1">
      <c r="B97" s="74">
        <f t="shared" si="49"/>
        <v>46753</v>
      </c>
      <c r="C97" s="69">
        <f>IF(F97&lt;&gt;0,-INDEX([11]Delta!$F$1:$EE$997,$L$13,$I97),0)</f>
        <v>0</v>
      </c>
      <c r="D97" s="70">
        <f>IF(F97&lt;&gt;0,VLOOKUP($J97,'Table 1'!$B$13:$C$33,2,FALSE)/12*1000*Study_MW,0)</f>
        <v>0</v>
      </c>
      <c r="E97" s="70">
        <f t="shared" si="50"/>
        <v>0</v>
      </c>
      <c r="F97" s="69">
        <f>INDEX([11]Delta!$F$1:$EE$997,$L$14,$I97)</f>
        <v>0</v>
      </c>
      <c r="G97" s="72" t="e">
        <f t="shared" si="51"/>
        <v>#DIV/0!</v>
      </c>
      <c r="I97" s="60">
        <f>I85+13</f>
        <v>92</v>
      </c>
      <c r="J97" s="73">
        <f t="shared" si="52"/>
        <v>2028</v>
      </c>
      <c r="K97" s="74" t="str">
        <f t="shared" si="54"/>
        <v/>
      </c>
    </row>
    <row r="98" spans="2:11" hidden="1" outlineLevel="1">
      <c r="B98" s="78">
        <f t="shared" si="49"/>
        <v>46784</v>
      </c>
      <c r="C98" s="75">
        <f>IF(F98&lt;&gt;0,-INDEX([11]Delta!$F$1:$EE$997,$L$13,$I98),0)</f>
        <v>0</v>
      </c>
      <c r="D98" s="71">
        <f>IF(F98&lt;&gt;0,VLOOKUP($J98,'Table 1'!$B$13:$C$33,2,FALSE)/12*1000*Study_MW,0)</f>
        <v>0</v>
      </c>
      <c r="E98" s="71">
        <f t="shared" si="50"/>
        <v>0</v>
      </c>
      <c r="F98" s="75">
        <f>INDEX([11]Delta!$F$1:$EE$997,$L$14,$I98)</f>
        <v>0</v>
      </c>
      <c r="G98" s="76" t="e">
        <f t="shared" si="51"/>
        <v>#DIV/0!</v>
      </c>
      <c r="I98" s="77">
        <f t="shared" ref="I98:I120" si="55">I86+13</f>
        <v>93</v>
      </c>
      <c r="J98" s="73">
        <f t="shared" si="52"/>
        <v>2028</v>
      </c>
      <c r="K98" s="78" t="str">
        <f t="shared" si="54"/>
        <v/>
      </c>
    </row>
    <row r="99" spans="2:11" hidden="1" outlineLevel="1">
      <c r="B99" s="78">
        <f t="shared" si="49"/>
        <v>46813</v>
      </c>
      <c r="C99" s="75">
        <f>IF(F99&lt;&gt;0,-INDEX([11]Delta!$F$1:$EE$997,$L$13,$I99),0)</f>
        <v>0</v>
      </c>
      <c r="D99" s="71">
        <f>IF(F99&lt;&gt;0,VLOOKUP($J99,'Table 1'!$B$13:$C$33,2,FALSE)/12*1000*Study_MW,0)</f>
        <v>0</v>
      </c>
      <c r="E99" s="71">
        <f t="shared" si="50"/>
        <v>0</v>
      </c>
      <c r="F99" s="75">
        <f>INDEX([11]Delta!$F$1:$EE$997,$L$14,$I99)</f>
        <v>0</v>
      </c>
      <c r="G99" s="76" t="e">
        <f t="shared" si="51"/>
        <v>#DIV/0!</v>
      </c>
      <c r="I99" s="77">
        <f t="shared" si="55"/>
        <v>94</v>
      </c>
      <c r="J99" s="73">
        <f t="shared" si="52"/>
        <v>2028</v>
      </c>
      <c r="K99" s="78" t="str">
        <f t="shared" si="54"/>
        <v/>
      </c>
    </row>
    <row r="100" spans="2:11" hidden="1" outlineLevel="1">
      <c r="B100" s="78">
        <f t="shared" si="49"/>
        <v>46844</v>
      </c>
      <c r="C100" s="75">
        <f>IF(F100&lt;&gt;0,-INDEX([11]Delta!$F$1:$EE$997,$L$13,$I100),0)</f>
        <v>0</v>
      </c>
      <c r="D100" s="71">
        <f>IF(F100&lt;&gt;0,VLOOKUP($J100,'Table 1'!$B$13:$C$33,2,FALSE)/12*1000*Study_MW,0)</f>
        <v>0</v>
      </c>
      <c r="E100" s="71">
        <f t="shared" si="50"/>
        <v>0</v>
      </c>
      <c r="F100" s="75">
        <f>INDEX([11]Delta!$F$1:$EE$997,$L$14,$I100)</f>
        <v>0</v>
      </c>
      <c r="G100" s="76" t="e">
        <f t="shared" si="51"/>
        <v>#DIV/0!</v>
      </c>
      <c r="I100" s="77">
        <f t="shared" si="55"/>
        <v>95</v>
      </c>
      <c r="J100" s="73">
        <f t="shared" si="52"/>
        <v>2028</v>
      </c>
      <c r="K100" s="78" t="str">
        <f t="shared" si="54"/>
        <v/>
      </c>
    </row>
    <row r="101" spans="2:11" hidden="1" outlineLevel="1">
      <c r="B101" s="78">
        <f t="shared" si="49"/>
        <v>46874</v>
      </c>
      <c r="C101" s="75">
        <f>IF(F101&lt;&gt;0,-INDEX([11]Delta!$F$1:$EE$997,$L$13,$I101),0)</f>
        <v>0</v>
      </c>
      <c r="D101" s="71">
        <f>IF(F101&lt;&gt;0,VLOOKUP($J101,'Table 1'!$B$13:$C$33,2,FALSE)/12*1000*Study_MW,0)</f>
        <v>0</v>
      </c>
      <c r="E101" s="71">
        <f t="shared" si="50"/>
        <v>0</v>
      </c>
      <c r="F101" s="75">
        <f>INDEX([11]Delta!$F$1:$EE$997,$L$14,$I101)</f>
        <v>0</v>
      </c>
      <c r="G101" s="76" t="e">
        <f t="shared" si="51"/>
        <v>#DIV/0!</v>
      </c>
      <c r="I101" s="77">
        <f t="shared" si="55"/>
        <v>96</v>
      </c>
      <c r="J101" s="73">
        <f t="shared" si="52"/>
        <v>2028</v>
      </c>
      <c r="K101" s="78" t="str">
        <f t="shared" si="54"/>
        <v/>
      </c>
    </row>
    <row r="102" spans="2:11" hidden="1" outlineLevel="1">
      <c r="B102" s="78">
        <f t="shared" si="49"/>
        <v>46905</v>
      </c>
      <c r="C102" s="75">
        <f>IF(F102&lt;&gt;0,-INDEX([11]Delta!$F$1:$EE$997,$L$13,$I102),0)</f>
        <v>0</v>
      </c>
      <c r="D102" s="71">
        <f>IF(F102&lt;&gt;0,VLOOKUP($J102,'Table 1'!$B$13:$C$33,2,FALSE)/12*1000*Study_MW,0)</f>
        <v>0</v>
      </c>
      <c r="E102" s="71">
        <f t="shared" si="50"/>
        <v>0</v>
      </c>
      <c r="F102" s="75">
        <f>INDEX([11]Delta!$F$1:$EE$997,$L$14,$I102)</f>
        <v>0</v>
      </c>
      <c r="G102" s="76" t="e">
        <f t="shared" si="51"/>
        <v>#DIV/0!</v>
      </c>
      <c r="I102" s="77">
        <f t="shared" si="55"/>
        <v>97</v>
      </c>
      <c r="J102" s="73">
        <f t="shared" si="52"/>
        <v>2028</v>
      </c>
      <c r="K102" s="78" t="str">
        <f t="shared" si="54"/>
        <v/>
      </c>
    </row>
    <row r="103" spans="2:11" hidden="1" outlineLevel="1">
      <c r="B103" s="78">
        <f t="shared" si="49"/>
        <v>46935</v>
      </c>
      <c r="C103" s="75">
        <f>IF(F103&lt;&gt;0,-INDEX([11]Delta!$F$1:$EE$997,$L$13,$I103),0)</f>
        <v>0</v>
      </c>
      <c r="D103" s="71">
        <f>IF(F103&lt;&gt;0,VLOOKUP($J103,'Table 1'!$B$13:$C$33,2,FALSE)/12*1000*Study_MW,0)</f>
        <v>0</v>
      </c>
      <c r="E103" s="71">
        <f t="shared" si="50"/>
        <v>0</v>
      </c>
      <c r="F103" s="75">
        <f>INDEX([11]Delta!$F$1:$EE$997,$L$14,$I103)</f>
        <v>0</v>
      </c>
      <c r="G103" s="76" t="e">
        <f t="shared" si="51"/>
        <v>#DIV/0!</v>
      </c>
      <c r="I103" s="77">
        <f t="shared" si="55"/>
        <v>98</v>
      </c>
      <c r="J103" s="73">
        <f t="shared" si="52"/>
        <v>2028</v>
      </c>
      <c r="K103" s="78" t="str">
        <f t="shared" si="54"/>
        <v/>
      </c>
    </row>
    <row r="104" spans="2:11" hidden="1" outlineLevel="1">
      <c r="B104" s="78">
        <f t="shared" si="49"/>
        <v>46966</v>
      </c>
      <c r="C104" s="75">
        <f>IF(F104&lt;&gt;0,-INDEX([11]Delta!$F$1:$EE$997,$L$13,$I104),0)</f>
        <v>0</v>
      </c>
      <c r="D104" s="71">
        <f>IF(F104&lt;&gt;0,VLOOKUP($J104,'Table 1'!$B$13:$C$33,2,FALSE)/12*1000*Study_MW,0)</f>
        <v>0</v>
      </c>
      <c r="E104" s="71">
        <f t="shared" si="50"/>
        <v>0</v>
      </c>
      <c r="F104" s="75">
        <f>INDEX([11]Delta!$F$1:$EE$997,$L$14,$I104)</f>
        <v>0</v>
      </c>
      <c r="G104" s="76" t="e">
        <f t="shared" si="51"/>
        <v>#DIV/0!</v>
      </c>
      <c r="I104" s="77">
        <f t="shared" si="55"/>
        <v>99</v>
      </c>
      <c r="J104" s="73">
        <f t="shared" si="52"/>
        <v>2028</v>
      </c>
      <c r="K104" s="78" t="str">
        <f t="shared" si="54"/>
        <v/>
      </c>
    </row>
    <row r="105" spans="2:11" hidden="1" outlineLevel="1">
      <c r="B105" s="78">
        <f t="shared" si="49"/>
        <v>46997</v>
      </c>
      <c r="C105" s="75">
        <f>IF(F105&lt;&gt;0,-INDEX([11]Delta!$F$1:$EE$997,$L$13,$I105),0)</f>
        <v>0</v>
      </c>
      <c r="D105" s="71">
        <f>IF(F105&lt;&gt;0,VLOOKUP($J105,'Table 1'!$B$13:$C$33,2,FALSE)/12*1000*Study_MW,0)</f>
        <v>0</v>
      </c>
      <c r="E105" s="71">
        <f t="shared" si="50"/>
        <v>0</v>
      </c>
      <c r="F105" s="75">
        <f>INDEX([11]Delta!$F$1:$EE$997,$L$14,$I105)</f>
        <v>0</v>
      </c>
      <c r="G105" s="76" t="e">
        <f t="shared" si="51"/>
        <v>#DIV/0!</v>
      </c>
      <c r="I105" s="77">
        <f t="shared" si="55"/>
        <v>100</v>
      </c>
      <c r="J105" s="73">
        <f t="shared" si="52"/>
        <v>2028</v>
      </c>
      <c r="K105" s="78" t="str">
        <f t="shared" si="54"/>
        <v/>
      </c>
    </row>
    <row r="106" spans="2:11" hidden="1" outlineLevel="1">
      <c r="B106" s="78">
        <f t="shared" si="49"/>
        <v>47027</v>
      </c>
      <c r="C106" s="75">
        <f>IF(F106&lt;&gt;0,-INDEX([11]Delta!$F$1:$EE$997,$L$13,$I106),0)</f>
        <v>0</v>
      </c>
      <c r="D106" s="71">
        <f>IF(F106&lt;&gt;0,VLOOKUP($J106,'Table 1'!$B$13:$C$33,2,FALSE)/12*1000*Study_MW,0)</f>
        <v>0</v>
      </c>
      <c r="E106" s="71">
        <f t="shared" si="50"/>
        <v>0</v>
      </c>
      <c r="F106" s="75">
        <f>INDEX([11]Delta!$F$1:$EE$997,$L$14,$I106)</f>
        <v>0</v>
      </c>
      <c r="G106" s="76" t="e">
        <f t="shared" si="51"/>
        <v>#DIV/0!</v>
      </c>
      <c r="I106" s="77">
        <f t="shared" si="55"/>
        <v>101</v>
      </c>
      <c r="J106" s="73">
        <f t="shared" si="52"/>
        <v>2028</v>
      </c>
      <c r="K106" s="78" t="str">
        <f t="shared" si="54"/>
        <v/>
      </c>
    </row>
    <row r="107" spans="2:11" hidden="1" outlineLevel="1">
      <c r="B107" s="78">
        <f t="shared" si="49"/>
        <v>47058</v>
      </c>
      <c r="C107" s="75">
        <f>IF(F107&lt;&gt;0,-INDEX([11]Delta!$F$1:$EE$997,$L$13,$I107),0)</f>
        <v>0</v>
      </c>
      <c r="D107" s="71">
        <f>IF(F107&lt;&gt;0,VLOOKUP($J107,'Table 1'!$B$13:$C$33,2,FALSE)/12*1000*Study_MW,0)</f>
        <v>0</v>
      </c>
      <c r="E107" s="71">
        <f t="shared" si="50"/>
        <v>0</v>
      </c>
      <c r="F107" s="75">
        <f>INDEX([11]Delta!$F$1:$EE$997,$L$14,$I107)</f>
        <v>0</v>
      </c>
      <c r="G107" s="76" t="e">
        <f t="shared" si="51"/>
        <v>#DIV/0!</v>
      </c>
      <c r="I107" s="77">
        <f t="shared" si="55"/>
        <v>102</v>
      </c>
      <c r="J107" s="73">
        <f t="shared" si="52"/>
        <v>2028</v>
      </c>
      <c r="K107" s="78" t="str">
        <f t="shared" si="54"/>
        <v/>
      </c>
    </row>
    <row r="108" spans="2:11" hidden="1" outlineLevel="1">
      <c r="B108" s="82">
        <f t="shared" si="49"/>
        <v>47088</v>
      </c>
      <c r="C108" s="79">
        <f>IF(F108&lt;&gt;0,-INDEX([11]Delta!$F$1:$EE$997,$L$13,$I108),0)</f>
        <v>0</v>
      </c>
      <c r="D108" s="80">
        <f>IF(F108&lt;&gt;0,VLOOKUP($J108,'Table 1'!$B$13:$C$33,2,FALSE)/12*1000*Study_MW,0)</f>
        <v>0</v>
      </c>
      <c r="E108" s="80">
        <f t="shared" si="50"/>
        <v>0</v>
      </c>
      <c r="F108" s="79">
        <f>INDEX([11]Delta!$F$1:$EE$997,$L$14,$I108)</f>
        <v>0</v>
      </c>
      <c r="G108" s="81" t="e">
        <f t="shared" si="51"/>
        <v>#DIV/0!</v>
      </c>
      <c r="I108" s="64">
        <f t="shared" si="55"/>
        <v>103</v>
      </c>
      <c r="J108" s="73">
        <f t="shared" si="52"/>
        <v>2028</v>
      </c>
      <c r="K108" s="82" t="str">
        <f t="shared" si="54"/>
        <v/>
      </c>
    </row>
    <row r="109" spans="2:11" hidden="1" outlineLevel="1">
      <c r="B109" s="74">
        <f t="shared" si="49"/>
        <v>47119</v>
      </c>
      <c r="C109" s="69">
        <f>IF(F109&lt;&gt;0,-INDEX([11]Delta!$F$1:$EE$997,$L$13,$I109),0)</f>
        <v>0</v>
      </c>
      <c r="D109" s="70">
        <f>IF(F109&lt;&gt;0,VLOOKUP($J109,'Table 1'!$B$13:$C$33,2,FALSE)/12*1000*Study_MW,0)</f>
        <v>0</v>
      </c>
      <c r="E109" s="70">
        <f t="shared" si="50"/>
        <v>0</v>
      </c>
      <c r="F109" s="69">
        <f>INDEX([11]Delta!$F$1:$EE$997,$L$14,$I109)</f>
        <v>0</v>
      </c>
      <c r="G109" s="72" t="e">
        <f t="shared" si="51"/>
        <v>#DIV/0!</v>
      </c>
      <c r="I109" s="60">
        <f>I97+13</f>
        <v>105</v>
      </c>
      <c r="J109" s="73">
        <f t="shared" si="52"/>
        <v>2029</v>
      </c>
      <c r="K109" s="74" t="str">
        <f t="shared" si="54"/>
        <v/>
      </c>
    </row>
    <row r="110" spans="2:11" hidden="1" outlineLevel="1">
      <c r="B110" s="78">
        <f t="shared" si="49"/>
        <v>47150</v>
      </c>
      <c r="C110" s="75">
        <f>IF(F110&lt;&gt;0,-INDEX([11]Delta!$F$1:$EE$997,$L$13,$I110),0)</f>
        <v>0</v>
      </c>
      <c r="D110" s="71">
        <f>IF(F110&lt;&gt;0,VLOOKUP($J110,'Table 1'!$B$13:$C$33,2,FALSE)/12*1000*Study_MW,0)</f>
        <v>0</v>
      </c>
      <c r="E110" s="71">
        <f t="shared" si="50"/>
        <v>0</v>
      </c>
      <c r="F110" s="75">
        <f>INDEX([11]Delta!$F$1:$EE$997,$L$14,$I110)</f>
        <v>0</v>
      </c>
      <c r="G110" s="76" t="e">
        <f t="shared" si="51"/>
        <v>#DIV/0!</v>
      </c>
      <c r="I110" s="77">
        <f t="shared" si="55"/>
        <v>106</v>
      </c>
      <c r="J110" s="73">
        <f t="shared" si="52"/>
        <v>2029</v>
      </c>
      <c r="K110" s="78" t="str">
        <f t="shared" si="54"/>
        <v/>
      </c>
    </row>
    <row r="111" spans="2:11" hidden="1" outlineLevel="1">
      <c r="B111" s="78">
        <f t="shared" si="49"/>
        <v>47178</v>
      </c>
      <c r="C111" s="75">
        <f>IF(F111&lt;&gt;0,-INDEX([11]Delta!$F$1:$EE$997,$L$13,$I111),0)</f>
        <v>0</v>
      </c>
      <c r="D111" s="71">
        <f>IF(F111&lt;&gt;0,VLOOKUP($J111,'Table 1'!$B$13:$C$33,2,FALSE)/12*1000*Study_MW,0)</f>
        <v>0</v>
      </c>
      <c r="E111" s="71">
        <f t="shared" si="50"/>
        <v>0</v>
      </c>
      <c r="F111" s="75">
        <f>INDEX([11]Delta!$F$1:$EE$997,$L$14,$I111)</f>
        <v>0</v>
      </c>
      <c r="G111" s="76" t="e">
        <f t="shared" si="51"/>
        <v>#DIV/0!</v>
      </c>
      <c r="I111" s="77">
        <f t="shared" si="55"/>
        <v>107</v>
      </c>
      <c r="J111" s="73">
        <f t="shared" si="52"/>
        <v>2029</v>
      </c>
      <c r="K111" s="78" t="str">
        <f t="shared" si="54"/>
        <v/>
      </c>
    </row>
    <row r="112" spans="2:11" hidden="1" outlineLevel="1">
      <c r="B112" s="78">
        <f t="shared" si="49"/>
        <v>47209</v>
      </c>
      <c r="C112" s="75">
        <f>IF(F112&lt;&gt;0,-INDEX([11]Delta!$F$1:$EE$997,$L$13,$I112),0)</f>
        <v>0</v>
      </c>
      <c r="D112" s="71">
        <f>IF(F112&lt;&gt;0,VLOOKUP($J112,'Table 1'!$B$13:$C$33,2,FALSE)/12*1000*Study_MW,0)</f>
        <v>0</v>
      </c>
      <c r="E112" s="71">
        <f t="shared" si="50"/>
        <v>0</v>
      </c>
      <c r="F112" s="75">
        <f>INDEX([11]Delta!$F$1:$EE$997,$L$14,$I112)</f>
        <v>0</v>
      </c>
      <c r="G112" s="76" t="e">
        <f t="shared" si="51"/>
        <v>#DIV/0!</v>
      </c>
      <c r="I112" s="77">
        <f t="shared" si="55"/>
        <v>108</v>
      </c>
      <c r="J112" s="73">
        <f t="shared" si="52"/>
        <v>2029</v>
      </c>
      <c r="K112" s="78" t="str">
        <f t="shared" si="54"/>
        <v/>
      </c>
    </row>
    <row r="113" spans="2:11" hidden="1" outlineLevel="1">
      <c r="B113" s="78">
        <f t="shared" si="49"/>
        <v>47239</v>
      </c>
      <c r="C113" s="75">
        <f>IF(F113&lt;&gt;0,-INDEX([11]Delta!$F$1:$EE$997,$L$13,$I113),0)</f>
        <v>0</v>
      </c>
      <c r="D113" s="71">
        <f>IF(F113&lt;&gt;0,VLOOKUP($J113,'Table 1'!$B$13:$C$33,2,FALSE)/12*1000*Study_MW,0)</f>
        <v>0</v>
      </c>
      <c r="E113" s="71">
        <f t="shared" si="50"/>
        <v>0</v>
      </c>
      <c r="F113" s="75">
        <f>INDEX([11]Delta!$F$1:$EE$997,$L$14,$I113)</f>
        <v>0</v>
      </c>
      <c r="G113" s="76" t="e">
        <f t="shared" si="51"/>
        <v>#DIV/0!</v>
      </c>
      <c r="I113" s="77">
        <f t="shared" si="55"/>
        <v>109</v>
      </c>
      <c r="J113" s="73">
        <f t="shared" si="52"/>
        <v>2029</v>
      </c>
      <c r="K113" s="78" t="str">
        <f t="shared" si="54"/>
        <v/>
      </c>
    </row>
    <row r="114" spans="2:11" hidden="1" outlineLevel="1">
      <c r="B114" s="78">
        <f t="shared" si="49"/>
        <v>47270</v>
      </c>
      <c r="C114" s="75">
        <f>IF(F114&lt;&gt;0,-INDEX([11]Delta!$F$1:$EE$997,$L$13,$I114),0)</f>
        <v>0</v>
      </c>
      <c r="D114" s="71">
        <f>IF(F114&lt;&gt;0,VLOOKUP($J114,'Table 1'!$B$13:$C$33,2,FALSE)/12*1000*Study_MW,0)</f>
        <v>0</v>
      </c>
      <c r="E114" s="71">
        <f t="shared" si="50"/>
        <v>0</v>
      </c>
      <c r="F114" s="75">
        <f>INDEX([11]Delta!$F$1:$EE$997,$L$14,$I114)</f>
        <v>0</v>
      </c>
      <c r="G114" s="76" t="e">
        <f t="shared" si="51"/>
        <v>#DIV/0!</v>
      </c>
      <c r="I114" s="77">
        <f t="shared" si="55"/>
        <v>110</v>
      </c>
      <c r="J114" s="73">
        <f t="shared" si="52"/>
        <v>2029</v>
      </c>
      <c r="K114" s="78" t="str">
        <f t="shared" si="54"/>
        <v/>
      </c>
    </row>
    <row r="115" spans="2:11" hidden="1" outlineLevel="1">
      <c r="B115" s="78">
        <f t="shared" si="49"/>
        <v>47300</v>
      </c>
      <c r="C115" s="75">
        <f>IF(F115&lt;&gt;0,-INDEX([11]Delta!$F$1:$EE$997,$L$13,$I115),0)</f>
        <v>0</v>
      </c>
      <c r="D115" s="71">
        <f>IF(F115&lt;&gt;0,VLOOKUP($J115,'Table 1'!$B$13:$C$33,2,FALSE)/12*1000*Study_MW,0)</f>
        <v>0</v>
      </c>
      <c r="E115" s="71">
        <f t="shared" si="50"/>
        <v>0</v>
      </c>
      <c r="F115" s="75">
        <f>INDEX([11]Delta!$F$1:$EE$997,$L$14,$I115)</f>
        <v>0</v>
      </c>
      <c r="G115" s="76" t="e">
        <f t="shared" si="51"/>
        <v>#DIV/0!</v>
      </c>
      <c r="I115" s="77">
        <f t="shared" si="55"/>
        <v>111</v>
      </c>
      <c r="J115" s="73">
        <f t="shared" si="52"/>
        <v>2029</v>
      </c>
      <c r="K115" s="78" t="str">
        <f t="shared" si="54"/>
        <v/>
      </c>
    </row>
    <row r="116" spans="2:11" hidden="1" outlineLevel="1">
      <c r="B116" s="78">
        <f t="shared" si="49"/>
        <v>47331</v>
      </c>
      <c r="C116" s="75">
        <f>IF(F116&lt;&gt;0,-INDEX([11]Delta!$F$1:$EE$997,$L$13,$I116),0)</f>
        <v>0</v>
      </c>
      <c r="D116" s="71">
        <f>IF(F116&lt;&gt;0,VLOOKUP($J116,'Table 1'!$B$13:$C$33,2,FALSE)/12*1000*Study_MW,0)</f>
        <v>0</v>
      </c>
      <c r="E116" s="71">
        <f t="shared" si="50"/>
        <v>0</v>
      </c>
      <c r="F116" s="75">
        <f>INDEX([11]Delta!$F$1:$EE$997,$L$14,$I116)</f>
        <v>0</v>
      </c>
      <c r="G116" s="76" t="e">
        <f t="shared" si="51"/>
        <v>#DIV/0!</v>
      </c>
      <c r="I116" s="77">
        <f t="shared" si="55"/>
        <v>112</v>
      </c>
      <c r="J116" s="73">
        <f t="shared" si="52"/>
        <v>2029</v>
      </c>
      <c r="K116" s="78" t="str">
        <f t="shared" si="54"/>
        <v/>
      </c>
    </row>
    <row r="117" spans="2:11" hidden="1" outlineLevel="1">
      <c r="B117" s="78">
        <f t="shared" si="49"/>
        <v>47362</v>
      </c>
      <c r="C117" s="75">
        <f>IF(F117&lt;&gt;0,-INDEX([11]Delta!$F$1:$EE$997,$L$13,$I117),0)</f>
        <v>0</v>
      </c>
      <c r="D117" s="71">
        <f>IF(F117&lt;&gt;0,VLOOKUP($J117,'Table 1'!$B$13:$C$33,2,FALSE)/12*1000*Study_MW,0)</f>
        <v>0</v>
      </c>
      <c r="E117" s="71">
        <f t="shared" si="50"/>
        <v>0</v>
      </c>
      <c r="F117" s="75">
        <f>INDEX([11]Delta!$F$1:$EE$997,$L$14,$I117)</f>
        <v>0</v>
      </c>
      <c r="G117" s="76" t="e">
        <f t="shared" si="51"/>
        <v>#DIV/0!</v>
      </c>
      <c r="I117" s="77">
        <f t="shared" si="55"/>
        <v>113</v>
      </c>
      <c r="J117" s="73">
        <f t="shared" si="52"/>
        <v>2029</v>
      </c>
      <c r="K117" s="78" t="str">
        <f t="shared" si="54"/>
        <v/>
      </c>
    </row>
    <row r="118" spans="2:11" hidden="1" outlineLevel="1">
      <c r="B118" s="78">
        <f t="shared" si="49"/>
        <v>47392</v>
      </c>
      <c r="C118" s="75">
        <f>IF(F118&lt;&gt;0,-INDEX([11]Delta!$F$1:$EE$997,$L$13,$I118),0)</f>
        <v>0</v>
      </c>
      <c r="D118" s="71">
        <f>IF(F118&lt;&gt;0,VLOOKUP($J118,'Table 1'!$B$13:$C$33,2,FALSE)/12*1000*Study_MW,0)</f>
        <v>0</v>
      </c>
      <c r="E118" s="71">
        <f t="shared" si="50"/>
        <v>0</v>
      </c>
      <c r="F118" s="75">
        <f>INDEX([11]Delta!$F$1:$EE$997,$L$14,$I118)</f>
        <v>0</v>
      </c>
      <c r="G118" s="76" t="e">
        <f t="shared" si="51"/>
        <v>#DIV/0!</v>
      </c>
      <c r="I118" s="77">
        <f t="shared" si="55"/>
        <v>114</v>
      </c>
      <c r="J118" s="73">
        <f t="shared" si="52"/>
        <v>2029</v>
      </c>
      <c r="K118" s="78" t="str">
        <f t="shared" si="54"/>
        <v/>
      </c>
    </row>
    <row r="119" spans="2:11" hidden="1" outlineLevel="1">
      <c r="B119" s="78">
        <f t="shared" si="49"/>
        <v>47423</v>
      </c>
      <c r="C119" s="75">
        <f>IF(F119&lt;&gt;0,-INDEX([11]Delta!$F$1:$EE$997,$L$13,$I119),0)</f>
        <v>0</v>
      </c>
      <c r="D119" s="71">
        <f>IF(F119&lt;&gt;0,VLOOKUP($J119,'Table 1'!$B$13:$C$33,2,FALSE)/12*1000*Study_MW,0)</f>
        <v>0</v>
      </c>
      <c r="E119" s="71">
        <f t="shared" si="50"/>
        <v>0</v>
      </c>
      <c r="F119" s="75">
        <f>INDEX([11]Delta!$F$1:$EE$997,$L$14,$I119)</f>
        <v>0</v>
      </c>
      <c r="G119" s="76" t="e">
        <f t="shared" si="51"/>
        <v>#DIV/0!</v>
      </c>
      <c r="I119" s="77">
        <f t="shared" si="55"/>
        <v>115</v>
      </c>
      <c r="J119" s="73">
        <f t="shared" si="52"/>
        <v>2029</v>
      </c>
      <c r="K119" s="78" t="str">
        <f t="shared" si="54"/>
        <v/>
      </c>
    </row>
    <row r="120" spans="2:11" hidden="1" outlineLevel="1">
      <c r="B120" s="82">
        <f t="shared" si="49"/>
        <v>47453</v>
      </c>
      <c r="C120" s="79">
        <f>IF(F120&lt;&gt;0,-INDEX([11]Delta!$F$1:$EE$997,$L$13,$I120),0)</f>
        <v>0</v>
      </c>
      <c r="D120" s="80">
        <f>IF(F120&lt;&gt;0,VLOOKUP($J120,'Table 1'!$B$13:$C$33,2,FALSE)/12*1000*Study_MW,0)</f>
        <v>0</v>
      </c>
      <c r="E120" s="80">
        <f t="shared" si="50"/>
        <v>0</v>
      </c>
      <c r="F120" s="79">
        <f>INDEX([11]Delta!$F$1:$EE$997,$L$14,$I120)</f>
        <v>0</v>
      </c>
      <c r="G120" s="81" t="e">
        <f t="shared" si="51"/>
        <v>#DIV/0!</v>
      </c>
      <c r="I120" s="64">
        <f t="shared" si="55"/>
        <v>116</v>
      </c>
      <c r="J120" s="73">
        <f t="shared" si="52"/>
        <v>2029</v>
      </c>
      <c r="K120" s="82" t="str">
        <f t="shared" si="54"/>
        <v/>
      </c>
    </row>
    <row r="121" spans="2:11" hidden="1" outlineLevel="1">
      <c r="B121" s="74">
        <f t="shared" si="49"/>
        <v>47484</v>
      </c>
      <c r="C121" s="69">
        <f>IF(F121&lt;&gt;0,-INDEX([11]Delta!$F$1:$EE$997,$L$13,$I121),0)</f>
        <v>0</v>
      </c>
      <c r="D121" s="70">
        <f>IF(F121&lt;&gt;0,VLOOKUP($J121,'Table 1'!$B$13:$C$33,2,FALSE)/12*1000*Study_MW,0)</f>
        <v>0</v>
      </c>
      <c r="E121" s="70">
        <f t="shared" si="50"/>
        <v>0</v>
      </c>
      <c r="F121" s="69">
        <f>INDEX([11]Delta!$F$1:$EE$997,$L$14,$I121)</f>
        <v>0</v>
      </c>
      <c r="G121" s="72" t="e">
        <f t="shared" si="51"/>
        <v>#DIV/0!</v>
      </c>
      <c r="I121" s="60">
        <f>I109+13</f>
        <v>118</v>
      </c>
      <c r="J121" s="73">
        <f t="shared" si="52"/>
        <v>2030</v>
      </c>
      <c r="K121" s="74" t="str">
        <f t="shared" si="54"/>
        <v/>
      </c>
    </row>
    <row r="122" spans="2:11" hidden="1" outlineLevel="1">
      <c r="B122" s="78">
        <f t="shared" si="49"/>
        <v>47515</v>
      </c>
      <c r="C122" s="75">
        <f>IF(F122&lt;&gt;0,-INDEX([11]Delta!$F$1:$EE$997,$L$13,$I122),0)</f>
        <v>0</v>
      </c>
      <c r="D122" s="71">
        <f>IF(F122&lt;&gt;0,VLOOKUP($J122,'Table 1'!$B$13:$C$33,2,FALSE)/12*1000*Study_MW,0)</f>
        <v>0</v>
      </c>
      <c r="E122" s="71">
        <f t="shared" si="50"/>
        <v>0</v>
      </c>
      <c r="F122" s="75">
        <f>INDEX([11]Delta!$F$1:$EE$997,$L$14,$I122)</f>
        <v>0</v>
      </c>
      <c r="G122" s="76" t="e">
        <f t="shared" si="51"/>
        <v>#DIV/0!</v>
      </c>
      <c r="I122" s="77">
        <f t="shared" ref="I122:I132" si="56">I110+13</f>
        <v>119</v>
      </c>
      <c r="J122" s="73">
        <f t="shared" si="52"/>
        <v>2030</v>
      </c>
      <c r="K122" s="78" t="str">
        <f t="shared" si="54"/>
        <v/>
      </c>
    </row>
    <row r="123" spans="2:11" hidden="1" outlineLevel="1">
      <c r="B123" s="78">
        <f t="shared" si="49"/>
        <v>47543</v>
      </c>
      <c r="C123" s="75">
        <f>IF(F123&lt;&gt;0,-INDEX([11]Delta!$F$1:$EE$997,$L$13,$I123),0)</f>
        <v>0</v>
      </c>
      <c r="D123" s="71">
        <f>IF(F123&lt;&gt;0,VLOOKUP($J123,'Table 1'!$B$13:$C$33,2,FALSE)/12*1000*Study_MW,0)</f>
        <v>0</v>
      </c>
      <c r="E123" s="71">
        <f t="shared" si="50"/>
        <v>0</v>
      </c>
      <c r="F123" s="75">
        <f>INDEX([11]Delta!$F$1:$EE$997,$L$14,$I123)</f>
        <v>0</v>
      </c>
      <c r="G123" s="76" t="e">
        <f t="shared" si="51"/>
        <v>#DIV/0!</v>
      </c>
      <c r="I123" s="77">
        <f t="shared" si="56"/>
        <v>120</v>
      </c>
      <c r="J123" s="73">
        <f t="shared" si="52"/>
        <v>2030</v>
      </c>
      <c r="K123" s="78" t="str">
        <f t="shared" si="54"/>
        <v/>
      </c>
    </row>
    <row r="124" spans="2:11" hidden="1" outlineLevel="1">
      <c r="B124" s="78">
        <f t="shared" si="49"/>
        <v>47574</v>
      </c>
      <c r="C124" s="75">
        <f>IF(F124&lt;&gt;0,-INDEX([11]Delta!$F$1:$EE$997,$L$13,$I124),0)</f>
        <v>0</v>
      </c>
      <c r="D124" s="71">
        <f>IF(F124&lt;&gt;0,VLOOKUP($J124,'Table 1'!$B$13:$C$33,2,FALSE)/12*1000*Study_MW,0)</f>
        <v>0</v>
      </c>
      <c r="E124" s="71">
        <f t="shared" si="50"/>
        <v>0</v>
      </c>
      <c r="F124" s="75">
        <f>INDEX([11]Delta!$F$1:$EE$997,$L$14,$I124)</f>
        <v>0</v>
      </c>
      <c r="G124" s="76" t="e">
        <f t="shared" si="51"/>
        <v>#DIV/0!</v>
      </c>
      <c r="I124" s="77">
        <f t="shared" si="56"/>
        <v>121</v>
      </c>
      <c r="J124" s="73">
        <f t="shared" si="52"/>
        <v>2030</v>
      </c>
      <c r="K124" s="78" t="str">
        <f t="shared" si="54"/>
        <v/>
      </c>
    </row>
    <row r="125" spans="2:11" hidden="1" outlineLevel="1">
      <c r="B125" s="78">
        <f t="shared" si="49"/>
        <v>47604</v>
      </c>
      <c r="C125" s="75">
        <f>IF(F125&lt;&gt;0,-INDEX([11]Delta!$F$1:$EE$997,$L$13,$I125),0)</f>
        <v>0</v>
      </c>
      <c r="D125" s="71">
        <f>IF(F125&lt;&gt;0,VLOOKUP($J125,'Table 1'!$B$13:$C$33,2,FALSE)/12*1000*Study_MW,0)</f>
        <v>0</v>
      </c>
      <c r="E125" s="71">
        <f t="shared" si="50"/>
        <v>0</v>
      </c>
      <c r="F125" s="75">
        <f>INDEX([11]Delta!$F$1:$EE$997,$L$14,$I125)</f>
        <v>0</v>
      </c>
      <c r="G125" s="76" t="e">
        <f t="shared" si="51"/>
        <v>#DIV/0!</v>
      </c>
      <c r="I125" s="77">
        <f t="shared" si="56"/>
        <v>122</v>
      </c>
      <c r="J125" s="73">
        <f t="shared" si="52"/>
        <v>2030</v>
      </c>
      <c r="K125" s="78" t="str">
        <f t="shared" si="54"/>
        <v/>
      </c>
    </row>
    <row r="126" spans="2:11" hidden="1" outlineLevel="1">
      <c r="B126" s="78">
        <f t="shared" si="49"/>
        <v>47635</v>
      </c>
      <c r="C126" s="75">
        <f>IF(F126&lt;&gt;0,-INDEX([11]Delta!$F$1:$EE$997,$L$13,$I126),0)</f>
        <v>0</v>
      </c>
      <c r="D126" s="71">
        <f>IF(F126&lt;&gt;0,VLOOKUP($J126,'Table 1'!$B$13:$C$33,2,FALSE)/12*1000*Study_MW,0)</f>
        <v>0</v>
      </c>
      <c r="E126" s="71">
        <f t="shared" si="50"/>
        <v>0</v>
      </c>
      <c r="F126" s="75">
        <f>INDEX([11]Delta!$F$1:$EE$997,$L$14,$I126)</f>
        <v>0</v>
      </c>
      <c r="G126" s="76" t="e">
        <f t="shared" si="51"/>
        <v>#DIV/0!</v>
      </c>
      <c r="I126" s="77">
        <f t="shared" si="56"/>
        <v>123</v>
      </c>
      <c r="J126" s="73">
        <f t="shared" si="52"/>
        <v>2030</v>
      </c>
      <c r="K126" s="78" t="str">
        <f t="shared" si="54"/>
        <v/>
      </c>
    </row>
    <row r="127" spans="2:11" hidden="1" outlineLevel="1">
      <c r="B127" s="78">
        <f t="shared" si="49"/>
        <v>47665</v>
      </c>
      <c r="C127" s="75">
        <f>IF(F127&lt;&gt;0,-INDEX([11]Delta!$F$1:$EE$997,$L$13,$I127),0)</f>
        <v>0</v>
      </c>
      <c r="D127" s="71">
        <f>IF(F127&lt;&gt;0,VLOOKUP($J127,'Table 1'!$B$13:$C$33,2,FALSE)/12*1000*Study_MW,0)</f>
        <v>0</v>
      </c>
      <c r="E127" s="71">
        <f t="shared" si="50"/>
        <v>0</v>
      </c>
      <c r="F127" s="75">
        <f>INDEX([11]Delta!$F$1:$EE$997,$L$14,$I127)</f>
        <v>0</v>
      </c>
      <c r="G127" s="76" t="e">
        <f t="shared" si="51"/>
        <v>#DIV/0!</v>
      </c>
      <c r="I127" s="77">
        <f t="shared" si="56"/>
        <v>124</v>
      </c>
      <c r="J127" s="73">
        <f t="shared" si="52"/>
        <v>2030</v>
      </c>
      <c r="K127" s="78" t="str">
        <f t="shared" si="54"/>
        <v/>
      </c>
    </row>
    <row r="128" spans="2:11" hidden="1" outlineLevel="1">
      <c r="B128" s="78">
        <f t="shared" si="49"/>
        <v>47696</v>
      </c>
      <c r="C128" s="75">
        <f>IF(F128&lt;&gt;0,-INDEX([11]Delta!$F$1:$EE$997,$L$13,$I128),0)</f>
        <v>0</v>
      </c>
      <c r="D128" s="71">
        <f>IF(F128&lt;&gt;0,VLOOKUP($J128,'Table 1'!$B$13:$C$33,2,FALSE)/12*1000*Study_MW,0)</f>
        <v>0</v>
      </c>
      <c r="E128" s="71">
        <f t="shared" si="50"/>
        <v>0</v>
      </c>
      <c r="F128" s="75">
        <f>INDEX([11]Delta!$F$1:$EE$997,$L$14,$I128)</f>
        <v>0</v>
      </c>
      <c r="G128" s="76" t="e">
        <f t="shared" si="51"/>
        <v>#DIV/0!</v>
      </c>
      <c r="I128" s="77">
        <f t="shared" si="56"/>
        <v>125</v>
      </c>
      <c r="J128" s="73">
        <f t="shared" si="52"/>
        <v>2030</v>
      </c>
      <c r="K128" s="78" t="str">
        <f t="shared" si="54"/>
        <v/>
      </c>
    </row>
    <row r="129" spans="2:11" hidden="1" outlineLevel="1">
      <c r="B129" s="78">
        <f t="shared" si="49"/>
        <v>47727</v>
      </c>
      <c r="C129" s="75">
        <f>IF(F129&lt;&gt;0,-INDEX([11]Delta!$F$1:$EE$997,$L$13,$I129),0)</f>
        <v>0</v>
      </c>
      <c r="D129" s="71">
        <f>IF(F129&lt;&gt;0,VLOOKUP($J129,'Table 1'!$B$13:$C$33,2,FALSE)/12*1000*Study_MW,0)</f>
        <v>0</v>
      </c>
      <c r="E129" s="71">
        <f t="shared" si="50"/>
        <v>0</v>
      </c>
      <c r="F129" s="75">
        <f>INDEX([11]Delta!$F$1:$EE$997,$L$14,$I129)</f>
        <v>0</v>
      </c>
      <c r="G129" s="76" t="e">
        <f t="shared" si="51"/>
        <v>#DIV/0!</v>
      </c>
      <c r="I129" s="77">
        <f t="shared" si="56"/>
        <v>126</v>
      </c>
      <c r="J129" s="73">
        <f t="shared" si="52"/>
        <v>2030</v>
      </c>
      <c r="K129" s="78" t="str">
        <f t="shared" si="54"/>
        <v/>
      </c>
    </row>
    <row r="130" spans="2:11" hidden="1" outlineLevel="1">
      <c r="B130" s="78">
        <f t="shared" si="49"/>
        <v>47757</v>
      </c>
      <c r="C130" s="75">
        <f>IF(F130&lt;&gt;0,-INDEX([11]Delta!$F$1:$EE$997,$L$13,$I130),0)</f>
        <v>0</v>
      </c>
      <c r="D130" s="71">
        <f>IF(F130&lt;&gt;0,VLOOKUP($J130,'Table 1'!$B$13:$C$33,2,FALSE)/12*1000*Study_MW,0)</f>
        <v>0</v>
      </c>
      <c r="E130" s="71">
        <f t="shared" si="50"/>
        <v>0</v>
      </c>
      <c r="F130" s="75">
        <f>INDEX([11]Delta!$F$1:$EE$997,$L$14,$I130)</f>
        <v>0</v>
      </c>
      <c r="G130" s="76" t="e">
        <f t="shared" si="51"/>
        <v>#DIV/0!</v>
      </c>
      <c r="I130" s="77">
        <f t="shared" si="56"/>
        <v>127</v>
      </c>
      <c r="J130" s="73">
        <f t="shared" si="52"/>
        <v>2030</v>
      </c>
      <c r="K130" s="78" t="str">
        <f t="shared" si="54"/>
        <v/>
      </c>
    </row>
    <row r="131" spans="2:11" hidden="1" outlineLevel="1">
      <c r="B131" s="78">
        <f t="shared" si="49"/>
        <v>47788</v>
      </c>
      <c r="C131" s="75">
        <f>IF(F131&lt;&gt;0,-INDEX([11]Delta!$F$1:$EE$997,$L$13,$I131),0)</f>
        <v>0</v>
      </c>
      <c r="D131" s="71">
        <f>IF(F131&lt;&gt;0,VLOOKUP($J131,'Table 1'!$B$13:$C$33,2,FALSE)/12*1000*Study_MW,0)</f>
        <v>0</v>
      </c>
      <c r="E131" s="71">
        <f t="shared" si="50"/>
        <v>0</v>
      </c>
      <c r="F131" s="75">
        <f>INDEX([11]Delta!$F$1:$EE$997,$L$14,$I131)</f>
        <v>0</v>
      </c>
      <c r="G131" s="76" t="e">
        <f t="shared" si="51"/>
        <v>#DIV/0!</v>
      </c>
      <c r="I131" s="77">
        <f t="shared" si="56"/>
        <v>128</v>
      </c>
      <c r="J131" s="73">
        <f t="shared" si="52"/>
        <v>2030</v>
      </c>
      <c r="K131" s="78" t="str">
        <f t="shared" si="54"/>
        <v/>
      </c>
    </row>
    <row r="132" spans="2:11" hidden="1" outlineLevel="1">
      <c r="B132" s="82">
        <f t="shared" si="49"/>
        <v>47818</v>
      </c>
      <c r="C132" s="79">
        <f>IF(F132&lt;&gt;0,-INDEX([11]Delta!$F$1:$EE$997,$L$13,$I132),0)</f>
        <v>0</v>
      </c>
      <c r="D132" s="80">
        <f>IF(F132&lt;&gt;0,VLOOKUP($J132,'Table 1'!$B$13:$C$33,2,FALSE)/12*1000*Study_MW,0)</f>
        <v>0</v>
      </c>
      <c r="E132" s="80">
        <f t="shared" si="50"/>
        <v>0</v>
      </c>
      <c r="F132" s="79">
        <f>INDEX([11]Delta!$F$1:$EE$997,$L$14,$I132)</f>
        <v>0</v>
      </c>
      <c r="G132" s="81" t="e">
        <f t="shared" si="51"/>
        <v>#DIV/0!</v>
      </c>
      <c r="I132" s="64">
        <f t="shared" si="56"/>
        <v>129</v>
      </c>
      <c r="J132" s="73">
        <f t="shared" si="52"/>
        <v>2030</v>
      </c>
      <c r="K132" s="82" t="str">
        <f t="shared" si="54"/>
        <v/>
      </c>
    </row>
    <row r="133" spans="2:11" hidden="1" outlineLevel="1">
      <c r="B133" s="74">
        <f t="shared" si="49"/>
        <v>47849</v>
      </c>
      <c r="C133" s="69">
        <v>131627.38550165296</v>
      </c>
      <c r="D133" s="70">
        <f>IF(F133&lt;&gt;0,VLOOKUP($J133,'Table 1'!$B$13:$C$33,2,FALSE)/12*1000*Study_MW,0)</f>
        <v>160243.15831273954</v>
      </c>
      <c r="E133" s="70">
        <f t="shared" si="50"/>
        <v>291870.54381439253</v>
      </c>
      <c r="F133" s="69">
        <v>11610.868902655</v>
      </c>
      <c r="G133" s="72">
        <f t="shared" si="51"/>
        <v>25.137700396191015</v>
      </c>
      <c r="I133" s="60">
        <f>I13</f>
        <v>1</v>
      </c>
      <c r="J133" s="73">
        <f t="shared" si="52"/>
        <v>2031</v>
      </c>
      <c r="K133" s="74">
        <f t="shared" si="54"/>
        <v>47849</v>
      </c>
    </row>
    <row r="134" spans="2:11" hidden="1" outlineLevel="1">
      <c r="B134" s="78">
        <f t="shared" si="49"/>
        <v>47880</v>
      </c>
      <c r="C134" s="75">
        <v>120385.49789699912</v>
      </c>
      <c r="D134" s="71">
        <f>IF(F134&lt;&gt;0,VLOOKUP($J134,'Table 1'!$B$13:$C$33,2,FALSE)/12*1000*Study_MW,0)</f>
        <v>160243.15831273954</v>
      </c>
      <c r="E134" s="71">
        <f t="shared" si="50"/>
        <v>280628.65620973869</v>
      </c>
      <c r="F134" s="75">
        <v>13569.363131397</v>
      </c>
      <c r="G134" s="76">
        <f t="shared" si="51"/>
        <v>20.681048439216415</v>
      </c>
      <c r="I134" s="77">
        <f t="shared" ref="I134:I197" si="57">I14</f>
        <v>2</v>
      </c>
      <c r="J134" s="73">
        <f t="shared" si="52"/>
        <v>2031</v>
      </c>
      <c r="K134" s="78">
        <f t="shared" si="54"/>
        <v>47880</v>
      </c>
    </row>
    <row r="135" spans="2:11" hidden="1" outlineLevel="1">
      <c r="B135" s="78">
        <f t="shared" si="49"/>
        <v>47908</v>
      </c>
      <c r="C135" s="75">
        <v>135747.09856596589</v>
      </c>
      <c r="D135" s="71">
        <f>IF(F135&lt;&gt;0,VLOOKUP($J135,'Table 1'!$B$13:$C$33,2,FALSE)/12*1000*Study_MW,0)</f>
        <v>160243.15831273954</v>
      </c>
      <c r="E135" s="71">
        <f t="shared" si="50"/>
        <v>295990.25687870546</v>
      </c>
      <c r="F135" s="75">
        <v>17881.197146274</v>
      </c>
      <c r="G135" s="76">
        <f t="shared" si="51"/>
        <v>16.553156617949515</v>
      </c>
      <c r="I135" s="77">
        <f t="shared" si="57"/>
        <v>3</v>
      </c>
      <c r="J135" s="73">
        <f t="shared" si="52"/>
        <v>2031</v>
      </c>
      <c r="K135" s="78">
        <f t="shared" si="54"/>
        <v>47908</v>
      </c>
    </row>
    <row r="136" spans="2:11" hidden="1" outlineLevel="1">
      <c r="B136" s="78">
        <f t="shared" si="49"/>
        <v>47939</v>
      </c>
      <c r="C136" s="75">
        <v>136932.84408392012</v>
      </c>
      <c r="D136" s="71">
        <f>IF(F136&lt;&gt;0,VLOOKUP($J136,'Table 1'!$B$13:$C$33,2,FALSE)/12*1000*Study_MW,0)</f>
        <v>160243.15831273954</v>
      </c>
      <c r="E136" s="71">
        <f t="shared" si="50"/>
        <v>297176.00239665969</v>
      </c>
      <c r="F136" s="75">
        <v>19829.185046007002</v>
      </c>
      <c r="G136" s="76">
        <f t="shared" si="51"/>
        <v>14.986798585376153</v>
      </c>
      <c r="I136" s="77">
        <f t="shared" si="57"/>
        <v>4</v>
      </c>
      <c r="J136" s="73">
        <f t="shared" si="52"/>
        <v>2031</v>
      </c>
      <c r="K136" s="78">
        <f t="shared" si="54"/>
        <v>47939</v>
      </c>
    </row>
    <row r="137" spans="2:11" hidden="1" outlineLevel="1">
      <c r="B137" s="78">
        <f t="shared" si="49"/>
        <v>47969</v>
      </c>
      <c r="C137" s="75">
        <v>122555.46869798005</v>
      </c>
      <c r="D137" s="71">
        <f>IF(F137&lt;&gt;0,VLOOKUP($J137,'Table 1'!$B$13:$C$33,2,FALSE)/12*1000*Study_MW,0)</f>
        <v>160243.15831273954</v>
      </c>
      <c r="E137" s="71">
        <f t="shared" si="50"/>
        <v>282798.62701071962</v>
      </c>
      <c r="F137" s="75">
        <v>21168.181802020001</v>
      </c>
      <c r="G137" s="76">
        <f t="shared" si="51"/>
        <v>13.359608758827516</v>
      </c>
      <c r="I137" s="77">
        <f t="shared" si="57"/>
        <v>5</v>
      </c>
      <c r="J137" s="73">
        <f t="shared" si="52"/>
        <v>2031</v>
      </c>
      <c r="K137" s="78">
        <f t="shared" si="54"/>
        <v>47969</v>
      </c>
    </row>
    <row r="138" spans="2:11" hidden="1" outlineLevel="1">
      <c r="B138" s="78">
        <f t="shared" si="49"/>
        <v>48000</v>
      </c>
      <c r="C138" s="75">
        <v>179899.84142029285</v>
      </c>
      <c r="D138" s="71">
        <f>IF(F138&lt;&gt;0,VLOOKUP($J138,'Table 1'!$B$13:$C$33,2,FALSE)/12*1000*Study_MW,0)</f>
        <v>160243.15831273954</v>
      </c>
      <c r="E138" s="71">
        <f t="shared" si="50"/>
        <v>340142.99973303243</v>
      </c>
      <c r="F138" s="75">
        <v>18524.146689000001</v>
      </c>
      <c r="G138" s="76">
        <f t="shared" si="51"/>
        <v>18.362141341442516</v>
      </c>
      <c r="I138" s="77">
        <f t="shared" si="57"/>
        <v>6</v>
      </c>
      <c r="J138" s="73">
        <f t="shared" si="52"/>
        <v>2031</v>
      </c>
      <c r="K138" s="78">
        <f t="shared" si="54"/>
        <v>48000</v>
      </c>
    </row>
    <row r="139" spans="2:11" hidden="1" outlineLevel="1">
      <c r="B139" s="78">
        <f t="shared" si="49"/>
        <v>48030</v>
      </c>
      <c r="C139" s="75">
        <v>337851.26058596373</v>
      </c>
      <c r="D139" s="71">
        <f>IF(F139&lt;&gt;0,VLOOKUP($J139,'Table 1'!$B$13:$C$33,2,FALSE)/12*1000*Study_MW,0)</f>
        <v>160243.15831273954</v>
      </c>
      <c r="E139" s="71">
        <f t="shared" si="50"/>
        <v>498094.4188987033</v>
      </c>
      <c r="F139" s="75">
        <v>18492.871349895999</v>
      </c>
      <c r="G139" s="76">
        <f t="shared" si="51"/>
        <v>26.93440134170968</v>
      </c>
      <c r="I139" s="77">
        <f t="shared" si="57"/>
        <v>7</v>
      </c>
      <c r="J139" s="73">
        <f t="shared" si="52"/>
        <v>2031</v>
      </c>
      <c r="K139" s="78">
        <f t="shared" si="54"/>
        <v>48030</v>
      </c>
    </row>
    <row r="140" spans="2:11" hidden="1" outlineLevel="1">
      <c r="B140" s="78">
        <f t="shared" si="49"/>
        <v>48061</v>
      </c>
      <c r="C140" s="75">
        <v>351732.98271903396</v>
      </c>
      <c r="D140" s="71">
        <f>IF(F140&lt;&gt;0,VLOOKUP($J140,'Table 1'!$B$13:$C$33,2,FALSE)/12*1000*Study_MW,0)</f>
        <v>160243.15831273954</v>
      </c>
      <c r="E140" s="71">
        <f t="shared" si="50"/>
        <v>511976.14103177353</v>
      </c>
      <c r="F140" s="75">
        <v>17678.356199350001</v>
      </c>
      <c r="G140" s="76">
        <f t="shared" si="51"/>
        <v>28.960619146852462</v>
      </c>
      <c r="I140" s="77">
        <f t="shared" si="57"/>
        <v>8</v>
      </c>
      <c r="J140" s="73">
        <f t="shared" si="52"/>
        <v>2031</v>
      </c>
      <c r="K140" s="78">
        <f t="shared" si="54"/>
        <v>48061</v>
      </c>
    </row>
    <row r="141" spans="2:11" hidden="1" outlineLevel="1">
      <c r="B141" s="78">
        <f t="shared" si="49"/>
        <v>48092</v>
      </c>
      <c r="C141" s="75">
        <v>151623.85938093066</v>
      </c>
      <c r="D141" s="71">
        <f>IF(F141&lt;&gt;0,VLOOKUP($J141,'Table 1'!$B$13:$C$33,2,FALSE)/12*1000*Study_MW,0)</f>
        <v>160243.15831273954</v>
      </c>
      <c r="E141" s="71">
        <f t="shared" si="50"/>
        <v>311867.01769367023</v>
      </c>
      <c r="F141" s="75">
        <v>15513.805295213</v>
      </c>
      <c r="G141" s="76">
        <f t="shared" si="51"/>
        <v>20.102548134331759</v>
      </c>
      <c r="I141" s="77">
        <f t="shared" si="57"/>
        <v>9</v>
      </c>
      <c r="J141" s="73">
        <f t="shared" si="52"/>
        <v>2031</v>
      </c>
      <c r="K141" s="78">
        <f t="shared" si="54"/>
        <v>48092</v>
      </c>
    </row>
    <row r="142" spans="2:11" hidden="1" outlineLevel="1">
      <c r="B142" s="78">
        <f t="shared" ref="B142:B205" si="58">EDATE(B141,1)</f>
        <v>48122</v>
      </c>
      <c r="C142" s="75">
        <v>142361.51969762146</v>
      </c>
      <c r="D142" s="71">
        <f>IF(F142&lt;&gt;0,VLOOKUP($J142,'Table 1'!$B$13:$C$33,2,FALSE)/12*1000*Study_MW,0)</f>
        <v>160243.15831273954</v>
      </c>
      <c r="E142" s="71">
        <f t="shared" ref="E142:E192" si="59">C142+D142</f>
        <v>302604.67801036104</v>
      </c>
      <c r="F142" s="75">
        <v>14954.124929457999</v>
      </c>
      <c r="G142" s="76">
        <f t="shared" ref="G142:G192" si="60">IF(ISNUMBER($F142),E142/$F142,"")</f>
        <v>20.235532298801566</v>
      </c>
      <c r="I142" s="77">
        <f t="shared" si="57"/>
        <v>10</v>
      </c>
      <c r="J142" s="73">
        <f t="shared" ref="J142:J192" si="61">YEAR(B142)</f>
        <v>2031</v>
      </c>
      <c r="K142" s="78">
        <f t="shared" si="54"/>
        <v>48122</v>
      </c>
    </row>
    <row r="143" spans="2:11" hidden="1" outlineLevel="1">
      <c r="B143" s="78">
        <f t="shared" si="58"/>
        <v>48153</v>
      </c>
      <c r="C143" s="75">
        <v>135853.86056418717</v>
      </c>
      <c r="D143" s="71">
        <f>IF(F143&lt;&gt;0,VLOOKUP($J143,'Table 1'!$B$13:$C$33,2,FALSE)/12*1000*Study_MW,0)</f>
        <v>160243.15831273954</v>
      </c>
      <c r="E143" s="71">
        <f t="shared" si="59"/>
        <v>296097.01887692674</v>
      </c>
      <c r="F143" s="75">
        <v>13365.425281209</v>
      </c>
      <c r="G143" s="76">
        <f t="shared" si="60"/>
        <v>22.153954150132559</v>
      </c>
      <c r="I143" s="77">
        <f t="shared" si="57"/>
        <v>11</v>
      </c>
      <c r="J143" s="73">
        <f t="shared" si="61"/>
        <v>2031</v>
      </c>
      <c r="K143" s="78">
        <f t="shared" si="54"/>
        <v>48153</v>
      </c>
    </row>
    <row r="144" spans="2:11" hidden="1" outlineLevel="1">
      <c r="B144" s="82">
        <f t="shared" si="58"/>
        <v>48183</v>
      </c>
      <c r="C144" s="79">
        <v>157733.90904928744</v>
      </c>
      <c r="D144" s="80">
        <f>IF(F144&lt;&gt;0,VLOOKUP($J144,'Table 1'!$B$13:$C$33,2,FALSE)/12*1000*Study_MW,0)</f>
        <v>160243.15831273954</v>
      </c>
      <c r="E144" s="80">
        <f t="shared" si="59"/>
        <v>317977.06736202701</v>
      </c>
      <c r="F144" s="79">
        <v>11546.091475396999</v>
      </c>
      <c r="G144" s="81">
        <f t="shared" si="60"/>
        <v>27.539801502490153</v>
      </c>
      <c r="I144" s="64">
        <f t="shared" si="57"/>
        <v>12</v>
      </c>
      <c r="J144" s="73">
        <f t="shared" si="61"/>
        <v>2031</v>
      </c>
      <c r="K144" s="82">
        <f t="shared" si="54"/>
        <v>48183</v>
      </c>
    </row>
    <row r="145" spans="2:11" hidden="1" outlineLevel="1">
      <c r="B145" s="74">
        <f t="shared" si="58"/>
        <v>48214</v>
      </c>
      <c r="C145" s="69">
        <v>146486.50638431311</v>
      </c>
      <c r="D145" s="70">
        <f>IF(F145&lt;&gt;0,VLOOKUP($J145,'Table 1'!$B$13:$C$33,2,FALSE)/12*1000*Study_MW,0)</f>
        <v>163765.97859131722</v>
      </c>
      <c r="E145" s="70">
        <f t="shared" si="59"/>
        <v>310252.4849756303</v>
      </c>
      <c r="F145" s="69">
        <v>11552.814596725</v>
      </c>
      <c r="G145" s="72">
        <f t="shared" si="60"/>
        <v>26.85514273409883</v>
      </c>
      <c r="I145" s="60">
        <f>I25</f>
        <v>14</v>
      </c>
      <c r="J145" s="73">
        <f t="shared" si="61"/>
        <v>2032</v>
      </c>
      <c r="K145" s="74">
        <f t="shared" si="54"/>
        <v>48214</v>
      </c>
    </row>
    <row r="146" spans="2:11" hidden="1" outlineLevel="1">
      <c r="B146" s="78">
        <f t="shared" si="58"/>
        <v>48245</v>
      </c>
      <c r="C146" s="75">
        <v>142839.69671006501</v>
      </c>
      <c r="D146" s="71">
        <f>IF(F146&lt;&gt;0,VLOOKUP($J146,'Table 1'!$B$13:$C$33,2,FALSE)/12*1000*Study_MW,0)</f>
        <v>163765.97859131722</v>
      </c>
      <c r="E146" s="71">
        <f t="shared" si="59"/>
        <v>306605.6753013822</v>
      </c>
      <c r="F146" s="75">
        <v>13501.516052335999</v>
      </c>
      <c r="G146" s="76">
        <f t="shared" si="60"/>
        <v>22.708981281278707</v>
      </c>
      <c r="I146" s="77">
        <f t="shared" si="57"/>
        <v>15</v>
      </c>
      <c r="J146" s="73">
        <f t="shared" si="61"/>
        <v>2032</v>
      </c>
      <c r="K146" s="78">
        <f t="shared" si="54"/>
        <v>48245</v>
      </c>
    </row>
    <row r="147" spans="2:11" hidden="1" outlineLevel="1">
      <c r="B147" s="78">
        <f t="shared" si="58"/>
        <v>48274</v>
      </c>
      <c r="C147" s="75">
        <v>154223.03409570456</v>
      </c>
      <c r="D147" s="71">
        <f>IF(F147&lt;&gt;0,VLOOKUP($J147,'Table 1'!$B$13:$C$33,2,FALSE)/12*1000*Study_MW,0)</f>
        <v>163765.97859131722</v>
      </c>
      <c r="E147" s="71">
        <f t="shared" si="59"/>
        <v>317989.01268702175</v>
      </c>
      <c r="F147" s="75">
        <v>17791.790692555001</v>
      </c>
      <c r="G147" s="76">
        <f t="shared" si="60"/>
        <v>17.872794154445884</v>
      </c>
      <c r="I147" s="77">
        <f t="shared" si="57"/>
        <v>16</v>
      </c>
      <c r="J147" s="73">
        <f t="shared" si="61"/>
        <v>2032</v>
      </c>
      <c r="K147" s="78">
        <f t="shared" si="54"/>
        <v>48274</v>
      </c>
    </row>
    <row r="148" spans="2:11" hidden="1" outlineLevel="1">
      <c r="B148" s="78">
        <f t="shared" si="58"/>
        <v>48305</v>
      </c>
      <c r="C148" s="75">
        <v>147268.97000040114</v>
      </c>
      <c r="D148" s="71">
        <f>IF(F148&lt;&gt;0,VLOOKUP($J148,'Table 1'!$B$13:$C$33,2,FALSE)/12*1000*Study_MW,0)</f>
        <v>163765.97859131722</v>
      </c>
      <c r="E148" s="71">
        <f t="shared" si="59"/>
        <v>311034.94859171833</v>
      </c>
      <c r="F148" s="75">
        <v>19730.038558193999</v>
      </c>
      <c r="G148" s="76">
        <f t="shared" si="60"/>
        <v>15.764538304084748</v>
      </c>
      <c r="I148" s="77">
        <f t="shared" si="57"/>
        <v>17</v>
      </c>
      <c r="J148" s="73">
        <f t="shared" si="61"/>
        <v>2032</v>
      </c>
      <c r="K148" s="78">
        <f t="shared" si="54"/>
        <v>48305</v>
      </c>
    </row>
    <row r="149" spans="2:11" hidden="1" outlineLevel="1">
      <c r="B149" s="78">
        <f t="shared" si="58"/>
        <v>48335</v>
      </c>
      <c r="C149" s="75">
        <v>140690.34171913564</v>
      </c>
      <c r="D149" s="71">
        <f>IF(F149&lt;&gt;0,VLOOKUP($J149,'Table 1'!$B$13:$C$33,2,FALSE)/12*1000*Study_MW,0)</f>
        <v>163765.97859131722</v>
      </c>
      <c r="E149" s="71">
        <f t="shared" si="59"/>
        <v>304456.32031045284</v>
      </c>
      <c r="F149" s="75">
        <v>21062.340894159999</v>
      </c>
      <c r="G149" s="76">
        <f t="shared" si="60"/>
        <v>14.455008673554898</v>
      </c>
      <c r="I149" s="77">
        <f t="shared" si="57"/>
        <v>18</v>
      </c>
      <c r="J149" s="73">
        <f t="shared" si="61"/>
        <v>2032</v>
      </c>
      <c r="K149" s="78">
        <f t="shared" si="54"/>
        <v>48335</v>
      </c>
    </row>
    <row r="150" spans="2:11" hidden="1" outlineLevel="1">
      <c r="B150" s="78">
        <f t="shared" si="58"/>
        <v>48366</v>
      </c>
      <c r="C150" s="75">
        <v>213691.38708256185</v>
      </c>
      <c r="D150" s="71">
        <f>IF(F150&lt;&gt;0,VLOOKUP($J150,'Table 1'!$B$13:$C$33,2,FALSE)/12*1000*Study_MW,0)</f>
        <v>163765.97859131722</v>
      </c>
      <c r="E150" s="71">
        <f t="shared" si="59"/>
        <v>377457.36567387905</v>
      </c>
      <c r="F150" s="75">
        <v>18431.526002099999</v>
      </c>
      <c r="G150" s="76">
        <f t="shared" si="60"/>
        <v>20.47889933968969</v>
      </c>
      <c r="I150" s="77">
        <f t="shared" si="57"/>
        <v>19</v>
      </c>
      <c r="J150" s="73">
        <f t="shared" si="61"/>
        <v>2032</v>
      </c>
      <c r="K150" s="78">
        <f t="shared" si="54"/>
        <v>48366</v>
      </c>
    </row>
    <row r="151" spans="2:11" hidden="1" outlineLevel="1">
      <c r="B151" s="78">
        <f t="shared" si="58"/>
        <v>48396</v>
      </c>
      <c r="C151" s="75">
        <v>373549.43659356236</v>
      </c>
      <c r="D151" s="71">
        <f>IF(F151&lt;&gt;0,VLOOKUP($J151,'Table 1'!$B$13:$C$33,2,FALSE)/12*1000*Study_MW,0)</f>
        <v>163765.97859131722</v>
      </c>
      <c r="E151" s="71">
        <f t="shared" si="59"/>
        <v>537315.41518487956</v>
      </c>
      <c r="F151" s="75">
        <v>18400.406901800001</v>
      </c>
      <c r="G151" s="76">
        <f t="shared" si="60"/>
        <v>29.201278974559916</v>
      </c>
      <c r="I151" s="77">
        <f t="shared" si="57"/>
        <v>20</v>
      </c>
      <c r="J151" s="73">
        <f t="shared" si="61"/>
        <v>2032</v>
      </c>
      <c r="K151" s="78">
        <f t="shared" si="54"/>
        <v>48396</v>
      </c>
    </row>
    <row r="152" spans="2:11" hidden="1" outlineLevel="1">
      <c r="B152" s="78">
        <f t="shared" si="58"/>
        <v>48427</v>
      </c>
      <c r="C152" s="75">
        <v>343360.26249885559</v>
      </c>
      <c r="D152" s="71">
        <f>IF(F152&lt;&gt;0,VLOOKUP($J152,'Table 1'!$B$13:$C$33,2,FALSE)/12*1000*Study_MW,0)</f>
        <v>163765.97859131722</v>
      </c>
      <c r="E152" s="71">
        <f t="shared" si="59"/>
        <v>507126.24109017279</v>
      </c>
      <c r="F152" s="75">
        <v>17589.964506922999</v>
      </c>
      <c r="G152" s="76">
        <f t="shared" si="60"/>
        <v>28.830430038137926</v>
      </c>
      <c r="I152" s="77">
        <f t="shared" si="57"/>
        <v>21</v>
      </c>
      <c r="J152" s="73">
        <f t="shared" si="61"/>
        <v>2032</v>
      </c>
      <c r="K152" s="78">
        <f t="shared" si="54"/>
        <v>48427</v>
      </c>
    </row>
    <row r="153" spans="2:11" hidden="1" outlineLevel="1">
      <c r="B153" s="78">
        <f t="shared" si="58"/>
        <v>48458</v>
      </c>
      <c r="C153" s="75">
        <v>170807.60442470014</v>
      </c>
      <c r="D153" s="71">
        <f>IF(F153&lt;&gt;0,VLOOKUP($J153,'Table 1'!$B$13:$C$33,2,FALSE)/12*1000*Study_MW,0)</f>
        <v>163765.97859131722</v>
      </c>
      <c r="E153" s="71">
        <f t="shared" si="59"/>
        <v>334573.58301601734</v>
      </c>
      <c r="F153" s="75">
        <v>15436.236252528999</v>
      </c>
      <c r="G153" s="76">
        <f t="shared" si="60"/>
        <v>21.674557032074603</v>
      </c>
      <c r="I153" s="77">
        <f t="shared" si="57"/>
        <v>22</v>
      </c>
      <c r="J153" s="73">
        <f t="shared" si="61"/>
        <v>2032</v>
      </c>
      <c r="K153" s="78">
        <f t="shared" si="54"/>
        <v>48458</v>
      </c>
    </row>
    <row r="154" spans="2:11" hidden="1" outlineLevel="1">
      <c r="B154" s="78">
        <f t="shared" si="58"/>
        <v>48488</v>
      </c>
      <c r="C154" s="75">
        <v>145847.44641299546</v>
      </c>
      <c r="D154" s="71">
        <f>IF(F154&lt;&gt;0,VLOOKUP($J154,'Table 1'!$B$13:$C$33,2,FALSE)/12*1000*Study_MW,0)</f>
        <v>163765.97859131722</v>
      </c>
      <c r="E154" s="71">
        <f t="shared" si="59"/>
        <v>309613.42500431265</v>
      </c>
      <c r="F154" s="75">
        <v>14879.354562301</v>
      </c>
      <c r="G154" s="76">
        <f t="shared" si="60"/>
        <v>20.808256413807296</v>
      </c>
      <c r="I154" s="77">
        <f t="shared" si="57"/>
        <v>23</v>
      </c>
      <c r="J154" s="73">
        <f t="shared" si="61"/>
        <v>2032</v>
      </c>
      <c r="K154" s="78">
        <f t="shared" ref="K154:K192" si="62">IF(ISNUMBER(F154),IF(F154&lt;&gt;0,B154,""),"")</f>
        <v>48488</v>
      </c>
    </row>
    <row r="155" spans="2:11" hidden="1" outlineLevel="1">
      <c r="B155" s="78">
        <f t="shared" si="58"/>
        <v>48519</v>
      </c>
      <c r="C155" s="75">
        <v>143847.02575771511</v>
      </c>
      <c r="D155" s="71">
        <f>IF(F155&lt;&gt;0,VLOOKUP($J155,'Table 1'!$B$13:$C$33,2,FALSE)/12*1000*Study_MW,0)</f>
        <v>163765.97859131722</v>
      </c>
      <c r="E155" s="71">
        <f t="shared" si="59"/>
        <v>307613.0043490323</v>
      </c>
      <c r="F155" s="75">
        <v>13298.598350134</v>
      </c>
      <c r="G155" s="76">
        <f t="shared" si="60"/>
        <v>23.131235055755536</v>
      </c>
      <c r="I155" s="77">
        <f t="shared" si="57"/>
        <v>24</v>
      </c>
      <c r="J155" s="73">
        <f t="shared" si="61"/>
        <v>2032</v>
      </c>
      <c r="K155" s="78">
        <f t="shared" si="62"/>
        <v>48519</v>
      </c>
    </row>
    <row r="156" spans="2:11" hidden="1" outlineLevel="1">
      <c r="B156" s="82">
        <f t="shared" si="58"/>
        <v>48549</v>
      </c>
      <c r="C156" s="79">
        <v>153536.00344504416</v>
      </c>
      <c r="D156" s="80">
        <f>IF(F156&lt;&gt;0,VLOOKUP($J156,'Table 1'!$B$13:$C$33,2,FALSE)/12*1000*Study_MW,0)</f>
        <v>163765.97859131722</v>
      </c>
      <c r="E156" s="80">
        <f t="shared" si="59"/>
        <v>317301.98203636135</v>
      </c>
      <c r="F156" s="79">
        <v>11488.361286322001</v>
      </c>
      <c r="G156" s="81">
        <f t="shared" si="60"/>
        <v>27.619429275273568</v>
      </c>
      <c r="I156" s="64">
        <f t="shared" si="57"/>
        <v>25</v>
      </c>
      <c r="J156" s="73">
        <f t="shared" si="61"/>
        <v>2032</v>
      </c>
      <c r="K156" s="82">
        <f t="shared" si="62"/>
        <v>48549</v>
      </c>
    </row>
    <row r="157" spans="2:11" hidden="1" outlineLevel="1">
      <c r="B157" s="74">
        <f t="shared" si="58"/>
        <v>48580</v>
      </c>
      <c r="C157" s="69">
        <v>151200.63957445323</v>
      </c>
      <c r="D157" s="70">
        <f>IF(F157&lt;&gt;0,VLOOKUP($J157,'Table 1'!$B$13:$C$33,2,FALSE)/12*1000*Study_MW,0)</f>
        <v>167198.47014480317</v>
      </c>
      <c r="E157" s="70">
        <f t="shared" si="59"/>
        <v>318399.1097192564</v>
      </c>
      <c r="F157" s="69">
        <v>11495.050552172999</v>
      </c>
      <c r="G157" s="72">
        <f t="shared" si="60"/>
        <v>27.698800303150204</v>
      </c>
      <c r="I157" s="60">
        <f>I37</f>
        <v>27</v>
      </c>
      <c r="J157" s="73">
        <f t="shared" si="61"/>
        <v>2033</v>
      </c>
      <c r="K157" s="74">
        <f t="shared" si="62"/>
        <v>48580</v>
      </c>
    </row>
    <row r="158" spans="2:11" hidden="1" outlineLevel="1">
      <c r="B158" s="78">
        <f t="shared" si="58"/>
        <v>48611</v>
      </c>
      <c r="C158" s="75">
        <v>152291.5537108928</v>
      </c>
      <c r="D158" s="71">
        <f>IF(F158&lt;&gt;0,VLOOKUP($J158,'Table 1'!$B$13:$C$33,2,FALSE)/12*1000*Study_MW,0)</f>
        <v>167198.47014480317</v>
      </c>
      <c r="E158" s="71">
        <f t="shared" si="59"/>
        <v>319490.02385569597</v>
      </c>
      <c r="F158" s="75">
        <v>13434.008722502</v>
      </c>
      <c r="G158" s="76">
        <f t="shared" si="60"/>
        <v>23.782180766382066</v>
      </c>
      <c r="I158" s="77">
        <f t="shared" si="57"/>
        <v>28</v>
      </c>
      <c r="J158" s="73">
        <f t="shared" si="61"/>
        <v>2033</v>
      </c>
      <c r="K158" s="78">
        <f t="shared" si="62"/>
        <v>48611</v>
      </c>
    </row>
    <row r="159" spans="2:11" hidden="1" outlineLevel="1">
      <c r="B159" s="78">
        <f t="shared" si="58"/>
        <v>48639</v>
      </c>
      <c r="C159" s="75">
        <v>154769.57038007677</v>
      </c>
      <c r="D159" s="71">
        <f>IF(F159&lt;&gt;0,VLOOKUP($J159,'Table 1'!$B$13:$C$33,2,FALSE)/12*1000*Study_MW,0)</f>
        <v>167198.47014480317</v>
      </c>
      <c r="E159" s="71">
        <f t="shared" si="59"/>
        <v>321968.04052487994</v>
      </c>
      <c r="F159" s="75">
        <v>17702.832170017999</v>
      </c>
      <c r="G159" s="76">
        <f t="shared" si="60"/>
        <v>18.187374620778126</v>
      </c>
      <c r="I159" s="77">
        <f t="shared" si="57"/>
        <v>29</v>
      </c>
      <c r="J159" s="73">
        <f t="shared" si="61"/>
        <v>2033</v>
      </c>
      <c r="K159" s="78">
        <f t="shared" si="62"/>
        <v>48639</v>
      </c>
    </row>
    <row r="160" spans="2:11" hidden="1" outlineLevel="1">
      <c r="B160" s="78">
        <f t="shared" si="58"/>
        <v>48670</v>
      </c>
      <c r="C160" s="75">
        <v>166201.85169053078</v>
      </c>
      <c r="D160" s="71">
        <f>IF(F160&lt;&gt;0,VLOOKUP($J160,'Table 1'!$B$13:$C$33,2,FALSE)/12*1000*Study_MW,0)</f>
        <v>167198.47014480317</v>
      </c>
      <c r="E160" s="71">
        <f t="shared" si="59"/>
        <v>333400.32183533395</v>
      </c>
      <c r="F160" s="75">
        <v>19631.388910212001</v>
      </c>
      <c r="G160" s="76">
        <f t="shared" si="60"/>
        <v>16.983022615475939</v>
      </c>
      <c r="I160" s="77">
        <f t="shared" si="57"/>
        <v>30</v>
      </c>
      <c r="J160" s="73">
        <f t="shared" si="61"/>
        <v>2033</v>
      </c>
      <c r="K160" s="78">
        <f t="shared" si="62"/>
        <v>48670</v>
      </c>
    </row>
    <row r="161" spans="2:11" hidden="1" outlineLevel="1">
      <c r="B161" s="78">
        <f t="shared" si="58"/>
        <v>48700</v>
      </c>
      <c r="C161" s="75">
        <v>160656.3955912292</v>
      </c>
      <c r="D161" s="71">
        <f>IF(F161&lt;&gt;0,VLOOKUP($J161,'Table 1'!$B$13:$C$33,2,FALSE)/12*1000*Study_MW,0)</f>
        <v>167198.47014480317</v>
      </c>
      <c r="E161" s="71">
        <f t="shared" si="59"/>
        <v>327854.86573603237</v>
      </c>
      <c r="F161" s="75">
        <v>20957.028807769999</v>
      </c>
      <c r="G161" s="76">
        <f t="shared" si="60"/>
        <v>15.644148258959179</v>
      </c>
      <c r="I161" s="77">
        <f t="shared" si="57"/>
        <v>31</v>
      </c>
      <c r="J161" s="73">
        <f t="shared" si="61"/>
        <v>2033</v>
      </c>
      <c r="K161" s="78">
        <f t="shared" si="62"/>
        <v>48700</v>
      </c>
    </row>
    <row r="162" spans="2:11" hidden="1" outlineLevel="1">
      <c r="B162" s="78">
        <f t="shared" si="58"/>
        <v>48731</v>
      </c>
      <c r="C162" s="75">
        <v>204426.1977006793</v>
      </c>
      <c r="D162" s="71">
        <f>IF(F162&lt;&gt;0,VLOOKUP($J162,'Table 1'!$B$13:$C$33,2,FALSE)/12*1000*Study_MW,0)</f>
        <v>167198.47014480317</v>
      </c>
      <c r="E162" s="71">
        <f t="shared" si="59"/>
        <v>371624.66784548247</v>
      </c>
      <c r="F162" s="75">
        <v>18339.368318199999</v>
      </c>
      <c r="G162" s="76">
        <f t="shared" si="60"/>
        <v>20.263765981333282</v>
      </c>
      <c r="I162" s="77">
        <f t="shared" si="57"/>
        <v>32</v>
      </c>
      <c r="J162" s="73">
        <f t="shared" si="61"/>
        <v>2033</v>
      </c>
      <c r="K162" s="78">
        <f t="shared" si="62"/>
        <v>48731</v>
      </c>
    </row>
    <row r="163" spans="2:11" hidden="1" outlineLevel="1">
      <c r="B163" s="78">
        <f t="shared" si="58"/>
        <v>48761</v>
      </c>
      <c r="C163" s="75">
        <v>377915.13156419992</v>
      </c>
      <c r="D163" s="71">
        <f>IF(F163&lt;&gt;0,VLOOKUP($J163,'Table 1'!$B$13:$C$33,2,FALSE)/12*1000*Study_MW,0)</f>
        <v>167198.47014480317</v>
      </c>
      <c r="E163" s="71">
        <f t="shared" si="59"/>
        <v>545113.60170900309</v>
      </c>
      <c r="F163" s="75">
        <v>18308.404944170001</v>
      </c>
      <c r="G163" s="76">
        <f t="shared" si="60"/>
        <v>29.773953731703166</v>
      </c>
      <c r="I163" s="77">
        <f t="shared" si="57"/>
        <v>33</v>
      </c>
      <c r="J163" s="73">
        <f t="shared" si="61"/>
        <v>2033</v>
      </c>
      <c r="K163" s="78">
        <f t="shared" si="62"/>
        <v>48761</v>
      </c>
    </row>
    <row r="164" spans="2:11" hidden="1" outlineLevel="1">
      <c r="B164" s="78">
        <f t="shared" si="58"/>
        <v>48792</v>
      </c>
      <c r="C164" s="75">
        <v>412496.66230273247</v>
      </c>
      <c r="D164" s="71">
        <f>IF(F164&lt;&gt;0,VLOOKUP($J164,'Table 1'!$B$13:$C$33,2,FALSE)/12*1000*Study_MW,0)</f>
        <v>167198.47014480317</v>
      </c>
      <c r="E164" s="71">
        <f t="shared" si="59"/>
        <v>579695.13244753564</v>
      </c>
      <c r="F164" s="75">
        <v>17502.014750462</v>
      </c>
      <c r="G164" s="76">
        <f t="shared" si="60"/>
        <v>33.121622893857605</v>
      </c>
      <c r="I164" s="77">
        <f t="shared" si="57"/>
        <v>34</v>
      </c>
      <c r="J164" s="73">
        <f t="shared" si="61"/>
        <v>2033</v>
      </c>
      <c r="K164" s="78">
        <f t="shared" si="62"/>
        <v>48792</v>
      </c>
    </row>
    <row r="165" spans="2:11" hidden="1" outlineLevel="1">
      <c r="B165" s="78">
        <f t="shared" si="58"/>
        <v>48823</v>
      </c>
      <c r="C165" s="75">
        <v>177745.958871454</v>
      </c>
      <c r="D165" s="71">
        <f>IF(F165&lt;&gt;0,VLOOKUP($J165,'Table 1'!$B$13:$C$33,2,FALSE)/12*1000*Study_MW,0)</f>
        <v>167198.47014480317</v>
      </c>
      <c r="E165" s="71">
        <f t="shared" si="59"/>
        <v>344944.42901625717</v>
      </c>
      <c r="F165" s="75">
        <v>15359.055114224</v>
      </c>
      <c r="G165" s="76">
        <f t="shared" si="60"/>
        <v>22.458701166896955</v>
      </c>
      <c r="I165" s="77">
        <f t="shared" si="57"/>
        <v>35</v>
      </c>
      <c r="J165" s="73">
        <f t="shared" si="61"/>
        <v>2033</v>
      </c>
      <c r="K165" s="78">
        <f t="shared" si="62"/>
        <v>48823</v>
      </c>
    </row>
    <row r="166" spans="2:11" hidden="1" outlineLevel="1">
      <c r="B166" s="78">
        <f t="shared" si="58"/>
        <v>48853</v>
      </c>
      <c r="C166" s="75">
        <v>149206.76418499649</v>
      </c>
      <c r="D166" s="71">
        <f>IF(F166&lt;&gt;0,VLOOKUP($J166,'Table 1'!$B$13:$C$33,2,FALSE)/12*1000*Study_MW,0)</f>
        <v>167198.47014480317</v>
      </c>
      <c r="E166" s="71">
        <f t="shared" si="59"/>
        <v>316405.23432979966</v>
      </c>
      <c r="F166" s="75">
        <v>14804.957679278999</v>
      </c>
      <c r="G166" s="76">
        <f t="shared" si="60"/>
        <v>21.371573035473112</v>
      </c>
      <c r="I166" s="77">
        <f t="shared" si="57"/>
        <v>36</v>
      </c>
      <c r="J166" s="73">
        <f t="shared" si="61"/>
        <v>2033</v>
      </c>
      <c r="K166" s="78">
        <f t="shared" si="62"/>
        <v>48853</v>
      </c>
    </row>
    <row r="167" spans="2:11" hidden="1" outlineLevel="1">
      <c r="B167" s="78">
        <f t="shared" si="58"/>
        <v>48884</v>
      </c>
      <c r="C167" s="75">
        <v>191064.15275713801</v>
      </c>
      <c r="D167" s="71">
        <f>IF(F167&lt;&gt;0,VLOOKUP($J167,'Table 1'!$B$13:$C$33,2,FALSE)/12*1000*Study_MW,0)</f>
        <v>167198.47014480317</v>
      </c>
      <c r="E167" s="71">
        <f t="shared" si="59"/>
        <v>358262.62290194118</v>
      </c>
      <c r="F167" s="75">
        <v>13232.105294823001</v>
      </c>
      <c r="G167" s="76">
        <f t="shared" si="60"/>
        <v>27.07525483810273</v>
      </c>
      <c r="I167" s="77">
        <f t="shared" si="57"/>
        <v>37</v>
      </c>
      <c r="J167" s="73">
        <f t="shared" si="61"/>
        <v>2033</v>
      </c>
      <c r="K167" s="78">
        <f t="shared" si="62"/>
        <v>48884</v>
      </c>
    </row>
    <row r="168" spans="2:11" hidden="1" outlineLevel="1">
      <c r="B168" s="82">
        <f t="shared" si="58"/>
        <v>48914</v>
      </c>
      <c r="C168" s="79">
        <v>168270.81709083915</v>
      </c>
      <c r="D168" s="80">
        <f>IF(F168&lt;&gt;0,VLOOKUP($J168,'Table 1'!$B$13:$C$33,2,FALSE)/12*1000*Study_MW,0)</f>
        <v>167198.47014480317</v>
      </c>
      <c r="E168" s="80">
        <f t="shared" si="59"/>
        <v>335469.28723564232</v>
      </c>
      <c r="F168" s="79">
        <v>11430.91932694</v>
      </c>
      <c r="G168" s="81">
        <f t="shared" si="60"/>
        <v>29.347533443353043</v>
      </c>
      <c r="I168" s="64">
        <f t="shared" si="57"/>
        <v>38</v>
      </c>
      <c r="J168" s="73">
        <f t="shared" si="61"/>
        <v>2033</v>
      </c>
      <c r="K168" s="82">
        <f t="shared" si="62"/>
        <v>48914</v>
      </c>
    </row>
    <row r="169" spans="2:11" hidden="1" outlineLevel="1">
      <c r="B169" s="74">
        <f t="shared" si="58"/>
        <v>48945</v>
      </c>
      <c r="C169" s="69">
        <v>163587.5735475719</v>
      </c>
      <c r="D169" s="70">
        <f>IF(F169&lt;&gt;0,VLOOKUP($J169,'Table 1'!$B$13:$C$33,2,FALSE)/12*1000*Study_MW,0)</f>
        <v>170706.23563586563</v>
      </c>
      <c r="E169" s="70">
        <f t="shared" si="59"/>
        <v>334293.80918343749</v>
      </c>
      <c r="F169" s="69">
        <v>11437.575276330999</v>
      </c>
      <c r="G169" s="72">
        <f t="shared" si="60"/>
        <v>29.227681663894927</v>
      </c>
      <c r="I169" s="60">
        <f>I49</f>
        <v>40</v>
      </c>
      <c r="J169" s="73">
        <f t="shared" si="61"/>
        <v>2034</v>
      </c>
      <c r="K169" s="74">
        <f t="shared" si="62"/>
        <v>48945</v>
      </c>
    </row>
    <row r="170" spans="2:11" hidden="1" outlineLevel="1">
      <c r="B170" s="78">
        <f t="shared" si="58"/>
        <v>48976</v>
      </c>
      <c r="C170" s="75">
        <v>182822.89003258944</v>
      </c>
      <c r="D170" s="71">
        <f>IF(F170&lt;&gt;0,VLOOKUP($J170,'Table 1'!$B$13:$C$33,2,FALSE)/12*1000*Study_MW,0)</f>
        <v>170706.23563586563</v>
      </c>
      <c r="E170" s="71">
        <f t="shared" si="59"/>
        <v>353529.12566845503</v>
      </c>
      <c r="F170" s="75">
        <v>13712.530510754001</v>
      </c>
      <c r="G170" s="76">
        <f t="shared" si="60"/>
        <v>25.781465017795302</v>
      </c>
      <c r="I170" s="77">
        <f t="shared" si="57"/>
        <v>41</v>
      </c>
      <c r="J170" s="73">
        <f t="shared" si="61"/>
        <v>2034</v>
      </c>
      <c r="K170" s="78">
        <f t="shared" si="62"/>
        <v>48976</v>
      </c>
    </row>
    <row r="171" spans="2:11" hidden="1" outlineLevel="1">
      <c r="B171" s="78">
        <f t="shared" si="58"/>
        <v>49004</v>
      </c>
      <c r="C171" s="75">
        <v>187161.63475090265</v>
      </c>
      <c r="D171" s="71">
        <f>IF(F171&lt;&gt;0,VLOOKUP($J171,'Table 1'!$B$13:$C$33,2,FALSE)/12*1000*Study_MW,0)</f>
        <v>170706.23563586563</v>
      </c>
      <c r="E171" s="71">
        <f t="shared" si="59"/>
        <v>357867.87038676825</v>
      </c>
      <c r="F171" s="75">
        <v>17614.317760967999</v>
      </c>
      <c r="G171" s="76">
        <f t="shared" si="60"/>
        <v>20.316873763897714</v>
      </c>
      <c r="I171" s="77">
        <f t="shared" si="57"/>
        <v>42</v>
      </c>
      <c r="J171" s="73">
        <f t="shared" si="61"/>
        <v>2034</v>
      </c>
      <c r="K171" s="78">
        <f t="shared" si="62"/>
        <v>49004</v>
      </c>
    </row>
    <row r="172" spans="2:11" hidden="1" outlineLevel="1">
      <c r="B172" s="78">
        <f t="shared" si="58"/>
        <v>49035</v>
      </c>
      <c r="C172" s="75">
        <v>173745.48883584142</v>
      </c>
      <c r="D172" s="71">
        <f>IF(F172&lt;&gt;0,VLOOKUP($J172,'Table 1'!$B$13:$C$33,2,FALSE)/12*1000*Study_MW,0)</f>
        <v>170706.23563586563</v>
      </c>
      <c r="E172" s="71">
        <f t="shared" si="59"/>
        <v>344451.72447170701</v>
      </c>
      <c r="F172" s="75">
        <v>19533.231641563001</v>
      </c>
      <c r="G172" s="76">
        <f t="shared" si="60"/>
        <v>17.634139132348139</v>
      </c>
      <c r="I172" s="77">
        <f t="shared" si="57"/>
        <v>43</v>
      </c>
      <c r="J172" s="73">
        <f t="shared" si="61"/>
        <v>2034</v>
      </c>
      <c r="K172" s="78">
        <f t="shared" si="62"/>
        <v>49035</v>
      </c>
    </row>
    <row r="173" spans="2:11" hidden="1" outlineLevel="1">
      <c r="B173" s="78">
        <f t="shared" si="58"/>
        <v>49065</v>
      </c>
      <c r="C173" s="75">
        <v>183264.12322929502</v>
      </c>
      <c r="D173" s="71">
        <f>IF(F173&lt;&gt;0,VLOOKUP($J173,'Table 1'!$B$13:$C$33,2,FALSE)/12*1000*Study_MW,0)</f>
        <v>170706.23563586563</v>
      </c>
      <c r="E173" s="71">
        <f t="shared" si="59"/>
        <v>353970.35886516061</v>
      </c>
      <c r="F173" s="75">
        <v>20852.24373387</v>
      </c>
      <c r="G173" s="76">
        <f t="shared" si="60"/>
        <v>16.975168877880112</v>
      </c>
      <c r="I173" s="77">
        <f t="shared" si="57"/>
        <v>44</v>
      </c>
      <c r="J173" s="73">
        <f t="shared" si="61"/>
        <v>2034</v>
      </c>
      <c r="K173" s="78">
        <f t="shared" si="62"/>
        <v>49065</v>
      </c>
    </row>
    <row r="174" spans="2:11" hidden="1" outlineLevel="1">
      <c r="B174" s="78">
        <f t="shared" si="58"/>
        <v>49096</v>
      </c>
      <c r="C174" s="75">
        <v>220371.29344473779</v>
      </c>
      <c r="D174" s="71">
        <f>IF(F174&lt;&gt;0,VLOOKUP($J174,'Table 1'!$B$13:$C$33,2,FALSE)/12*1000*Study_MW,0)</f>
        <v>170706.23563586563</v>
      </c>
      <c r="E174" s="71">
        <f t="shared" si="59"/>
        <v>391077.52908060339</v>
      </c>
      <c r="F174" s="75">
        <v>18247.671438199999</v>
      </c>
      <c r="G174" s="76">
        <f t="shared" si="60"/>
        <v>21.431640218045288</v>
      </c>
      <c r="I174" s="77">
        <f t="shared" si="57"/>
        <v>45</v>
      </c>
      <c r="J174" s="73">
        <f t="shared" si="61"/>
        <v>2034</v>
      </c>
      <c r="K174" s="78">
        <f t="shared" si="62"/>
        <v>49096</v>
      </c>
    </row>
    <row r="175" spans="2:11" hidden="1" outlineLevel="1">
      <c r="B175" s="78">
        <f t="shared" si="58"/>
        <v>49126</v>
      </c>
      <c r="C175" s="75">
        <v>447570.2733065486</v>
      </c>
      <c r="D175" s="71">
        <f>IF(F175&lt;&gt;0,VLOOKUP($J175,'Table 1'!$B$13:$C$33,2,FALSE)/12*1000*Study_MW,0)</f>
        <v>170706.23563586563</v>
      </c>
      <c r="E175" s="71">
        <f t="shared" si="59"/>
        <v>618276.50894241419</v>
      </c>
      <c r="F175" s="75">
        <v>18216.862889290001</v>
      </c>
      <c r="G175" s="76">
        <f t="shared" si="60"/>
        <v>33.939790440312819</v>
      </c>
      <c r="I175" s="77">
        <f t="shared" si="57"/>
        <v>46</v>
      </c>
      <c r="J175" s="73">
        <f t="shared" si="61"/>
        <v>2034</v>
      </c>
      <c r="K175" s="78">
        <f t="shared" si="62"/>
        <v>49126</v>
      </c>
    </row>
    <row r="176" spans="2:11" hidden="1" outlineLevel="1">
      <c r="B176" s="78">
        <f t="shared" si="58"/>
        <v>49157</v>
      </c>
      <c r="C176" s="75">
        <v>416172.10624963045</v>
      </c>
      <c r="D176" s="71">
        <f>IF(F176&lt;&gt;0,VLOOKUP($J176,'Table 1'!$B$13:$C$33,2,FALSE)/12*1000*Study_MW,0)</f>
        <v>170706.23563586563</v>
      </c>
      <c r="E176" s="71">
        <f t="shared" si="59"/>
        <v>586878.34188549605</v>
      </c>
      <c r="F176" s="75">
        <v>17414.504617506002</v>
      </c>
      <c r="G176" s="76">
        <f t="shared" si="60"/>
        <v>33.700547605329767</v>
      </c>
      <c r="I176" s="77">
        <f t="shared" si="57"/>
        <v>47</v>
      </c>
      <c r="J176" s="73">
        <f t="shared" si="61"/>
        <v>2034</v>
      </c>
      <c r="K176" s="78">
        <f t="shared" si="62"/>
        <v>49157</v>
      </c>
    </row>
    <row r="177" spans="2:11" hidden="1" outlineLevel="1">
      <c r="B177" s="78">
        <f t="shared" si="58"/>
        <v>49188</v>
      </c>
      <c r="C177" s="75">
        <v>204358.54772590101</v>
      </c>
      <c r="D177" s="71">
        <f>IF(F177&lt;&gt;0,VLOOKUP($J177,'Table 1'!$B$13:$C$33,2,FALSE)/12*1000*Study_MW,0)</f>
        <v>170706.23563586563</v>
      </c>
      <c r="E177" s="71">
        <f t="shared" si="59"/>
        <v>375064.7833617666</v>
      </c>
      <c r="F177" s="75">
        <v>15282.259794543001</v>
      </c>
      <c r="G177" s="76">
        <f t="shared" si="60"/>
        <v>24.542494919219667</v>
      </c>
      <c r="I177" s="77">
        <f t="shared" si="57"/>
        <v>48</v>
      </c>
      <c r="J177" s="73">
        <f t="shared" si="61"/>
        <v>2034</v>
      </c>
      <c r="K177" s="78">
        <f t="shared" si="62"/>
        <v>49188</v>
      </c>
    </row>
    <row r="178" spans="2:11" hidden="1" outlineLevel="1">
      <c r="B178" s="78">
        <f t="shared" si="58"/>
        <v>49218</v>
      </c>
      <c r="C178" s="75">
        <v>185789.09605513513</v>
      </c>
      <c r="D178" s="71">
        <f>IF(F178&lt;&gt;0,VLOOKUP($J178,'Table 1'!$B$13:$C$33,2,FALSE)/12*1000*Study_MW,0)</f>
        <v>170706.23563586563</v>
      </c>
      <c r="E178" s="71">
        <f t="shared" si="59"/>
        <v>356495.33169100073</v>
      </c>
      <c r="F178" s="75">
        <v>14730.932786981</v>
      </c>
      <c r="G178" s="76">
        <f t="shared" si="60"/>
        <v>24.200458779234026</v>
      </c>
      <c r="I178" s="77">
        <f t="shared" si="57"/>
        <v>49</v>
      </c>
      <c r="J178" s="73">
        <f t="shared" si="61"/>
        <v>2034</v>
      </c>
      <c r="K178" s="78">
        <f t="shared" si="62"/>
        <v>49218</v>
      </c>
    </row>
    <row r="179" spans="2:11" hidden="1" outlineLevel="1">
      <c r="B179" s="78">
        <f t="shared" si="58"/>
        <v>49249</v>
      </c>
      <c r="C179" s="75">
        <v>239845.48278190196</v>
      </c>
      <c r="D179" s="71">
        <f>IF(F179&lt;&gt;0,VLOOKUP($J179,'Table 1'!$B$13:$C$33,2,FALSE)/12*1000*Study_MW,0)</f>
        <v>170706.23563586563</v>
      </c>
      <c r="E179" s="71">
        <f t="shared" si="59"/>
        <v>410551.71841776755</v>
      </c>
      <c r="F179" s="75">
        <v>13165.944701214999</v>
      </c>
      <c r="G179" s="76">
        <f t="shared" si="60"/>
        <v>31.182853014708499</v>
      </c>
      <c r="I179" s="77">
        <f t="shared" si="57"/>
        <v>50</v>
      </c>
      <c r="J179" s="73">
        <f t="shared" si="61"/>
        <v>2034</v>
      </c>
      <c r="K179" s="78">
        <f t="shared" si="62"/>
        <v>49249</v>
      </c>
    </row>
    <row r="180" spans="2:11" hidden="1" outlineLevel="1">
      <c r="B180" s="82">
        <f t="shared" si="58"/>
        <v>49279</v>
      </c>
      <c r="C180" s="79">
        <v>220040.60580052435</v>
      </c>
      <c r="D180" s="80">
        <f>IF(F180&lt;&gt;0,VLOOKUP($J180,'Table 1'!$B$13:$C$33,2,FALSE)/12*1000*Study_MW,0)</f>
        <v>170706.23563586563</v>
      </c>
      <c r="E180" s="80">
        <f t="shared" si="59"/>
        <v>390746.84143638995</v>
      </c>
      <c r="F180" s="79">
        <v>11373.764636106</v>
      </c>
      <c r="G180" s="81">
        <f t="shared" si="60"/>
        <v>34.355101757246203</v>
      </c>
      <c r="I180" s="64">
        <f t="shared" si="57"/>
        <v>51</v>
      </c>
      <c r="J180" s="73">
        <f t="shared" si="61"/>
        <v>2034</v>
      </c>
      <c r="K180" s="82">
        <f t="shared" si="62"/>
        <v>49279</v>
      </c>
    </row>
    <row r="181" spans="2:11" hidden="1" outlineLevel="1" collapsed="1">
      <c r="B181" s="74">
        <f t="shared" si="58"/>
        <v>49310</v>
      </c>
      <c r="C181" s="69">
        <v>215521.34420838952</v>
      </c>
      <c r="D181" s="70">
        <f>IF(F181&lt;&gt;0,VLOOKUP($J181,'Table 1'!$B$13:$C$33,2,FALSE)/12*1000*Study_MW,0)</f>
        <v>174304.32985201976</v>
      </c>
      <c r="E181" s="70">
        <f t="shared" si="59"/>
        <v>389825.67406040931</v>
      </c>
      <c r="F181" s="69">
        <v>11380.387315366999</v>
      </c>
      <c r="G181" s="72">
        <f t="shared" si="60"/>
        <v>34.254165808049919</v>
      </c>
      <c r="I181" s="60">
        <f>I61</f>
        <v>53</v>
      </c>
      <c r="J181" s="73">
        <f t="shared" si="61"/>
        <v>2035</v>
      </c>
      <c r="K181" s="74">
        <f t="shared" si="62"/>
        <v>49310</v>
      </c>
    </row>
    <row r="182" spans="2:11" hidden="1" outlineLevel="1">
      <c r="B182" s="78">
        <f t="shared" si="58"/>
        <v>49341</v>
      </c>
      <c r="C182" s="75">
        <v>193018.32244874537</v>
      </c>
      <c r="D182" s="71">
        <f>IF(F182&lt;&gt;0,VLOOKUP($J182,'Table 1'!$B$13:$C$33,2,FALSE)/12*1000*Study_MW,0)</f>
        <v>174304.32985201976</v>
      </c>
      <c r="E182" s="71">
        <f t="shared" si="59"/>
        <v>367322.65230076516</v>
      </c>
      <c r="F182" s="75">
        <v>13300.004220405001</v>
      </c>
      <c r="G182" s="76">
        <f t="shared" si="60"/>
        <v>27.61823576997179</v>
      </c>
      <c r="I182" s="77">
        <f t="shared" si="57"/>
        <v>54</v>
      </c>
      <c r="J182" s="73">
        <f t="shared" si="61"/>
        <v>2035</v>
      </c>
      <c r="K182" s="78">
        <f t="shared" si="62"/>
        <v>49341</v>
      </c>
    </row>
    <row r="183" spans="2:11" hidden="1" outlineLevel="1">
      <c r="B183" s="78">
        <f t="shared" si="58"/>
        <v>49369</v>
      </c>
      <c r="C183" s="75">
        <v>204743.819668293</v>
      </c>
      <c r="D183" s="71">
        <f>IF(F183&lt;&gt;0,VLOOKUP($J183,'Table 1'!$B$13:$C$33,2,FALSE)/12*1000*Study_MW,0)</f>
        <v>174304.32985201976</v>
      </c>
      <c r="E183" s="71">
        <f t="shared" si="59"/>
        <v>379048.14952031279</v>
      </c>
      <c r="F183" s="75">
        <v>17526.245998253999</v>
      </c>
      <c r="G183" s="76">
        <f t="shared" si="60"/>
        <v>21.627458016855083</v>
      </c>
      <c r="I183" s="77">
        <f t="shared" si="57"/>
        <v>55</v>
      </c>
      <c r="J183" s="73">
        <f t="shared" si="61"/>
        <v>2035</v>
      </c>
      <c r="K183" s="78">
        <f t="shared" si="62"/>
        <v>49369</v>
      </c>
    </row>
    <row r="184" spans="2:11" hidden="1" outlineLevel="1">
      <c r="B184" s="78">
        <f t="shared" si="58"/>
        <v>49400</v>
      </c>
      <c r="C184" s="75">
        <v>194401.5497495234</v>
      </c>
      <c r="D184" s="71">
        <f>IF(F184&lt;&gt;0,VLOOKUP($J184,'Table 1'!$B$13:$C$33,2,FALSE)/12*1000*Study_MW,0)</f>
        <v>174304.32985201976</v>
      </c>
      <c r="E184" s="71">
        <f t="shared" si="59"/>
        <v>368705.87960154319</v>
      </c>
      <c r="F184" s="75">
        <v>19435.565266748999</v>
      </c>
      <c r="G184" s="76">
        <f t="shared" si="60"/>
        <v>18.970679501271686</v>
      </c>
      <c r="I184" s="77">
        <f t="shared" si="57"/>
        <v>56</v>
      </c>
      <c r="J184" s="73">
        <f t="shared" si="61"/>
        <v>2035</v>
      </c>
      <c r="K184" s="78">
        <f t="shared" si="62"/>
        <v>49400</v>
      </c>
    </row>
    <row r="185" spans="2:11" hidden="1" outlineLevel="1">
      <c r="B185" s="78">
        <f t="shared" si="58"/>
        <v>49430</v>
      </c>
      <c r="C185" s="75">
        <v>175021.12653361261</v>
      </c>
      <c r="D185" s="71">
        <f>IF(F185&lt;&gt;0,VLOOKUP($J185,'Table 1'!$B$13:$C$33,2,FALSE)/12*1000*Study_MW,0)</f>
        <v>174304.32985201976</v>
      </c>
      <c r="E185" s="71">
        <f t="shared" si="59"/>
        <v>349325.45638563239</v>
      </c>
      <c r="F185" s="75">
        <v>20747.982396110001</v>
      </c>
      <c r="G185" s="76">
        <f t="shared" si="60"/>
        <v>16.836598842069904</v>
      </c>
      <c r="I185" s="77">
        <f t="shared" si="57"/>
        <v>57</v>
      </c>
      <c r="J185" s="73">
        <f t="shared" si="61"/>
        <v>2035</v>
      </c>
      <c r="K185" s="78">
        <f t="shared" si="62"/>
        <v>49430</v>
      </c>
    </row>
    <row r="186" spans="2:11" hidden="1" outlineLevel="1">
      <c r="B186" s="78">
        <f t="shared" si="58"/>
        <v>49461</v>
      </c>
      <c r="C186" s="75">
        <v>221981.02826221287</v>
      </c>
      <c r="D186" s="71">
        <f>IF(F186&lt;&gt;0,VLOOKUP($J186,'Table 1'!$B$13:$C$33,2,FALSE)/12*1000*Study_MW,0)</f>
        <v>174304.32985201976</v>
      </c>
      <c r="E186" s="71">
        <f t="shared" si="59"/>
        <v>396285.35811423266</v>
      </c>
      <c r="F186" s="75">
        <v>18156.433094799999</v>
      </c>
      <c r="G186" s="76">
        <f t="shared" si="60"/>
        <v>21.826167950781521</v>
      </c>
      <c r="I186" s="77">
        <f t="shared" si="57"/>
        <v>58</v>
      </c>
      <c r="J186" s="73">
        <f t="shared" si="61"/>
        <v>2035</v>
      </c>
      <c r="K186" s="78">
        <f t="shared" si="62"/>
        <v>49461</v>
      </c>
    </row>
    <row r="187" spans="2:11" hidden="1" outlineLevel="1">
      <c r="B187" s="78">
        <f t="shared" si="58"/>
        <v>49491</v>
      </c>
      <c r="C187" s="75">
        <v>406358.79860138893</v>
      </c>
      <c r="D187" s="71">
        <f>IF(F187&lt;&gt;0,VLOOKUP($J187,'Table 1'!$B$13:$C$33,2,FALSE)/12*1000*Study_MW,0)</f>
        <v>174304.32985201976</v>
      </c>
      <c r="E187" s="71">
        <f t="shared" si="59"/>
        <v>580663.12845340872</v>
      </c>
      <c r="F187" s="75">
        <v>18125.77859935</v>
      </c>
      <c r="G187" s="76">
        <f t="shared" si="60"/>
        <v>32.035210254318763</v>
      </c>
      <c r="I187" s="77">
        <f t="shared" si="57"/>
        <v>59</v>
      </c>
      <c r="J187" s="73">
        <f t="shared" si="61"/>
        <v>2035</v>
      </c>
      <c r="K187" s="78">
        <f t="shared" si="62"/>
        <v>49491</v>
      </c>
    </row>
    <row r="188" spans="2:11" hidden="1" outlineLevel="1">
      <c r="B188" s="78">
        <f t="shared" si="58"/>
        <v>49522</v>
      </c>
      <c r="C188" s="75">
        <v>412236.4816648066</v>
      </c>
      <c r="D188" s="71">
        <f>IF(F188&lt;&gt;0,VLOOKUP($J188,'Table 1'!$B$13:$C$33,2,FALSE)/12*1000*Study_MW,0)</f>
        <v>174304.32985201976</v>
      </c>
      <c r="E188" s="71">
        <f t="shared" si="59"/>
        <v>586540.81151682639</v>
      </c>
      <c r="F188" s="75">
        <v>17327.431923572</v>
      </c>
      <c r="G188" s="76">
        <f t="shared" si="60"/>
        <v>33.850417886732792</v>
      </c>
      <c r="I188" s="77">
        <f t="shared" si="57"/>
        <v>60</v>
      </c>
      <c r="J188" s="73">
        <f t="shared" si="61"/>
        <v>2035</v>
      </c>
      <c r="K188" s="78">
        <f t="shared" si="62"/>
        <v>49522</v>
      </c>
    </row>
    <row r="189" spans="2:11" hidden="1" outlineLevel="1">
      <c r="B189" s="78">
        <f t="shared" si="58"/>
        <v>49553</v>
      </c>
      <c r="C189" s="75">
        <v>189448.73540869355</v>
      </c>
      <c r="D189" s="71">
        <f>IF(F189&lt;&gt;0,VLOOKUP($J189,'Table 1'!$B$13:$C$33,2,FALSE)/12*1000*Study_MW,0)</f>
        <v>174304.32985201976</v>
      </c>
      <c r="E189" s="71">
        <f t="shared" si="59"/>
        <v>363753.06526071334</v>
      </c>
      <c r="F189" s="75">
        <v>15205.848466989</v>
      </c>
      <c r="G189" s="76">
        <f t="shared" si="60"/>
        <v>23.921918336250673</v>
      </c>
      <c r="I189" s="77">
        <f t="shared" si="57"/>
        <v>61</v>
      </c>
      <c r="J189" s="73">
        <f t="shared" si="61"/>
        <v>2035</v>
      </c>
      <c r="K189" s="78">
        <f t="shared" si="62"/>
        <v>49553</v>
      </c>
    </row>
    <row r="190" spans="2:11" hidden="1" outlineLevel="1">
      <c r="B190" s="78">
        <f t="shared" si="58"/>
        <v>49583</v>
      </c>
      <c r="C190" s="75">
        <v>155339.8147200197</v>
      </c>
      <c r="D190" s="71">
        <f>IF(F190&lt;&gt;0,VLOOKUP($J190,'Table 1'!$B$13:$C$33,2,FALSE)/12*1000*Study_MW,0)</f>
        <v>174304.32985201976</v>
      </c>
      <c r="E190" s="71">
        <f t="shared" si="59"/>
        <v>329644.14457203948</v>
      </c>
      <c r="F190" s="75">
        <v>14657.278206585999</v>
      </c>
      <c r="G190" s="76">
        <f t="shared" si="60"/>
        <v>22.490133565447334</v>
      </c>
      <c r="I190" s="77">
        <f t="shared" si="57"/>
        <v>62</v>
      </c>
      <c r="J190" s="73">
        <f t="shared" si="61"/>
        <v>2035</v>
      </c>
      <c r="K190" s="78">
        <f t="shared" si="62"/>
        <v>49583</v>
      </c>
    </row>
    <row r="191" spans="2:11" hidden="1" outlineLevel="1">
      <c r="B191" s="78">
        <f t="shared" si="58"/>
        <v>49614</v>
      </c>
      <c r="C191" s="75">
        <v>224455.21308815479</v>
      </c>
      <c r="D191" s="71">
        <f>IF(F191&lt;&gt;0,VLOOKUP($J191,'Table 1'!$B$13:$C$33,2,FALSE)/12*1000*Study_MW,0)</f>
        <v>174304.32985201976</v>
      </c>
      <c r="E191" s="71">
        <f t="shared" si="59"/>
        <v>398759.54294017458</v>
      </c>
      <c r="F191" s="75">
        <v>13100.115011675</v>
      </c>
      <c r="G191" s="76">
        <f t="shared" si="60"/>
        <v>30.439392523256071</v>
      </c>
      <c r="I191" s="77">
        <f t="shared" si="57"/>
        <v>63</v>
      </c>
      <c r="J191" s="73">
        <f t="shared" si="61"/>
        <v>2035</v>
      </c>
      <c r="K191" s="78">
        <f t="shared" si="62"/>
        <v>49614</v>
      </c>
    </row>
    <row r="192" spans="2:11" hidden="1" outlineLevel="1">
      <c r="B192" s="82">
        <f t="shared" si="58"/>
        <v>49644</v>
      </c>
      <c r="C192" s="79">
        <v>196967.30358934402</v>
      </c>
      <c r="D192" s="80">
        <f>IF(F192&lt;&gt;0,VLOOKUP($J192,'Table 1'!$B$13:$C$33,2,FALSE)/12*1000*Study_MW,0)</f>
        <v>174304.32985201976</v>
      </c>
      <c r="E192" s="80">
        <f t="shared" si="59"/>
        <v>371271.63344136381</v>
      </c>
      <c r="F192" s="79">
        <v>11316.895892547</v>
      </c>
      <c r="G192" s="81">
        <f t="shared" si="60"/>
        <v>32.806843587372157</v>
      </c>
      <c r="I192" s="64">
        <f t="shared" si="57"/>
        <v>64</v>
      </c>
      <c r="J192" s="73">
        <f t="shared" si="61"/>
        <v>2035</v>
      </c>
      <c r="K192" s="82">
        <f t="shared" si="62"/>
        <v>49644</v>
      </c>
    </row>
    <row r="193" spans="2:20" hidden="1" collapsed="1">
      <c r="B193" s="74">
        <f t="shared" si="58"/>
        <v>49675</v>
      </c>
      <c r="C193" s="69">
        <v>212331.89960467815</v>
      </c>
      <c r="D193" s="70">
        <f>IF(F193&lt;&gt;0,VLOOKUP($J193,'Table 1'!$B$13:$C$33,2,FALSE)/12*1000*Study_MW,0)</f>
        <v>177962.64321823505</v>
      </c>
      <c r="E193" s="70">
        <f t="shared" ref="E193:E241" si="63">C193+D193</f>
        <v>390294.54282291321</v>
      </c>
      <c r="F193" s="69">
        <v>11323.4854591</v>
      </c>
      <c r="G193" s="72">
        <f t="shared" ref="G193:G216" si="64">IF(ISNUMBER($F193),E193/$F193,"")</f>
        <v>34.467703803095105</v>
      </c>
      <c r="I193" s="60">
        <f>I73</f>
        <v>66</v>
      </c>
      <c r="J193" s="73">
        <f t="shared" ref="J193:J240" si="65">YEAR(B193)</f>
        <v>2036</v>
      </c>
      <c r="K193" s="74">
        <f t="shared" ref="K193:K240" si="66">IF(ISNUMBER(F193),IF(F193&lt;&gt;0,B193,""),"")</f>
        <v>49675</v>
      </c>
      <c r="M193" s="41">
        <v>2.1000000000000001E-2</v>
      </c>
    </row>
    <row r="194" spans="2:20" hidden="1">
      <c r="B194" s="78">
        <f t="shared" si="58"/>
        <v>49706</v>
      </c>
      <c r="C194" s="75">
        <v>229493.6085780859</v>
      </c>
      <c r="D194" s="71">
        <f>IF(F194&lt;&gt;0,VLOOKUP($J194,'Table 1'!$B$13:$C$33,2,FALSE)/12*1000*Study_MW,0)</f>
        <v>177962.64321823505</v>
      </c>
      <c r="E194" s="71">
        <f t="shared" si="63"/>
        <v>407456.25179632095</v>
      </c>
      <c r="F194" s="75">
        <v>13233.504269499999</v>
      </c>
      <c r="G194" s="76">
        <f t="shared" si="64"/>
        <v>30.789747258056831</v>
      </c>
      <c r="I194" s="77">
        <f t="shared" si="57"/>
        <v>67</v>
      </c>
      <c r="J194" s="73">
        <f t="shared" si="65"/>
        <v>2036</v>
      </c>
      <c r="K194" s="78">
        <f t="shared" si="66"/>
        <v>49706</v>
      </c>
      <c r="M194" s="41">
        <v>2.1000000000000001E-2</v>
      </c>
    </row>
    <row r="195" spans="2:20" hidden="1">
      <c r="B195" s="78">
        <f t="shared" si="58"/>
        <v>49735</v>
      </c>
      <c r="C195" s="75">
        <v>220422.48321485519</v>
      </c>
      <c r="D195" s="71">
        <f>IF(F195&lt;&gt;0,VLOOKUP($J195,'Table 1'!$B$13:$C$33,2,FALSE)/12*1000*Study_MW,0)</f>
        <v>177962.64321823505</v>
      </c>
      <c r="E195" s="71">
        <f t="shared" si="63"/>
        <v>398385.12643309025</v>
      </c>
      <c r="F195" s="75">
        <v>17438.614883714999</v>
      </c>
      <c r="G195" s="76">
        <f t="shared" si="64"/>
        <v>22.844998246111913</v>
      </c>
      <c r="I195" s="77">
        <f t="shared" si="57"/>
        <v>68</v>
      </c>
      <c r="J195" s="73">
        <f t="shared" si="65"/>
        <v>2036</v>
      </c>
      <c r="K195" s="78">
        <f t="shared" si="66"/>
        <v>49735</v>
      </c>
      <c r="M195" s="41">
        <v>2.1000000000000001E-2</v>
      </c>
    </row>
    <row r="196" spans="2:20" hidden="1">
      <c r="B196" s="78">
        <f t="shared" si="58"/>
        <v>49766</v>
      </c>
      <c r="C196" s="75">
        <v>189210.46343387663</v>
      </c>
      <c r="D196" s="71">
        <f>IF(F196&lt;&gt;0,VLOOKUP($J196,'Table 1'!$B$13:$C$33,2,FALSE)/12*1000*Study_MW,0)</f>
        <v>177962.64321823505</v>
      </c>
      <c r="E196" s="71">
        <f t="shared" si="63"/>
        <v>367173.10665211169</v>
      </c>
      <c r="F196" s="75">
        <v>19338.387575449</v>
      </c>
      <c r="G196" s="76">
        <f t="shared" si="64"/>
        <v>18.986748777248387</v>
      </c>
      <c r="I196" s="77">
        <f t="shared" si="57"/>
        <v>69</v>
      </c>
      <c r="J196" s="73">
        <f t="shared" si="65"/>
        <v>2036</v>
      </c>
      <c r="K196" s="78">
        <f t="shared" si="66"/>
        <v>49766</v>
      </c>
      <c r="M196" s="41">
        <v>2.1000000000000001E-2</v>
      </c>
    </row>
    <row r="197" spans="2:20" hidden="1">
      <c r="B197" s="78">
        <f t="shared" si="58"/>
        <v>49796</v>
      </c>
      <c r="C197" s="75">
        <v>169870.39949466288</v>
      </c>
      <c r="D197" s="71">
        <f>IF(F197&lt;&gt;0,VLOOKUP($J197,'Table 1'!$B$13:$C$33,2,FALSE)/12*1000*Study_MW,0)</f>
        <v>177962.64321823505</v>
      </c>
      <c r="E197" s="71">
        <f t="shared" si="63"/>
        <v>347833.04271289794</v>
      </c>
      <c r="F197" s="75">
        <v>20644.242860940001</v>
      </c>
      <c r="G197" s="76">
        <f t="shared" si="64"/>
        <v>16.848912554260657</v>
      </c>
      <c r="I197" s="77">
        <f t="shared" si="57"/>
        <v>70</v>
      </c>
      <c r="J197" s="73">
        <f t="shared" si="65"/>
        <v>2036</v>
      </c>
      <c r="K197" s="78">
        <f t="shared" si="66"/>
        <v>49796</v>
      </c>
      <c r="M197" s="41">
        <v>2.1000000000000001E-2</v>
      </c>
    </row>
    <row r="198" spans="2:20" hidden="1">
      <c r="B198" s="78">
        <f t="shared" si="58"/>
        <v>49827</v>
      </c>
      <c r="C198" s="75">
        <v>235318.95221081376</v>
      </c>
      <c r="D198" s="71">
        <f>IF(F198&lt;&gt;0,VLOOKUP($J198,'Table 1'!$B$13:$C$33,2,FALSE)/12*1000*Study_MW,0)</f>
        <v>177962.64321823505</v>
      </c>
      <c r="E198" s="71">
        <f t="shared" si="63"/>
        <v>413281.59542904882</v>
      </c>
      <c r="F198" s="75">
        <v>18065.650925800001</v>
      </c>
      <c r="G198" s="76">
        <f t="shared" si="64"/>
        <v>22.876651227597407</v>
      </c>
      <c r="I198" s="77">
        <f t="shared" ref="I198:I204" si="67">I78</f>
        <v>71</v>
      </c>
      <c r="J198" s="73">
        <f t="shared" si="65"/>
        <v>2036</v>
      </c>
      <c r="K198" s="78">
        <f t="shared" si="66"/>
        <v>49827</v>
      </c>
      <c r="M198" s="41">
        <v>2.1000000000000001E-2</v>
      </c>
    </row>
    <row r="199" spans="2:20" hidden="1">
      <c r="B199" s="78">
        <f t="shared" si="58"/>
        <v>49857</v>
      </c>
      <c r="C199" s="75">
        <v>438070.42314305902</v>
      </c>
      <c r="D199" s="71">
        <f>IF(F199&lt;&gt;0,VLOOKUP($J199,'Table 1'!$B$13:$C$33,2,FALSE)/12*1000*Study_MW,0)</f>
        <v>177962.64321823505</v>
      </c>
      <c r="E199" s="71">
        <f t="shared" si="63"/>
        <v>616033.06636129413</v>
      </c>
      <c r="F199" s="75">
        <v>18035.14965662</v>
      </c>
      <c r="G199" s="76">
        <f t="shared" si="64"/>
        <v>34.157358163932528</v>
      </c>
      <c r="I199" s="77">
        <f t="shared" si="67"/>
        <v>72</v>
      </c>
      <c r="J199" s="73">
        <f t="shared" si="65"/>
        <v>2036</v>
      </c>
      <c r="K199" s="78">
        <f t="shared" si="66"/>
        <v>49857</v>
      </c>
      <c r="M199" s="41">
        <v>2.1000000000000001E-2</v>
      </c>
    </row>
    <row r="200" spans="2:20" hidden="1">
      <c r="B200" s="78">
        <f t="shared" si="58"/>
        <v>49888</v>
      </c>
      <c r="C200" s="75">
        <v>453565.57164779305</v>
      </c>
      <c r="D200" s="71">
        <f>IF(F200&lt;&gt;0,VLOOKUP($J200,'Table 1'!$B$13:$C$33,2,FALSE)/12*1000*Study_MW,0)</f>
        <v>177962.64321823505</v>
      </c>
      <c r="E200" s="71">
        <f t="shared" si="63"/>
        <v>631528.21486602817</v>
      </c>
      <c r="F200" s="75">
        <v>17240.794970396</v>
      </c>
      <c r="G200" s="76">
        <f t="shared" si="64"/>
        <v>36.629877911686734</v>
      </c>
      <c r="I200" s="77">
        <f t="shared" si="67"/>
        <v>73</v>
      </c>
      <c r="J200" s="73">
        <f t="shared" si="65"/>
        <v>2036</v>
      </c>
      <c r="K200" s="78">
        <f t="shared" si="66"/>
        <v>49888</v>
      </c>
      <c r="M200" s="41">
        <v>2.1000000000000001E-2</v>
      </c>
    </row>
    <row r="201" spans="2:20" hidden="1">
      <c r="B201" s="78">
        <f t="shared" si="58"/>
        <v>49919</v>
      </c>
      <c r="C201" s="75">
        <v>0</v>
      </c>
      <c r="D201" s="71">
        <f>IF(F201&lt;&gt;0,VLOOKUP($J201,'Table 1'!$B$13:$C$33,2,FALSE)/12*1000*Study_MW,0)</f>
        <v>0</v>
      </c>
      <c r="E201" s="71">
        <f t="shared" si="63"/>
        <v>0</v>
      </c>
      <c r="F201" s="75">
        <v>0</v>
      </c>
      <c r="G201" s="76" t="e">
        <f t="shared" si="64"/>
        <v>#DIV/0!</v>
      </c>
      <c r="I201" s="77">
        <f t="shared" si="67"/>
        <v>74</v>
      </c>
      <c r="J201" s="73">
        <f t="shared" si="65"/>
        <v>2036</v>
      </c>
      <c r="K201" s="78" t="str">
        <f t="shared" si="66"/>
        <v/>
      </c>
      <c r="M201" s="41">
        <v>2.1000000000000001E-2</v>
      </c>
    </row>
    <row r="202" spans="2:20" hidden="1">
      <c r="B202" s="78">
        <f t="shared" si="58"/>
        <v>49949</v>
      </c>
      <c r="C202" s="75">
        <v>0</v>
      </c>
      <c r="D202" s="71">
        <f>IF(F202&lt;&gt;0,VLOOKUP($J202,'Table 1'!$B$13:$C$33,2,FALSE)/12*1000*Study_MW,0)</f>
        <v>0</v>
      </c>
      <c r="E202" s="71">
        <f t="shared" si="63"/>
        <v>0</v>
      </c>
      <c r="F202" s="75">
        <v>0</v>
      </c>
      <c r="G202" s="76" t="e">
        <f t="shared" si="64"/>
        <v>#DIV/0!</v>
      </c>
      <c r="I202" s="77">
        <f t="shared" si="67"/>
        <v>75</v>
      </c>
      <c r="J202" s="73">
        <f t="shared" si="65"/>
        <v>2036</v>
      </c>
      <c r="K202" s="78" t="str">
        <f t="shared" si="66"/>
        <v/>
      </c>
      <c r="M202" s="41">
        <v>2.1000000000000001E-2</v>
      </c>
    </row>
    <row r="203" spans="2:20" hidden="1">
      <c r="B203" s="78">
        <f t="shared" si="58"/>
        <v>49980</v>
      </c>
      <c r="C203" s="75">
        <v>0</v>
      </c>
      <c r="D203" s="71">
        <f>IF(F203&lt;&gt;0,VLOOKUP($J203,'Table 1'!$B$13:$C$33,2,FALSE)/12*1000*Study_MW,0)</f>
        <v>0</v>
      </c>
      <c r="E203" s="71">
        <f t="shared" si="63"/>
        <v>0</v>
      </c>
      <c r="F203" s="75">
        <v>0</v>
      </c>
      <c r="G203" s="76" t="e">
        <f t="shared" si="64"/>
        <v>#DIV/0!</v>
      </c>
      <c r="I203" s="77">
        <f t="shared" si="67"/>
        <v>76</v>
      </c>
      <c r="J203" s="73">
        <f t="shared" si="65"/>
        <v>2036</v>
      </c>
      <c r="K203" s="78" t="str">
        <f t="shared" si="66"/>
        <v/>
      </c>
      <c r="M203" s="41">
        <v>2.1000000000000001E-2</v>
      </c>
    </row>
    <row r="204" spans="2:20" hidden="1">
      <c r="B204" s="82">
        <f t="shared" si="58"/>
        <v>50010</v>
      </c>
      <c r="C204" s="79">
        <v>0</v>
      </c>
      <c r="D204" s="80">
        <f>IF(F204&lt;&gt;0,VLOOKUP($J204,'Table 1'!$B$13:$C$33,2,FALSE)/12*1000*Study_MW,0)</f>
        <v>0</v>
      </c>
      <c r="E204" s="80">
        <f t="shared" si="63"/>
        <v>0</v>
      </c>
      <c r="F204" s="79">
        <v>0</v>
      </c>
      <c r="G204" s="81" t="e">
        <f t="shared" si="64"/>
        <v>#DIV/0!</v>
      </c>
      <c r="I204" s="64">
        <f t="shared" si="67"/>
        <v>77</v>
      </c>
      <c r="J204" s="73">
        <f t="shared" si="65"/>
        <v>2036</v>
      </c>
      <c r="K204" s="82" t="str">
        <f t="shared" si="66"/>
        <v/>
      </c>
      <c r="M204" s="41">
        <v>2.1000000000000001E-2</v>
      </c>
    </row>
    <row r="205" spans="2:20" hidden="1" outlineLevel="1">
      <c r="B205" s="74">
        <f t="shared" si="58"/>
        <v>50041</v>
      </c>
      <c r="C205" s="69">
        <v>0</v>
      </c>
      <c r="D205" s="70">
        <f>IF(F205&lt;&gt;0,VLOOKUP($J205,'Table 1'!$B$13:$C$33,2,FALSE)/12*1000*Study_MW,0)</f>
        <v>0</v>
      </c>
      <c r="E205" s="70">
        <f t="shared" si="63"/>
        <v>0</v>
      </c>
      <c r="F205" s="69">
        <v>0</v>
      </c>
      <c r="G205" s="72" t="e">
        <f t="shared" si="64"/>
        <v>#DIV/0!</v>
      </c>
      <c r="I205" s="60">
        <f>I85</f>
        <v>79</v>
      </c>
      <c r="J205" s="73">
        <f t="shared" si="65"/>
        <v>2037</v>
      </c>
      <c r="K205" s="74" t="str">
        <f t="shared" si="66"/>
        <v/>
      </c>
      <c r="M205" s="41">
        <v>2.1999999999999999E-2</v>
      </c>
      <c r="T205" s="174"/>
    </row>
    <row r="206" spans="2:20" hidden="1" outlineLevel="1">
      <c r="B206" s="78">
        <f t="shared" ref="B206:B240" si="68">EDATE(B205,1)</f>
        <v>50072</v>
      </c>
      <c r="C206" s="75">
        <v>0</v>
      </c>
      <c r="D206" s="71">
        <f>IF(F206&lt;&gt;0,VLOOKUP($J206,'Table 1'!$B$13:$C$33,2,FALSE)/12*1000*Study_MW,0)</f>
        <v>0</v>
      </c>
      <c r="E206" s="71">
        <f t="shared" si="63"/>
        <v>0</v>
      </c>
      <c r="F206" s="75">
        <v>0</v>
      </c>
      <c r="G206" s="76" t="e">
        <f t="shared" si="64"/>
        <v>#DIV/0!</v>
      </c>
      <c r="I206" s="77">
        <f t="shared" ref="I206:I216" si="69">I86</f>
        <v>80</v>
      </c>
      <c r="J206" s="73">
        <f t="shared" si="65"/>
        <v>2037</v>
      </c>
      <c r="K206" s="78" t="str">
        <f t="shared" si="66"/>
        <v/>
      </c>
      <c r="M206" s="41">
        <v>2.1999999999999999E-2</v>
      </c>
      <c r="T206" s="174"/>
    </row>
    <row r="207" spans="2:20" hidden="1" outlineLevel="1">
      <c r="B207" s="78">
        <f t="shared" si="68"/>
        <v>50100</v>
      </c>
      <c r="C207" s="75">
        <v>0</v>
      </c>
      <c r="D207" s="71">
        <f>IF(F207&lt;&gt;0,VLOOKUP($J207,'Table 1'!$B$13:$C$33,2,FALSE)/12*1000*Study_MW,0)</f>
        <v>0</v>
      </c>
      <c r="E207" s="71">
        <f t="shared" si="63"/>
        <v>0</v>
      </c>
      <c r="F207" s="75">
        <v>0</v>
      </c>
      <c r="G207" s="76" t="e">
        <f t="shared" si="64"/>
        <v>#DIV/0!</v>
      </c>
      <c r="I207" s="77">
        <f t="shared" si="69"/>
        <v>81</v>
      </c>
      <c r="J207" s="73">
        <f t="shared" si="65"/>
        <v>2037</v>
      </c>
      <c r="K207" s="78" t="str">
        <f t="shared" si="66"/>
        <v/>
      </c>
      <c r="M207" s="41">
        <v>2.1999999999999999E-2</v>
      </c>
      <c r="T207" s="174"/>
    </row>
    <row r="208" spans="2:20" hidden="1" outlineLevel="1">
      <c r="B208" s="78">
        <f t="shared" si="68"/>
        <v>50131</v>
      </c>
      <c r="C208" s="75">
        <v>0</v>
      </c>
      <c r="D208" s="71">
        <f>IF(F208&lt;&gt;0,VLOOKUP($J208,'Table 1'!$B$13:$C$33,2,FALSE)/12*1000*Study_MW,0)</f>
        <v>0</v>
      </c>
      <c r="E208" s="71">
        <f t="shared" si="63"/>
        <v>0</v>
      </c>
      <c r="F208" s="75">
        <v>0</v>
      </c>
      <c r="G208" s="76" t="e">
        <f t="shared" si="64"/>
        <v>#DIV/0!</v>
      </c>
      <c r="I208" s="77">
        <f t="shared" si="69"/>
        <v>82</v>
      </c>
      <c r="J208" s="73">
        <f t="shared" si="65"/>
        <v>2037</v>
      </c>
      <c r="K208" s="78" t="str">
        <f t="shared" si="66"/>
        <v/>
      </c>
      <c r="M208" s="41">
        <v>2.1999999999999999E-2</v>
      </c>
      <c r="T208" s="174"/>
    </row>
    <row r="209" spans="2:20" hidden="1" outlineLevel="1">
      <c r="B209" s="78">
        <f t="shared" si="68"/>
        <v>50161</v>
      </c>
      <c r="C209" s="75">
        <v>0</v>
      </c>
      <c r="D209" s="71">
        <f>IF(F209&lt;&gt;0,VLOOKUP($J209,'Table 1'!$B$13:$C$33,2,FALSE)/12*1000*Study_MW,0)</f>
        <v>0</v>
      </c>
      <c r="E209" s="71">
        <f t="shared" si="63"/>
        <v>0</v>
      </c>
      <c r="F209" s="75">
        <v>0</v>
      </c>
      <c r="G209" s="76" t="e">
        <f t="shared" si="64"/>
        <v>#DIV/0!</v>
      </c>
      <c r="I209" s="77">
        <f t="shared" si="69"/>
        <v>83</v>
      </c>
      <c r="J209" s="73">
        <f t="shared" si="65"/>
        <v>2037</v>
      </c>
      <c r="K209" s="78" t="str">
        <f t="shared" si="66"/>
        <v/>
      </c>
      <c r="M209" s="41">
        <v>2.1999999999999999E-2</v>
      </c>
      <c r="T209" s="174"/>
    </row>
    <row r="210" spans="2:20" hidden="1" outlineLevel="1">
      <c r="B210" s="78">
        <f t="shared" si="68"/>
        <v>50192</v>
      </c>
      <c r="C210" s="75">
        <v>0</v>
      </c>
      <c r="D210" s="71">
        <f>IF(F210&lt;&gt;0,VLOOKUP($J210,'Table 1'!$B$13:$C$33,2,FALSE)/12*1000*Study_MW,0)</f>
        <v>0</v>
      </c>
      <c r="E210" s="71">
        <f t="shared" si="63"/>
        <v>0</v>
      </c>
      <c r="F210" s="75">
        <v>0</v>
      </c>
      <c r="G210" s="76" t="e">
        <f t="shared" si="64"/>
        <v>#DIV/0!</v>
      </c>
      <c r="I210" s="77">
        <f t="shared" si="69"/>
        <v>84</v>
      </c>
      <c r="J210" s="73">
        <f t="shared" si="65"/>
        <v>2037</v>
      </c>
      <c r="K210" s="78" t="str">
        <f t="shared" si="66"/>
        <v/>
      </c>
      <c r="M210" s="41">
        <v>2.1999999999999999E-2</v>
      </c>
      <c r="T210" s="174"/>
    </row>
    <row r="211" spans="2:20" hidden="1" outlineLevel="1">
      <c r="B211" s="78">
        <f t="shared" si="68"/>
        <v>50222</v>
      </c>
      <c r="C211" s="75">
        <v>0</v>
      </c>
      <c r="D211" s="71">
        <f>IF(F211&lt;&gt;0,VLOOKUP($J211,'Table 1'!$B$13:$C$33,2,FALSE)/12*1000*Study_MW,0)</f>
        <v>0</v>
      </c>
      <c r="E211" s="71">
        <f t="shared" si="63"/>
        <v>0</v>
      </c>
      <c r="F211" s="75">
        <v>0</v>
      </c>
      <c r="G211" s="76" t="e">
        <f t="shared" si="64"/>
        <v>#DIV/0!</v>
      </c>
      <c r="I211" s="77">
        <f t="shared" si="69"/>
        <v>85</v>
      </c>
      <c r="J211" s="73">
        <f t="shared" si="65"/>
        <v>2037</v>
      </c>
      <c r="K211" s="78" t="str">
        <f t="shared" si="66"/>
        <v/>
      </c>
      <c r="M211" s="41">
        <v>2.1999999999999999E-2</v>
      </c>
      <c r="T211" s="174"/>
    </row>
    <row r="212" spans="2:20" hidden="1" outlineLevel="1">
      <c r="B212" s="78">
        <f t="shared" si="68"/>
        <v>50253</v>
      </c>
      <c r="C212" s="75">
        <v>0</v>
      </c>
      <c r="D212" s="71">
        <f>IF(F212&lt;&gt;0,VLOOKUP($J212,'Table 1'!$B$13:$C$33,2,FALSE)/12*1000*Study_MW,0)</f>
        <v>0</v>
      </c>
      <c r="E212" s="71">
        <f t="shared" si="63"/>
        <v>0</v>
      </c>
      <c r="F212" s="75">
        <v>0</v>
      </c>
      <c r="G212" s="76" t="e">
        <f t="shared" si="64"/>
        <v>#DIV/0!</v>
      </c>
      <c r="I212" s="77">
        <f t="shared" si="69"/>
        <v>86</v>
      </c>
      <c r="J212" s="73">
        <f t="shared" si="65"/>
        <v>2037</v>
      </c>
      <c r="K212" s="78" t="str">
        <f t="shared" si="66"/>
        <v/>
      </c>
      <c r="M212" s="41">
        <v>2.1999999999999999E-2</v>
      </c>
      <c r="T212" s="174"/>
    </row>
    <row r="213" spans="2:20" hidden="1" outlineLevel="1">
      <c r="B213" s="78">
        <f t="shared" si="68"/>
        <v>50284</v>
      </c>
      <c r="C213" s="75">
        <v>0</v>
      </c>
      <c r="D213" s="71">
        <f>IF(F213&lt;&gt;0,VLOOKUP($J213,'Table 1'!$B$13:$C$33,2,FALSE)/12*1000*Study_MW,0)</f>
        <v>0</v>
      </c>
      <c r="E213" s="71">
        <f t="shared" si="63"/>
        <v>0</v>
      </c>
      <c r="F213" s="75">
        <v>0</v>
      </c>
      <c r="G213" s="76" t="e">
        <f t="shared" si="64"/>
        <v>#DIV/0!</v>
      </c>
      <c r="I213" s="77">
        <f t="shared" si="69"/>
        <v>87</v>
      </c>
      <c r="J213" s="73">
        <f t="shared" si="65"/>
        <v>2037</v>
      </c>
      <c r="K213" s="78" t="str">
        <f t="shared" si="66"/>
        <v/>
      </c>
      <c r="M213" s="41">
        <v>2.1999999999999999E-2</v>
      </c>
      <c r="T213" s="174"/>
    </row>
    <row r="214" spans="2:20" hidden="1" outlineLevel="1">
      <c r="B214" s="78">
        <f t="shared" si="68"/>
        <v>50314</v>
      </c>
      <c r="C214" s="75">
        <v>0</v>
      </c>
      <c r="D214" s="71">
        <f>IF(F214&lt;&gt;0,VLOOKUP($J214,'Table 1'!$B$13:$C$33,2,FALSE)/12*1000*Study_MW,0)</f>
        <v>0</v>
      </c>
      <c r="E214" s="71">
        <f t="shared" si="63"/>
        <v>0</v>
      </c>
      <c r="F214" s="75">
        <v>0</v>
      </c>
      <c r="G214" s="76" t="e">
        <f t="shared" si="64"/>
        <v>#DIV/0!</v>
      </c>
      <c r="I214" s="77">
        <f t="shared" si="69"/>
        <v>88</v>
      </c>
      <c r="J214" s="73">
        <f t="shared" si="65"/>
        <v>2037</v>
      </c>
      <c r="K214" s="78" t="str">
        <f t="shared" si="66"/>
        <v/>
      </c>
      <c r="M214" s="41">
        <v>2.1999999999999999E-2</v>
      </c>
      <c r="T214" s="174"/>
    </row>
    <row r="215" spans="2:20" hidden="1" outlineLevel="1">
      <c r="B215" s="78">
        <f t="shared" si="68"/>
        <v>50345</v>
      </c>
      <c r="C215" s="75">
        <v>0</v>
      </c>
      <c r="D215" s="71">
        <f>IF(F215&lt;&gt;0,VLOOKUP($J215,'Table 1'!$B$13:$C$33,2,FALSE)/12*1000*Study_MW,0)</f>
        <v>0</v>
      </c>
      <c r="E215" s="71">
        <f t="shared" si="63"/>
        <v>0</v>
      </c>
      <c r="F215" s="75">
        <v>0</v>
      </c>
      <c r="G215" s="76" t="e">
        <f t="shared" si="64"/>
        <v>#DIV/0!</v>
      </c>
      <c r="I215" s="77">
        <f t="shared" si="69"/>
        <v>89</v>
      </c>
      <c r="J215" s="73">
        <f t="shared" si="65"/>
        <v>2037</v>
      </c>
      <c r="K215" s="78" t="str">
        <f t="shared" si="66"/>
        <v/>
      </c>
      <c r="M215" s="41">
        <v>2.1999999999999999E-2</v>
      </c>
      <c r="T215" s="174"/>
    </row>
    <row r="216" spans="2:20" hidden="1" outlineLevel="1">
      <c r="B216" s="82">
        <f t="shared" si="68"/>
        <v>50375</v>
      </c>
      <c r="C216" s="79">
        <v>0</v>
      </c>
      <c r="D216" s="80">
        <f>IF(F216&lt;&gt;0,VLOOKUP($J216,'Table 1'!$B$13:$C$33,2,FALSE)/12*1000*Study_MW,0)</f>
        <v>0</v>
      </c>
      <c r="E216" s="80">
        <f t="shared" si="63"/>
        <v>0</v>
      </c>
      <c r="F216" s="79">
        <v>0</v>
      </c>
      <c r="G216" s="81" t="e">
        <f t="shared" si="64"/>
        <v>#DIV/0!</v>
      </c>
      <c r="I216" s="64">
        <f t="shared" si="69"/>
        <v>90</v>
      </c>
      <c r="J216" s="73">
        <f t="shared" si="65"/>
        <v>2037</v>
      </c>
      <c r="K216" s="82" t="str">
        <f t="shared" si="66"/>
        <v/>
      </c>
      <c r="M216" s="41">
        <v>2.1999999999999999E-2</v>
      </c>
      <c r="T216" s="174"/>
    </row>
    <row r="217" spans="2:20" hidden="1" outlineLevel="1">
      <c r="B217" s="74">
        <f t="shared" si="68"/>
        <v>50406</v>
      </c>
      <c r="C217" s="69">
        <v>0</v>
      </c>
      <c r="D217" s="70">
        <f>IF(F217&lt;&gt;0,VLOOKUP($J217,'Table 1'!$B$13:$C$33,2,FALSE)/12*1000*Study_MW,0)</f>
        <v>0</v>
      </c>
      <c r="E217" s="70">
        <f t="shared" ref="E217:E240" si="70">C217+D217</f>
        <v>0</v>
      </c>
      <c r="F217" s="69">
        <v>0</v>
      </c>
      <c r="G217" s="72" t="e">
        <f t="shared" ref="G217:G240" si="71">IF(ISNUMBER($F217),E217/$F217,"")</f>
        <v>#DIV/0!</v>
      </c>
      <c r="I217" s="60">
        <f>I97</f>
        <v>92</v>
      </c>
      <c r="J217" s="73">
        <f t="shared" si="65"/>
        <v>2038</v>
      </c>
      <c r="K217" s="74" t="str">
        <f t="shared" si="66"/>
        <v/>
      </c>
      <c r="M217" s="41">
        <v>2.1999999999999999E-2</v>
      </c>
      <c r="T217" s="174"/>
    </row>
    <row r="218" spans="2:20" hidden="1" outlineLevel="1">
      <c r="B218" s="78">
        <f t="shared" si="68"/>
        <v>50437</v>
      </c>
      <c r="C218" s="75">
        <v>0</v>
      </c>
      <c r="D218" s="71">
        <f>IF(F218&lt;&gt;0,VLOOKUP($J218,'Table 1'!$B$13:$C$33,2,FALSE)/12*1000*Study_MW,0)</f>
        <v>0</v>
      </c>
      <c r="E218" s="71">
        <f t="shared" si="70"/>
        <v>0</v>
      </c>
      <c r="F218" s="75">
        <v>0</v>
      </c>
      <c r="G218" s="76" t="e">
        <f t="shared" si="71"/>
        <v>#DIV/0!</v>
      </c>
      <c r="I218" s="77">
        <f t="shared" ref="I218:I228" si="72">I98</f>
        <v>93</v>
      </c>
      <c r="J218" s="73">
        <f t="shared" si="65"/>
        <v>2038</v>
      </c>
      <c r="K218" s="78" t="str">
        <f t="shared" si="66"/>
        <v/>
      </c>
      <c r="M218" s="41">
        <v>2.1999999999999999E-2</v>
      </c>
      <c r="T218" s="174"/>
    </row>
    <row r="219" spans="2:20" hidden="1" outlineLevel="1">
      <c r="B219" s="78">
        <f t="shared" si="68"/>
        <v>50465</v>
      </c>
      <c r="C219" s="75">
        <v>0</v>
      </c>
      <c r="D219" s="71">
        <f>IF(F219&lt;&gt;0,VLOOKUP($J219,'Table 1'!$B$13:$C$33,2,FALSE)/12*1000*Study_MW,0)</f>
        <v>0</v>
      </c>
      <c r="E219" s="71">
        <f t="shared" si="70"/>
        <v>0</v>
      </c>
      <c r="F219" s="75">
        <v>0</v>
      </c>
      <c r="G219" s="76" t="e">
        <f t="shared" si="71"/>
        <v>#DIV/0!</v>
      </c>
      <c r="I219" s="77">
        <f t="shared" si="72"/>
        <v>94</v>
      </c>
      <c r="J219" s="73">
        <f t="shared" si="65"/>
        <v>2038</v>
      </c>
      <c r="K219" s="78" t="str">
        <f t="shared" si="66"/>
        <v/>
      </c>
      <c r="M219" s="41">
        <v>2.1999999999999999E-2</v>
      </c>
      <c r="T219" s="174"/>
    </row>
    <row r="220" spans="2:20" hidden="1" outlineLevel="1">
      <c r="B220" s="78">
        <f t="shared" si="68"/>
        <v>50496</v>
      </c>
      <c r="C220" s="75">
        <v>0</v>
      </c>
      <c r="D220" s="71">
        <f>IF(F220&lt;&gt;0,VLOOKUP($J220,'Table 1'!$B$13:$C$33,2,FALSE)/12*1000*Study_MW,0)</f>
        <v>0</v>
      </c>
      <c r="E220" s="71">
        <f t="shared" si="70"/>
        <v>0</v>
      </c>
      <c r="F220" s="75">
        <v>0</v>
      </c>
      <c r="G220" s="76" t="e">
        <f t="shared" si="71"/>
        <v>#DIV/0!</v>
      </c>
      <c r="I220" s="77">
        <f t="shared" si="72"/>
        <v>95</v>
      </c>
      <c r="J220" s="73">
        <f t="shared" si="65"/>
        <v>2038</v>
      </c>
      <c r="K220" s="78" t="str">
        <f t="shared" si="66"/>
        <v/>
      </c>
      <c r="M220" s="41">
        <v>2.1999999999999999E-2</v>
      </c>
      <c r="T220" s="174"/>
    </row>
    <row r="221" spans="2:20" hidden="1" outlineLevel="1">
      <c r="B221" s="78">
        <f t="shared" si="68"/>
        <v>50526</v>
      </c>
      <c r="C221" s="75">
        <v>0</v>
      </c>
      <c r="D221" s="71">
        <f>IF(F221&lt;&gt;0,VLOOKUP($J221,'Table 1'!$B$13:$C$33,2,FALSE)/12*1000*Study_MW,0)</f>
        <v>0</v>
      </c>
      <c r="E221" s="71">
        <f t="shared" si="70"/>
        <v>0</v>
      </c>
      <c r="F221" s="75">
        <v>0</v>
      </c>
      <c r="G221" s="76" t="e">
        <f t="shared" si="71"/>
        <v>#DIV/0!</v>
      </c>
      <c r="I221" s="77">
        <f t="shared" si="72"/>
        <v>96</v>
      </c>
      <c r="J221" s="73">
        <f t="shared" si="65"/>
        <v>2038</v>
      </c>
      <c r="K221" s="78" t="str">
        <f t="shared" si="66"/>
        <v/>
      </c>
      <c r="M221" s="41">
        <v>2.1999999999999999E-2</v>
      </c>
      <c r="T221" s="174"/>
    </row>
    <row r="222" spans="2:20" hidden="1" outlineLevel="1">
      <c r="B222" s="78">
        <f t="shared" si="68"/>
        <v>50557</v>
      </c>
      <c r="C222" s="75">
        <v>0</v>
      </c>
      <c r="D222" s="71">
        <f>IF(F222&lt;&gt;0,VLOOKUP($J222,'Table 1'!$B$13:$C$33,2,FALSE)/12*1000*Study_MW,0)</f>
        <v>0</v>
      </c>
      <c r="E222" s="71">
        <f t="shared" si="70"/>
        <v>0</v>
      </c>
      <c r="F222" s="75">
        <v>0</v>
      </c>
      <c r="G222" s="76" t="e">
        <f t="shared" si="71"/>
        <v>#DIV/0!</v>
      </c>
      <c r="I222" s="77">
        <f t="shared" si="72"/>
        <v>97</v>
      </c>
      <c r="J222" s="73">
        <f t="shared" si="65"/>
        <v>2038</v>
      </c>
      <c r="K222" s="78" t="str">
        <f t="shared" si="66"/>
        <v/>
      </c>
      <c r="M222" s="41">
        <v>2.1999999999999999E-2</v>
      </c>
      <c r="T222" s="174"/>
    </row>
    <row r="223" spans="2:20" hidden="1" outlineLevel="1">
      <c r="B223" s="78">
        <f t="shared" si="68"/>
        <v>50587</v>
      </c>
      <c r="C223" s="75">
        <v>0</v>
      </c>
      <c r="D223" s="71">
        <f>IF(F223&lt;&gt;0,VLOOKUP($J223,'Table 1'!$B$13:$C$33,2,FALSE)/12*1000*Study_MW,0)</f>
        <v>0</v>
      </c>
      <c r="E223" s="71">
        <f t="shared" si="70"/>
        <v>0</v>
      </c>
      <c r="F223" s="75">
        <v>0</v>
      </c>
      <c r="G223" s="76" t="e">
        <f t="shared" si="71"/>
        <v>#DIV/0!</v>
      </c>
      <c r="I223" s="77">
        <f t="shared" si="72"/>
        <v>98</v>
      </c>
      <c r="J223" s="73">
        <f t="shared" si="65"/>
        <v>2038</v>
      </c>
      <c r="K223" s="78" t="str">
        <f t="shared" si="66"/>
        <v/>
      </c>
      <c r="M223" s="41">
        <v>2.1999999999999999E-2</v>
      </c>
      <c r="T223" s="174"/>
    </row>
    <row r="224" spans="2:20" hidden="1" outlineLevel="1">
      <c r="B224" s="78">
        <f t="shared" si="68"/>
        <v>50618</v>
      </c>
      <c r="C224" s="75">
        <v>0</v>
      </c>
      <c r="D224" s="71">
        <f>IF(F224&lt;&gt;0,VLOOKUP($J224,'Table 1'!$B$13:$C$33,2,FALSE)/12*1000*Study_MW,0)</f>
        <v>0</v>
      </c>
      <c r="E224" s="71">
        <f t="shared" si="70"/>
        <v>0</v>
      </c>
      <c r="F224" s="75">
        <v>0</v>
      </c>
      <c r="G224" s="76" t="e">
        <f t="shared" si="71"/>
        <v>#DIV/0!</v>
      </c>
      <c r="I224" s="77">
        <f t="shared" si="72"/>
        <v>99</v>
      </c>
      <c r="J224" s="73">
        <f t="shared" si="65"/>
        <v>2038</v>
      </c>
      <c r="K224" s="78" t="str">
        <f t="shared" si="66"/>
        <v/>
      </c>
      <c r="M224" s="41">
        <v>2.1999999999999999E-2</v>
      </c>
      <c r="T224" s="174"/>
    </row>
    <row r="225" spans="2:20" hidden="1" outlineLevel="1">
      <c r="B225" s="78">
        <f t="shared" si="68"/>
        <v>50649</v>
      </c>
      <c r="C225" s="75">
        <v>0</v>
      </c>
      <c r="D225" s="71">
        <f>IF(F225&lt;&gt;0,VLOOKUP($J225,'Table 1'!$B$13:$C$33,2,FALSE)/12*1000*Study_MW,0)</f>
        <v>0</v>
      </c>
      <c r="E225" s="71">
        <f t="shared" si="70"/>
        <v>0</v>
      </c>
      <c r="F225" s="75">
        <v>0</v>
      </c>
      <c r="G225" s="76" t="e">
        <f t="shared" si="71"/>
        <v>#DIV/0!</v>
      </c>
      <c r="I225" s="77">
        <f t="shared" si="72"/>
        <v>100</v>
      </c>
      <c r="J225" s="73">
        <f t="shared" si="65"/>
        <v>2038</v>
      </c>
      <c r="K225" s="78" t="str">
        <f t="shared" si="66"/>
        <v/>
      </c>
      <c r="M225" s="41">
        <v>2.1999999999999999E-2</v>
      </c>
      <c r="T225" s="174"/>
    </row>
    <row r="226" spans="2:20" hidden="1" outlineLevel="1">
      <c r="B226" s="78">
        <f t="shared" si="68"/>
        <v>50679</v>
      </c>
      <c r="C226" s="75">
        <v>0</v>
      </c>
      <c r="D226" s="71">
        <f>IF(F226&lt;&gt;0,VLOOKUP($J226,'Table 1'!$B$13:$C$33,2,FALSE)/12*1000*Study_MW,0)</f>
        <v>0</v>
      </c>
      <c r="E226" s="71">
        <f t="shared" si="70"/>
        <v>0</v>
      </c>
      <c r="F226" s="75">
        <v>0</v>
      </c>
      <c r="G226" s="76" t="e">
        <f t="shared" si="71"/>
        <v>#DIV/0!</v>
      </c>
      <c r="I226" s="77">
        <f t="shared" si="72"/>
        <v>101</v>
      </c>
      <c r="J226" s="73">
        <f t="shared" si="65"/>
        <v>2038</v>
      </c>
      <c r="K226" s="78" t="str">
        <f t="shared" si="66"/>
        <v/>
      </c>
      <c r="M226" s="41">
        <v>2.1999999999999999E-2</v>
      </c>
      <c r="T226" s="174"/>
    </row>
    <row r="227" spans="2:20" hidden="1" outlineLevel="1">
      <c r="B227" s="78">
        <f t="shared" si="68"/>
        <v>50710</v>
      </c>
      <c r="C227" s="75">
        <v>0</v>
      </c>
      <c r="D227" s="71">
        <f>IF(F227&lt;&gt;0,VLOOKUP($J227,'Table 1'!$B$13:$C$33,2,FALSE)/12*1000*Study_MW,0)</f>
        <v>0</v>
      </c>
      <c r="E227" s="71">
        <f t="shared" si="70"/>
        <v>0</v>
      </c>
      <c r="F227" s="75">
        <v>0</v>
      </c>
      <c r="G227" s="76" t="e">
        <f t="shared" si="71"/>
        <v>#DIV/0!</v>
      </c>
      <c r="I227" s="77">
        <f t="shared" si="72"/>
        <v>102</v>
      </c>
      <c r="J227" s="73">
        <f t="shared" si="65"/>
        <v>2038</v>
      </c>
      <c r="K227" s="78" t="str">
        <f t="shared" si="66"/>
        <v/>
      </c>
      <c r="M227" s="41">
        <v>2.1999999999999999E-2</v>
      </c>
      <c r="T227" s="174"/>
    </row>
    <row r="228" spans="2:20" hidden="1" outlineLevel="1">
      <c r="B228" s="82">
        <f t="shared" si="68"/>
        <v>50740</v>
      </c>
      <c r="C228" s="79">
        <v>0</v>
      </c>
      <c r="D228" s="80">
        <f>IF(F228&lt;&gt;0,VLOOKUP($J228,'Table 1'!$B$13:$C$33,2,FALSE)/12*1000*Study_MW,0)</f>
        <v>0</v>
      </c>
      <c r="E228" s="80">
        <f t="shared" si="70"/>
        <v>0</v>
      </c>
      <c r="F228" s="79">
        <v>0</v>
      </c>
      <c r="G228" s="81" t="e">
        <f t="shared" si="71"/>
        <v>#DIV/0!</v>
      </c>
      <c r="I228" s="64">
        <f t="shared" si="72"/>
        <v>103</v>
      </c>
      <c r="J228" s="73">
        <f t="shared" si="65"/>
        <v>2038</v>
      </c>
      <c r="K228" s="82" t="str">
        <f t="shared" si="66"/>
        <v/>
      </c>
      <c r="M228" s="41">
        <v>2.1999999999999999E-2</v>
      </c>
      <c r="T228" s="174"/>
    </row>
    <row r="229" spans="2:20" hidden="1" outlineLevel="1">
      <c r="B229" s="74">
        <f t="shared" si="68"/>
        <v>50771</v>
      </c>
      <c r="C229" s="69">
        <v>0</v>
      </c>
      <c r="D229" s="70">
        <f>IF(F229&lt;&gt;0,VLOOKUP($J229,'Table 1'!$B$13:$C$33,2,FALSE)/12*1000*Study_MW,0)</f>
        <v>0</v>
      </c>
      <c r="E229" s="70">
        <f t="shared" si="70"/>
        <v>0</v>
      </c>
      <c r="F229" s="69">
        <v>0</v>
      </c>
      <c r="G229" s="72" t="e">
        <f t="shared" si="71"/>
        <v>#DIV/0!</v>
      </c>
      <c r="I229" s="60">
        <f>I109</f>
        <v>105</v>
      </c>
      <c r="J229" s="73">
        <f t="shared" si="65"/>
        <v>2039</v>
      </c>
      <c r="K229" s="74" t="str">
        <f t="shared" si="66"/>
        <v/>
      </c>
      <c r="M229" s="41">
        <v>2.1000000000000001E-2</v>
      </c>
      <c r="T229" s="174"/>
    </row>
    <row r="230" spans="2:20" hidden="1" outlineLevel="1">
      <c r="B230" s="78">
        <f t="shared" si="68"/>
        <v>50802</v>
      </c>
      <c r="C230" s="75">
        <v>0</v>
      </c>
      <c r="D230" s="71">
        <f>IF(F230&lt;&gt;0,VLOOKUP($J230,'Table 1'!$B$13:$C$33,2,FALSE)/12*1000*Study_MW,0)</f>
        <v>0</v>
      </c>
      <c r="E230" s="71">
        <f t="shared" si="70"/>
        <v>0</v>
      </c>
      <c r="F230" s="75">
        <v>0</v>
      </c>
      <c r="G230" s="76" t="e">
        <f t="shared" si="71"/>
        <v>#DIV/0!</v>
      </c>
      <c r="I230" s="77">
        <f t="shared" ref="I230:I240" si="73">I110</f>
        <v>106</v>
      </c>
      <c r="J230" s="73">
        <f t="shared" si="65"/>
        <v>2039</v>
      </c>
      <c r="K230" s="78" t="str">
        <f t="shared" si="66"/>
        <v/>
      </c>
      <c r="M230" s="41">
        <v>2.1000000000000001E-2</v>
      </c>
      <c r="T230" s="174"/>
    </row>
    <row r="231" spans="2:20" hidden="1" outlineLevel="1">
      <c r="B231" s="78">
        <f t="shared" si="68"/>
        <v>50830</v>
      </c>
      <c r="C231" s="75">
        <v>0</v>
      </c>
      <c r="D231" s="71">
        <f>IF(F231&lt;&gt;0,VLOOKUP($J231,'Table 1'!$B$13:$C$33,2,FALSE)/12*1000*Study_MW,0)</f>
        <v>0</v>
      </c>
      <c r="E231" s="71">
        <f t="shared" si="70"/>
        <v>0</v>
      </c>
      <c r="F231" s="75">
        <v>0</v>
      </c>
      <c r="G231" s="76" t="e">
        <f t="shared" si="71"/>
        <v>#DIV/0!</v>
      </c>
      <c r="I231" s="77">
        <f t="shared" si="73"/>
        <v>107</v>
      </c>
      <c r="J231" s="73">
        <f t="shared" si="65"/>
        <v>2039</v>
      </c>
      <c r="K231" s="78" t="str">
        <f t="shared" si="66"/>
        <v/>
      </c>
      <c r="M231" s="41">
        <v>2.1000000000000001E-2</v>
      </c>
      <c r="T231" s="174"/>
    </row>
    <row r="232" spans="2:20" hidden="1" outlineLevel="1">
      <c r="B232" s="78">
        <f t="shared" si="68"/>
        <v>50861</v>
      </c>
      <c r="C232" s="75">
        <v>0</v>
      </c>
      <c r="D232" s="71">
        <f>IF(F232&lt;&gt;0,VLOOKUP($J232,'Table 1'!$B$13:$C$33,2,FALSE)/12*1000*Study_MW,0)</f>
        <v>0</v>
      </c>
      <c r="E232" s="71">
        <f t="shared" si="70"/>
        <v>0</v>
      </c>
      <c r="F232" s="75">
        <v>0</v>
      </c>
      <c r="G232" s="76" t="e">
        <f t="shared" si="71"/>
        <v>#DIV/0!</v>
      </c>
      <c r="I232" s="77">
        <f t="shared" si="73"/>
        <v>108</v>
      </c>
      <c r="J232" s="73">
        <f t="shared" si="65"/>
        <v>2039</v>
      </c>
      <c r="K232" s="78" t="str">
        <f t="shared" si="66"/>
        <v/>
      </c>
      <c r="M232" s="41">
        <v>2.1000000000000001E-2</v>
      </c>
      <c r="T232" s="174"/>
    </row>
    <row r="233" spans="2:20" hidden="1" outlineLevel="1">
      <c r="B233" s="78">
        <f t="shared" si="68"/>
        <v>50891</v>
      </c>
      <c r="C233" s="75">
        <v>0</v>
      </c>
      <c r="D233" s="71">
        <f>IF(F233&lt;&gt;0,VLOOKUP($J233,'Table 1'!$B$13:$C$33,2,FALSE)/12*1000*Study_MW,0)</f>
        <v>0</v>
      </c>
      <c r="E233" s="71">
        <f t="shared" si="70"/>
        <v>0</v>
      </c>
      <c r="F233" s="75">
        <v>0</v>
      </c>
      <c r="G233" s="76" t="e">
        <f t="shared" si="71"/>
        <v>#DIV/0!</v>
      </c>
      <c r="I233" s="77">
        <f t="shared" si="73"/>
        <v>109</v>
      </c>
      <c r="J233" s="73">
        <f t="shared" si="65"/>
        <v>2039</v>
      </c>
      <c r="K233" s="78" t="str">
        <f t="shared" si="66"/>
        <v/>
      </c>
      <c r="M233" s="41">
        <v>2.1000000000000001E-2</v>
      </c>
      <c r="T233" s="174"/>
    </row>
    <row r="234" spans="2:20" hidden="1" outlineLevel="1">
      <c r="B234" s="78">
        <f t="shared" si="68"/>
        <v>50922</v>
      </c>
      <c r="C234" s="75">
        <v>0</v>
      </c>
      <c r="D234" s="71">
        <f>IF(F234&lt;&gt;0,VLOOKUP($J234,'Table 1'!$B$13:$C$33,2,FALSE)/12*1000*Study_MW,0)</f>
        <v>0</v>
      </c>
      <c r="E234" s="71">
        <f t="shared" si="70"/>
        <v>0</v>
      </c>
      <c r="F234" s="75">
        <v>0</v>
      </c>
      <c r="G234" s="76" t="e">
        <f t="shared" si="71"/>
        <v>#DIV/0!</v>
      </c>
      <c r="I234" s="77">
        <f t="shared" si="73"/>
        <v>110</v>
      </c>
      <c r="J234" s="73">
        <f t="shared" si="65"/>
        <v>2039</v>
      </c>
      <c r="K234" s="78" t="str">
        <f t="shared" si="66"/>
        <v/>
      </c>
      <c r="M234" s="41">
        <v>2.1000000000000001E-2</v>
      </c>
      <c r="T234" s="174"/>
    </row>
    <row r="235" spans="2:20" hidden="1" outlineLevel="1">
      <c r="B235" s="78">
        <f t="shared" si="68"/>
        <v>50952</v>
      </c>
      <c r="C235" s="75">
        <v>0</v>
      </c>
      <c r="D235" s="71">
        <f>IF(F235&lt;&gt;0,VLOOKUP($J235,'Table 1'!$B$13:$C$33,2,FALSE)/12*1000*Study_MW,0)</f>
        <v>0</v>
      </c>
      <c r="E235" s="71">
        <f t="shared" si="70"/>
        <v>0</v>
      </c>
      <c r="F235" s="75">
        <v>0</v>
      </c>
      <c r="G235" s="76" t="e">
        <f t="shared" si="71"/>
        <v>#DIV/0!</v>
      </c>
      <c r="I235" s="77">
        <f t="shared" si="73"/>
        <v>111</v>
      </c>
      <c r="J235" s="73">
        <f t="shared" si="65"/>
        <v>2039</v>
      </c>
      <c r="K235" s="78" t="str">
        <f t="shared" si="66"/>
        <v/>
      </c>
      <c r="M235" s="41">
        <v>2.1000000000000001E-2</v>
      </c>
      <c r="T235" s="174"/>
    </row>
    <row r="236" spans="2:20" hidden="1" outlineLevel="1">
      <c r="B236" s="78">
        <f t="shared" si="68"/>
        <v>50983</v>
      </c>
      <c r="C236" s="75">
        <v>0</v>
      </c>
      <c r="D236" s="71">
        <f>IF(F236&lt;&gt;0,VLOOKUP($J236,'Table 1'!$B$13:$C$33,2,FALSE)/12*1000*Study_MW,0)</f>
        <v>0</v>
      </c>
      <c r="E236" s="71">
        <f t="shared" si="70"/>
        <v>0</v>
      </c>
      <c r="F236" s="75">
        <v>0</v>
      </c>
      <c r="G236" s="76" t="e">
        <f t="shared" si="71"/>
        <v>#DIV/0!</v>
      </c>
      <c r="I236" s="77">
        <f t="shared" si="73"/>
        <v>112</v>
      </c>
      <c r="J236" s="73">
        <f t="shared" si="65"/>
        <v>2039</v>
      </c>
      <c r="K236" s="78" t="str">
        <f t="shared" si="66"/>
        <v/>
      </c>
      <c r="M236" s="41">
        <v>2.1000000000000001E-2</v>
      </c>
      <c r="T236" s="174"/>
    </row>
    <row r="237" spans="2:20" hidden="1" outlineLevel="1">
      <c r="B237" s="78">
        <f t="shared" si="68"/>
        <v>51014</v>
      </c>
      <c r="C237" s="75">
        <v>0</v>
      </c>
      <c r="D237" s="71">
        <f>IF(F237&lt;&gt;0,VLOOKUP($J237,'Table 1'!$B$13:$C$33,2,FALSE)/12*1000*Study_MW,0)</f>
        <v>0</v>
      </c>
      <c r="E237" s="71">
        <f t="shared" si="70"/>
        <v>0</v>
      </c>
      <c r="F237" s="75">
        <v>0</v>
      </c>
      <c r="G237" s="76" t="e">
        <f t="shared" si="71"/>
        <v>#DIV/0!</v>
      </c>
      <c r="I237" s="77">
        <f t="shared" si="73"/>
        <v>113</v>
      </c>
      <c r="J237" s="73">
        <f t="shared" si="65"/>
        <v>2039</v>
      </c>
      <c r="K237" s="78" t="str">
        <f t="shared" si="66"/>
        <v/>
      </c>
      <c r="M237" s="41">
        <v>2.1000000000000001E-2</v>
      </c>
      <c r="T237" s="174"/>
    </row>
    <row r="238" spans="2:20" hidden="1" outlineLevel="1">
      <c r="B238" s="78">
        <f t="shared" si="68"/>
        <v>51044</v>
      </c>
      <c r="C238" s="75">
        <v>0</v>
      </c>
      <c r="D238" s="71">
        <f>IF(F238&lt;&gt;0,VLOOKUP($J238,'Table 1'!$B$13:$C$33,2,FALSE)/12*1000*Study_MW,0)</f>
        <v>0</v>
      </c>
      <c r="E238" s="71">
        <f t="shared" si="70"/>
        <v>0</v>
      </c>
      <c r="F238" s="75">
        <v>0</v>
      </c>
      <c r="G238" s="76" t="e">
        <f t="shared" si="71"/>
        <v>#DIV/0!</v>
      </c>
      <c r="I238" s="77">
        <f t="shared" si="73"/>
        <v>114</v>
      </c>
      <c r="J238" s="73">
        <f t="shared" si="65"/>
        <v>2039</v>
      </c>
      <c r="K238" s="78" t="str">
        <f t="shared" si="66"/>
        <v/>
      </c>
      <c r="M238" s="41">
        <v>2.1000000000000001E-2</v>
      </c>
      <c r="T238" s="174"/>
    </row>
    <row r="239" spans="2:20" hidden="1" outlineLevel="1">
      <c r="B239" s="78">
        <f t="shared" si="68"/>
        <v>51075</v>
      </c>
      <c r="C239" s="75">
        <v>0</v>
      </c>
      <c r="D239" s="71">
        <f>IF(F239&lt;&gt;0,VLOOKUP($J239,'Table 1'!$B$13:$C$33,2,FALSE)/12*1000*Study_MW,0)</f>
        <v>0</v>
      </c>
      <c r="E239" s="71">
        <f t="shared" si="70"/>
        <v>0</v>
      </c>
      <c r="F239" s="75">
        <v>0</v>
      </c>
      <c r="G239" s="76" t="e">
        <f t="shared" si="71"/>
        <v>#DIV/0!</v>
      </c>
      <c r="I239" s="77">
        <f t="shared" si="73"/>
        <v>115</v>
      </c>
      <c r="J239" s="73">
        <f t="shared" si="65"/>
        <v>2039</v>
      </c>
      <c r="K239" s="78" t="str">
        <f t="shared" si="66"/>
        <v/>
      </c>
      <c r="M239" s="41">
        <v>2.1000000000000001E-2</v>
      </c>
      <c r="T239" s="174"/>
    </row>
    <row r="240" spans="2:20" hidden="1" outlineLevel="1">
      <c r="B240" s="82">
        <f t="shared" si="68"/>
        <v>51105</v>
      </c>
      <c r="C240" s="79">
        <v>0</v>
      </c>
      <c r="D240" s="80">
        <f>IF(F240&lt;&gt;0,VLOOKUP($J240,'Table 1'!$B$13:$C$33,2,FALSE)/12*1000*Study_MW,0)</f>
        <v>0</v>
      </c>
      <c r="E240" s="80">
        <f t="shared" si="70"/>
        <v>0</v>
      </c>
      <c r="F240" s="79">
        <v>0</v>
      </c>
      <c r="G240" s="81" t="e">
        <f t="shared" si="71"/>
        <v>#DIV/0!</v>
      </c>
      <c r="I240" s="64">
        <f t="shared" si="73"/>
        <v>116</v>
      </c>
      <c r="J240" s="73">
        <f t="shared" si="65"/>
        <v>2039</v>
      </c>
      <c r="K240" s="82" t="str">
        <f t="shared" si="66"/>
        <v/>
      </c>
      <c r="M240" s="41">
        <v>2.1000000000000001E-2</v>
      </c>
      <c r="T240" s="174"/>
    </row>
    <row r="241" spans="2:20" hidden="1" outlineLevel="1">
      <c r="B241" s="190">
        <f t="shared" ref="B241:B304" si="74">EDATE(B240,1)</f>
        <v>51136</v>
      </c>
      <c r="C241" s="182" t="e">
        <f>(C229*(1+M241))*IF(AND(MONTH(K241)=2,OR(J229=2036,J229=2040)),28/29,1)</f>
        <v>#VALUE!</v>
      </c>
      <c r="D241" s="183">
        <f>IF(ISNUMBER($F241)*SUM(F241:F252)&lt;&gt;0,VLOOKUP($J241,'Table 1'!$B$13:$C$33,2,FALSE)/12*1000*Study_MW,0)</f>
        <v>0</v>
      </c>
      <c r="E241" s="183" t="e">
        <f t="shared" si="63"/>
        <v>#VALUE!</v>
      </c>
      <c r="F241" s="182">
        <v>0</v>
      </c>
      <c r="G241" s="184">
        <f t="shared" ref="G241" si="75">IFERROR(E241/$F241,0)</f>
        <v>0</v>
      </c>
      <c r="I241" s="60">
        <f>I121</f>
        <v>118</v>
      </c>
      <c r="J241" s="73">
        <f t="shared" ref="J241:J252" si="76">YEAR(B241)</f>
        <v>2040</v>
      </c>
      <c r="K241" s="74" t="str">
        <f t="shared" ref="K241:K252" si="77">IF(ISNUMBER(F241),IF(F241&lt;&gt;0,B241,""),"")</f>
        <v/>
      </c>
      <c r="M241" s="41">
        <v>2.1999999999999999E-2</v>
      </c>
      <c r="T241" s="174"/>
    </row>
    <row r="242" spans="2:20" hidden="1" outlineLevel="1">
      <c r="B242" s="191">
        <f t="shared" si="74"/>
        <v>51167</v>
      </c>
      <c r="C242" s="176" t="e">
        <f t="shared" ref="C242:C252" si="78">(C230*(1+M242))*IF(AND(MONTH(K242)=2,OR(J230=2036,J230=2040)),28/29,1)</f>
        <v>#VALUE!</v>
      </c>
      <c r="D242" s="177">
        <f>IF(ISNUMBER($F242)*SUM(F242:F253)&lt;&gt;0,VLOOKUP($J242,'Table 1'!$B$13:$C$33,2,FALSE)/12*1000*Study_MW,0)</f>
        <v>0</v>
      </c>
      <c r="E242" s="177" t="e">
        <f t="shared" ref="E242:E252" si="79">C242+D242</f>
        <v>#VALUE!</v>
      </c>
      <c r="F242" s="176">
        <v>0</v>
      </c>
      <c r="G242" s="178">
        <f t="shared" ref="G242:G252" si="80">IFERROR(E242/$F242,0)</f>
        <v>0</v>
      </c>
      <c r="I242" s="77">
        <f t="shared" ref="I242:I305" si="81">I122</f>
        <v>119</v>
      </c>
      <c r="J242" s="73">
        <f t="shared" si="76"/>
        <v>2040</v>
      </c>
      <c r="K242" s="78" t="str">
        <f t="shared" si="77"/>
        <v/>
      </c>
      <c r="M242" s="41">
        <v>2.1999999999999999E-2</v>
      </c>
      <c r="T242" s="174"/>
    </row>
    <row r="243" spans="2:20" hidden="1" outlineLevel="1">
      <c r="B243" s="191">
        <f t="shared" si="74"/>
        <v>51196</v>
      </c>
      <c r="C243" s="176" t="e">
        <f t="shared" si="78"/>
        <v>#VALUE!</v>
      </c>
      <c r="D243" s="177">
        <f>IF(ISNUMBER($F243)*SUM(F243:F254)&lt;&gt;0,VLOOKUP($J243,'Table 1'!$B$13:$C$33,2,FALSE)/12*1000*Study_MW,0)</f>
        <v>0</v>
      </c>
      <c r="E243" s="177" t="e">
        <f t="shared" si="79"/>
        <v>#VALUE!</v>
      </c>
      <c r="F243" s="176">
        <v>0</v>
      </c>
      <c r="G243" s="178">
        <f t="shared" si="80"/>
        <v>0</v>
      </c>
      <c r="I243" s="77">
        <f t="shared" si="81"/>
        <v>120</v>
      </c>
      <c r="J243" s="73">
        <f t="shared" si="76"/>
        <v>2040</v>
      </c>
      <c r="K243" s="78" t="str">
        <f t="shared" si="77"/>
        <v/>
      </c>
      <c r="M243" s="41">
        <v>2.1999999999999999E-2</v>
      </c>
      <c r="T243" s="174"/>
    </row>
    <row r="244" spans="2:20" hidden="1" outlineLevel="1">
      <c r="B244" s="191">
        <f t="shared" si="74"/>
        <v>51227</v>
      </c>
      <c r="C244" s="176" t="e">
        <f t="shared" si="78"/>
        <v>#VALUE!</v>
      </c>
      <c r="D244" s="177">
        <f>IF(ISNUMBER($F244)*SUM(F244:F255)&lt;&gt;0,VLOOKUP($J244,'Table 1'!$B$13:$C$33,2,FALSE)/12*1000*Study_MW,0)</f>
        <v>0</v>
      </c>
      <c r="E244" s="177" t="e">
        <f t="shared" si="79"/>
        <v>#VALUE!</v>
      </c>
      <c r="F244" s="176">
        <v>0</v>
      </c>
      <c r="G244" s="178">
        <f t="shared" si="80"/>
        <v>0</v>
      </c>
      <c r="I244" s="77">
        <f t="shared" si="81"/>
        <v>121</v>
      </c>
      <c r="J244" s="73">
        <f t="shared" si="76"/>
        <v>2040</v>
      </c>
      <c r="K244" s="78" t="str">
        <f t="shared" si="77"/>
        <v/>
      </c>
      <c r="M244" s="41">
        <v>2.1999999999999999E-2</v>
      </c>
      <c r="T244" s="174"/>
    </row>
    <row r="245" spans="2:20" hidden="1" outlineLevel="1">
      <c r="B245" s="191">
        <f t="shared" si="74"/>
        <v>51257</v>
      </c>
      <c r="C245" s="176" t="e">
        <f t="shared" si="78"/>
        <v>#VALUE!</v>
      </c>
      <c r="D245" s="177">
        <f>IF(ISNUMBER($F245)*SUM(F245:F256)&lt;&gt;0,VLOOKUP($J245,'Table 1'!$B$13:$C$33,2,FALSE)/12*1000*Study_MW,0)</f>
        <v>0</v>
      </c>
      <c r="E245" s="177" t="e">
        <f t="shared" si="79"/>
        <v>#VALUE!</v>
      </c>
      <c r="F245" s="176">
        <v>0</v>
      </c>
      <c r="G245" s="178">
        <f t="shared" si="80"/>
        <v>0</v>
      </c>
      <c r="I245" s="77">
        <f t="shared" si="81"/>
        <v>122</v>
      </c>
      <c r="J245" s="73">
        <f t="shared" si="76"/>
        <v>2040</v>
      </c>
      <c r="K245" s="78" t="str">
        <f t="shared" si="77"/>
        <v/>
      </c>
      <c r="M245" s="41">
        <v>2.1999999999999999E-2</v>
      </c>
      <c r="T245" s="174"/>
    </row>
    <row r="246" spans="2:20" hidden="1" outlineLevel="1">
      <c r="B246" s="191">
        <f t="shared" si="74"/>
        <v>51288</v>
      </c>
      <c r="C246" s="176" t="e">
        <f t="shared" si="78"/>
        <v>#VALUE!</v>
      </c>
      <c r="D246" s="177">
        <f>IF(ISNUMBER($F246)*SUM(F246:F257)&lt;&gt;0,VLOOKUP($J246,'Table 1'!$B$13:$C$33,2,FALSE)/12*1000*Study_MW,0)</f>
        <v>0</v>
      </c>
      <c r="E246" s="177" t="e">
        <f t="shared" si="79"/>
        <v>#VALUE!</v>
      </c>
      <c r="F246" s="176">
        <v>0</v>
      </c>
      <c r="G246" s="178">
        <f t="shared" si="80"/>
        <v>0</v>
      </c>
      <c r="I246" s="77">
        <f t="shared" si="81"/>
        <v>123</v>
      </c>
      <c r="J246" s="73">
        <f t="shared" si="76"/>
        <v>2040</v>
      </c>
      <c r="K246" s="78" t="str">
        <f t="shared" si="77"/>
        <v/>
      </c>
      <c r="M246" s="41">
        <v>2.1999999999999999E-2</v>
      </c>
      <c r="T246" s="174"/>
    </row>
    <row r="247" spans="2:20" hidden="1" outlineLevel="1">
      <c r="B247" s="191">
        <f t="shared" si="74"/>
        <v>51318</v>
      </c>
      <c r="C247" s="176" t="e">
        <f t="shared" si="78"/>
        <v>#VALUE!</v>
      </c>
      <c r="D247" s="177">
        <f>IF(ISNUMBER($F247)*SUM(F247:F258)&lt;&gt;0,VLOOKUP($J247,'Table 1'!$B$13:$C$33,2,FALSE)/12*1000*Study_MW,0)</f>
        <v>0</v>
      </c>
      <c r="E247" s="177" t="e">
        <f t="shared" si="79"/>
        <v>#VALUE!</v>
      </c>
      <c r="F247" s="176">
        <v>0</v>
      </c>
      <c r="G247" s="178">
        <f t="shared" si="80"/>
        <v>0</v>
      </c>
      <c r="I247" s="77">
        <f t="shared" si="81"/>
        <v>124</v>
      </c>
      <c r="J247" s="73">
        <f t="shared" si="76"/>
        <v>2040</v>
      </c>
      <c r="K247" s="78" t="str">
        <f t="shared" si="77"/>
        <v/>
      </c>
      <c r="M247" s="41">
        <v>2.1999999999999999E-2</v>
      </c>
      <c r="T247" s="174"/>
    </row>
    <row r="248" spans="2:20" hidden="1" outlineLevel="1">
      <c r="B248" s="191">
        <f t="shared" si="74"/>
        <v>51349</v>
      </c>
      <c r="C248" s="176" t="e">
        <f t="shared" si="78"/>
        <v>#VALUE!</v>
      </c>
      <c r="D248" s="177">
        <f>IF(ISNUMBER($F248)*SUM(F248:F259)&lt;&gt;0,VLOOKUP($J248,'Table 1'!$B$13:$C$33,2,FALSE)/12*1000*Study_MW,0)</f>
        <v>0</v>
      </c>
      <c r="E248" s="177" t="e">
        <f t="shared" si="79"/>
        <v>#VALUE!</v>
      </c>
      <c r="F248" s="176">
        <v>0</v>
      </c>
      <c r="G248" s="178">
        <f t="shared" si="80"/>
        <v>0</v>
      </c>
      <c r="I248" s="77">
        <f t="shared" si="81"/>
        <v>125</v>
      </c>
      <c r="J248" s="73">
        <f t="shared" si="76"/>
        <v>2040</v>
      </c>
      <c r="K248" s="78" t="str">
        <f t="shared" si="77"/>
        <v/>
      </c>
      <c r="M248" s="41">
        <v>2.1999999999999999E-2</v>
      </c>
      <c r="T248" s="174"/>
    </row>
    <row r="249" spans="2:20" hidden="1" outlineLevel="1">
      <c r="B249" s="191">
        <f t="shared" si="74"/>
        <v>51380</v>
      </c>
      <c r="C249" s="176" t="e">
        <f t="shared" si="78"/>
        <v>#VALUE!</v>
      </c>
      <c r="D249" s="177">
        <f>IF(ISNUMBER($F249)*SUM(F249:F260)&lt;&gt;0,VLOOKUP($J249,'Table 1'!$B$13:$C$33,2,FALSE)/12*1000*Study_MW,0)</f>
        <v>0</v>
      </c>
      <c r="E249" s="177" t="e">
        <f t="shared" si="79"/>
        <v>#VALUE!</v>
      </c>
      <c r="F249" s="176">
        <v>0</v>
      </c>
      <c r="G249" s="178">
        <f t="shared" si="80"/>
        <v>0</v>
      </c>
      <c r="I249" s="77">
        <f t="shared" si="81"/>
        <v>126</v>
      </c>
      <c r="J249" s="73">
        <f t="shared" si="76"/>
        <v>2040</v>
      </c>
      <c r="K249" s="78" t="str">
        <f t="shared" si="77"/>
        <v/>
      </c>
      <c r="M249" s="41">
        <v>2.1999999999999999E-2</v>
      </c>
      <c r="T249" s="174"/>
    </row>
    <row r="250" spans="2:20" hidden="1" outlineLevel="1">
      <c r="B250" s="191">
        <f t="shared" si="74"/>
        <v>51410</v>
      </c>
      <c r="C250" s="176" t="e">
        <f t="shared" si="78"/>
        <v>#VALUE!</v>
      </c>
      <c r="D250" s="177">
        <f>IF(ISNUMBER($F250)*SUM(F250:F261)&lt;&gt;0,VLOOKUP($J250,'Table 1'!$B$13:$C$33,2,FALSE)/12*1000*Study_MW,0)</f>
        <v>0</v>
      </c>
      <c r="E250" s="177" t="e">
        <f t="shared" si="79"/>
        <v>#VALUE!</v>
      </c>
      <c r="F250" s="176">
        <v>0</v>
      </c>
      <c r="G250" s="178">
        <f t="shared" si="80"/>
        <v>0</v>
      </c>
      <c r="I250" s="77">
        <f t="shared" si="81"/>
        <v>127</v>
      </c>
      <c r="J250" s="73">
        <f t="shared" si="76"/>
        <v>2040</v>
      </c>
      <c r="K250" s="78" t="str">
        <f t="shared" si="77"/>
        <v/>
      </c>
      <c r="M250" s="41">
        <v>2.1999999999999999E-2</v>
      </c>
      <c r="T250" s="174"/>
    </row>
    <row r="251" spans="2:20" hidden="1" outlineLevel="1">
      <c r="B251" s="191">
        <f t="shared" si="74"/>
        <v>51441</v>
      </c>
      <c r="C251" s="176" t="e">
        <f t="shared" si="78"/>
        <v>#VALUE!</v>
      </c>
      <c r="D251" s="177">
        <f>IF(ISNUMBER($F251)*SUM(F251:F262)&lt;&gt;0,VLOOKUP($J251,'Table 1'!$B$13:$C$33,2,FALSE)/12*1000*Study_MW,0)</f>
        <v>0</v>
      </c>
      <c r="E251" s="177" t="e">
        <f t="shared" si="79"/>
        <v>#VALUE!</v>
      </c>
      <c r="F251" s="176">
        <v>0</v>
      </c>
      <c r="G251" s="178">
        <f t="shared" si="80"/>
        <v>0</v>
      </c>
      <c r="I251" s="77">
        <f t="shared" si="81"/>
        <v>128</v>
      </c>
      <c r="J251" s="73">
        <f t="shared" si="76"/>
        <v>2040</v>
      </c>
      <c r="K251" s="78" t="str">
        <f t="shared" si="77"/>
        <v/>
      </c>
      <c r="M251" s="41">
        <v>2.1999999999999999E-2</v>
      </c>
      <c r="O251" s="174"/>
      <c r="P251" s="174"/>
      <c r="T251" s="174"/>
    </row>
    <row r="252" spans="2:20" hidden="1" outlineLevel="1" collapsed="1">
      <c r="B252" s="192">
        <f t="shared" si="74"/>
        <v>51471</v>
      </c>
      <c r="C252" s="179" t="e">
        <f t="shared" si="78"/>
        <v>#VALUE!</v>
      </c>
      <c r="D252" s="180">
        <f>IF(ISNUMBER($F252)*SUM(F252:F263)&lt;&gt;0,VLOOKUP($J252,'Table 1'!$B$13:$C$33,2,FALSE)/12*1000*Study_MW,0)</f>
        <v>0</v>
      </c>
      <c r="E252" s="180" t="e">
        <f t="shared" si="79"/>
        <v>#VALUE!</v>
      </c>
      <c r="F252" s="179">
        <v>0</v>
      </c>
      <c r="G252" s="181">
        <f t="shared" si="80"/>
        <v>0</v>
      </c>
      <c r="I252" s="64">
        <f t="shared" si="81"/>
        <v>129</v>
      </c>
      <c r="J252" s="73">
        <f t="shared" si="76"/>
        <v>2040</v>
      </c>
      <c r="K252" s="82" t="str">
        <f t="shared" si="77"/>
        <v/>
      </c>
      <c r="M252" s="41">
        <v>2.1999999999999999E-2</v>
      </c>
      <c r="O252" s="174"/>
      <c r="P252" s="174"/>
      <c r="T252" s="174"/>
    </row>
    <row r="253" spans="2:20" hidden="1" outlineLevel="1">
      <c r="B253" s="190">
        <f t="shared" si="74"/>
        <v>51502</v>
      </c>
      <c r="C253" s="182"/>
      <c r="D253" s="183"/>
      <c r="E253" s="183"/>
      <c r="F253" s="182"/>
      <c r="G253" s="184"/>
      <c r="I253" s="60">
        <f>I133</f>
        <v>1</v>
      </c>
      <c r="J253" s="73">
        <f t="shared" ref="J253:J276" si="82">YEAR(B253)</f>
        <v>2041</v>
      </c>
      <c r="K253" s="74" t="str">
        <f t="shared" ref="K253:K276" si="83">IF(ISNUMBER(F253),IF(F253&lt;&gt;0,B253,""),"")</f>
        <v/>
      </c>
      <c r="M253" s="41">
        <v>2.1999999999999999E-2</v>
      </c>
      <c r="O253" s="174"/>
      <c r="P253" s="174"/>
      <c r="T253" s="174"/>
    </row>
    <row r="254" spans="2:20" hidden="1" outlineLevel="1">
      <c r="B254" s="191">
        <f t="shared" si="74"/>
        <v>51533</v>
      </c>
      <c r="C254" s="176"/>
      <c r="D254" s="177"/>
      <c r="E254" s="177"/>
      <c r="F254" s="176"/>
      <c r="G254" s="178"/>
      <c r="I254" s="77">
        <f t="shared" si="81"/>
        <v>2</v>
      </c>
      <c r="J254" s="73">
        <f t="shared" si="82"/>
        <v>2041</v>
      </c>
      <c r="K254" s="78" t="str">
        <f t="shared" si="83"/>
        <v/>
      </c>
      <c r="M254" s="41">
        <v>2.1999999999999999E-2</v>
      </c>
      <c r="O254" s="174"/>
      <c r="P254" s="174"/>
      <c r="T254" s="174"/>
    </row>
    <row r="255" spans="2:20" hidden="1" outlineLevel="1">
      <c r="B255" s="191">
        <f t="shared" si="74"/>
        <v>51561</v>
      </c>
      <c r="C255" s="176"/>
      <c r="D255" s="177"/>
      <c r="E255" s="177"/>
      <c r="F255" s="176"/>
      <c r="G255" s="178"/>
      <c r="I255" s="77">
        <f t="shared" si="81"/>
        <v>3</v>
      </c>
      <c r="J255" s="73">
        <f t="shared" si="82"/>
        <v>2041</v>
      </c>
      <c r="K255" s="78" t="str">
        <f t="shared" si="83"/>
        <v/>
      </c>
      <c r="M255" s="41">
        <v>2.1999999999999999E-2</v>
      </c>
      <c r="O255" s="174"/>
      <c r="P255" s="174"/>
      <c r="T255" s="174"/>
    </row>
    <row r="256" spans="2:20" hidden="1" outlineLevel="1">
      <c r="B256" s="191">
        <f t="shared" si="74"/>
        <v>51592</v>
      </c>
      <c r="C256" s="176"/>
      <c r="D256" s="177"/>
      <c r="E256" s="177"/>
      <c r="F256" s="176"/>
      <c r="G256" s="178"/>
      <c r="I256" s="77">
        <f t="shared" si="81"/>
        <v>4</v>
      </c>
      <c r="J256" s="73">
        <f t="shared" si="82"/>
        <v>2041</v>
      </c>
      <c r="K256" s="78" t="str">
        <f t="shared" si="83"/>
        <v/>
      </c>
      <c r="M256" s="41">
        <v>2.1999999999999999E-2</v>
      </c>
      <c r="O256" s="174"/>
      <c r="P256" s="174"/>
      <c r="T256" s="174"/>
    </row>
    <row r="257" spans="2:20" hidden="1" outlineLevel="1">
      <c r="B257" s="191">
        <f t="shared" si="74"/>
        <v>51622</v>
      </c>
      <c r="C257" s="176"/>
      <c r="D257" s="177"/>
      <c r="E257" s="177"/>
      <c r="F257" s="176"/>
      <c r="G257" s="178"/>
      <c r="I257" s="77">
        <f t="shared" si="81"/>
        <v>5</v>
      </c>
      <c r="J257" s="73">
        <f t="shared" si="82"/>
        <v>2041</v>
      </c>
      <c r="K257" s="78" t="str">
        <f t="shared" si="83"/>
        <v/>
      </c>
      <c r="M257" s="41">
        <v>2.1999999999999999E-2</v>
      </c>
      <c r="O257" s="174"/>
      <c r="P257" s="174"/>
      <c r="T257" s="174"/>
    </row>
    <row r="258" spans="2:20" hidden="1" outlineLevel="1">
      <c r="B258" s="191">
        <f t="shared" si="74"/>
        <v>51653</v>
      </c>
      <c r="C258" s="176"/>
      <c r="D258" s="177"/>
      <c r="E258" s="177"/>
      <c r="F258" s="176"/>
      <c r="G258" s="178"/>
      <c r="I258" s="77">
        <f t="shared" si="81"/>
        <v>6</v>
      </c>
      <c r="J258" s="73">
        <f t="shared" si="82"/>
        <v>2041</v>
      </c>
      <c r="K258" s="78" t="str">
        <f t="shared" si="83"/>
        <v/>
      </c>
      <c r="M258" s="41">
        <v>2.1999999999999999E-2</v>
      </c>
      <c r="O258" s="174"/>
      <c r="P258" s="174"/>
      <c r="T258" s="174"/>
    </row>
    <row r="259" spans="2:20" hidden="1" outlineLevel="1">
      <c r="B259" s="191">
        <f t="shared" si="74"/>
        <v>51683</v>
      </c>
      <c r="C259" s="176"/>
      <c r="D259" s="177"/>
      <c r="E259" s="177"/>
      <c r="F259" s="176"/>
      <c r="G259" s="178"/>
      <c r="I259" s="77">
        <f t="shared" si="81"/>
        <v>7</v>
      </c>
      <c r="J259" s="73">
        <f t="shared" si="82"/>
        <v>2041</v>
      </c>
      <c r="K259" s="78" t="str">
        <f t="shared" si="83"/>
        <v/>
      </c>
      <c r="M259" s="41">
        <v>2.1999999999999999E-2</v>
      </c>
      <c r="O259" s="174"/>
      <c r="P259" s="174"/>
    </row>
    <row r="260" spans="2:20" hidden="1" outlineLevel="1">
      <c r="B260" s="191">
        <f t="shared" si="74"/>
        <v>51714</v>
      </c>
      <c r="C260" s="176"/>
      <c r="D260" s="177"/>
      <c r="E260" s="177"/>
      <c r="F260" s="176"/>
      <c r="G260" s="178"/>
      <c r="I260" s="77">
        <f t="shared" si="81"/>
        <v>8</v>
      </c>
      <c r="J260" s="73">
        <f t="shared" si="82"/>
        <v>2041</v>
      </c>
      <c r="K260" s="78" t="str">
        <f t="shared" si="83"/>
        <v/>
      </c>
      <c r="M260" s="41">
        <v>2.1999999999999999E-2</v>
      </c>
      <c r="O260" s="174"/>
      <c r="P260" s="174"/>
    </row>
    <row r="261" spans="2:20" hidden="1" outlineLevel="1">
      <c r="B261" s="191">
        <f t="shared" si="74"/>
        <v>51745</v>
      </c>
      <c r="C261" s="176"/>
      <c r="D261" s="177"/>
      <c r="E261" s="177"/>
      <c r="F261" s="176"/>
      <c r="G261" s="178"/>
      <c r="I261" s="77">
        <f t="shared" si="81"/>
        <v>9</v>
      </c>
      <c r="J261" s="73">
        <f t="shared" si="82"/>
        <v>2041</v>
      </c>
      <c r="K261" s="78" t="str">
        <f t="shared" si="83"/>
        <v/>
      </c>
      <c r="M261" s="41">
        <v>2.1999999999999999E-2</v>
      </c>
      <c r="O261" s="174"/>
      <c r="P261" s="174"/>
    </row>
    <row r="262" spans="2:20" hidden="1" outlineLevel="1">
      <c r="B262" s="191">
        <f t="shared" si="74"/>
        <v>51775</v>
      </c>
      <c r="C262" s="176"/>
      <c r="D262" s="177"/>
      <c r="E262" s="177"/>
      <c r="F262" s="176"/>
      <c r="G262" s="178"/>
      <c r="I262" s="77">
        <f t="shared" si="81"/>
        <v>10</v>
      </c>
      <c r="J262" s="73">
        <f t="shared" si="82"/>
        <v>2041</v>
      </c>
      <c r="K262" s="78" t="str">
        <f t="shared" si="83"/>
        <v/>
      </c>
      <c r="M262" s="41">
        <v>2.1999999999999999E-2</v>
      </c>
    </row>
    <row r="263" spans="2:20" hidden="1" outlineLevel="1">
      <c r="B263" s="191">
        <f t="shared" si="74"/>
        <v>51806</v>
      </c>
      <c r="C263" s="176"/>
      <c r="D263" s="177"/>
      <c r="E263" s="177"/>
      <c r="F263" s="176"/>
      <c r="G263" s="178"/>
      <c r="I263" s="77">
        <f t="shared" si="81"/>
        <v>11</v>
      </c>
      <c r="J263" s="73">
        <f t="shared" si="82"/>
        <v>2041</v>
      </c>
      <c r="K263" s="78" t="str">
        <f t="shared" si="83"/>
        <v/>
      </c>
      <c r="M263" s="41">
        <v>2.1999999999999999E-2</v>
      </c>
    </row>
    <row r="264" spans="2:20" hidden="1" outlineLevel="1">
      <c r="B264" s="192">
        <f t="shared" si="74"/>
        <v>51836</v>
      </c>
      <c r="C264" s="179"/>
      <c r="D264" s="180"/>
      <c r="E264" s="180"/>
      <c r="F264" s="179"/>
      <c r="G264" s="181"/>
      <c r="I264" s="64">
        <f t="shared" si="81"/>
        <v>12</v>
      </c>
      <c r="J264" s="73">
        <f t="shared" si="82"/>
        <v>2041</v>
      </c>
      <c r="K264" s="82" t="str">
        <f t="shared" si="83"/>
        <v/>
      </c>
      <c r="M264" s="41">
        <v>2.1999999999999999E-2</v>
      </c>
    </row>
    <row r="265" spans="2:20" hidden="1" outlineLevel="1">
      <c r="B265" s="190">
        <f t="shared" si="74"/>
        <v>51867</v>
      </c>
      <c r="C265" s="182"/>
      <c r="D265" s="183"/>
      <c r="E265" s="183"/>
      <c r="F265" s="182"/>
      <c r="G265" s="184"/>
      <c r="I265" s="60">
        <f>I145</f>
        <v>14</v>
      </c>
      <c r="J265" s="73">
        <f t="shared" si="82"/>
        <v>2042</v>
      </c>
      <c r="K265" s="74" t="str">
        <f t="shared" si="83"/>
        <v/>
      </c>
      <c r="M265" s="41">
        <v>2.1999999999999999E-2</v>
      </c>
      <c r="O265" s="174"/>
      <c r="P265" s="174"/>
      <c r="T265" s="174"/>
    </row>
    <row r="266" spans="2:20" hidden="1" outlineLevel="1">
      <c r="B266" s="191">
        <f t="shared" si="74"/>
        <v>51898</v>
      </c>
      <c r="C266" s="176"/>
      <c r="D266" s="177"/>
      <c r="E266" s="177"/>
      <c r="F266" s="176"/>
      <c r="G266" s="178"/>
      <c r="I266" s="77">
        <f t="shared" si="81"/>
        <v>15</v>
      </c>
      <c r="J266" s="73">
        <f t="shared" si="82"/>
        <v>2042</v>
      </c>
      <c r="K266" s="78" t="str">
        <f t="shared" si="83"/>
        <v/>
      </c>
      <c r="M266" s="41">
        <v>2.1999999999999999E-2</v>
      </c>
      <c r="O266" s="174"/>
      <c r="P266" s="174"/>
      <c r="T266" s="174"/>
    </row>
    <row r="267" spans="2:20" hidden="1" outlineLevel="1">
      <c r="B267" s="191">
        <f t="shared" si="74"/>
        <v>51926</v>
      </c>
      <c r="C267" s="176"/>
      <c r="D267" s="177"/>
      <c r="E267" s="177"/>
      <c r="F267" s="176"/>
      <c r="G267" s="178"/>
      <c r="I267" s="77">
        <f t="shared" si="81"/>
        <v>16</v>
      </c>
      <c r="J267" s="73">
        <f t="shared" si="82"/>
        <v>2042</v>
      </c>
      <c r="K267" s="78" t="str">
        <f t="shared" si="83"/>
        <v/>
      </c>
      <c r="M267" s="41">
        <v>2.1999999999999999E-2</v>
      </c>
      <c r="O267" s="174"/>
      <c r="P267" s="174"/>
      <c r="T267" s="174"/>
    </row>
    <row r="268" spans="2:20" hidden="1" outlineLevel="1">
      <c r="B268" s="191">
        <f t="shared" si="74"/>
        <v>51957</v>
      </c>
      <c r="C268" s="176"/>
      <c r="D268" s="177"/>
      <c r="E268" s="177"/>
      <c r="F268" s="176"/>
      <c r="G268" s="178"/>
      <c r="I268" s="77">
        <f t="shared" si="81"/>
        <v>17</v>
      </c>
      <c r="J268" s="73">
        <f t="shared" si="82"/>
        <v>2042</v>
      </c>
      <c r="K268" s="78" t="str">
        <f t="shared" si="83"/>
        <v/>
      </c>
      <c r="M268" s="41">
        <v>2.1999999999999999E-2</v>
      </c>
      <c r="O268" s="174"/>
      <c r="P268" s="174"/>
      <c r="T268" s="174"/>
    </row>
    <row r="269" spans="2:20" hidden="1" outlineLevel="1">
      <c r="B269" s="191">
        <f t="shared" si="74"/>
        <v>51987</v>
      </c>
      <c r="C269" s="176"/>
      <c r="D269" s="177"/>
      <c r="E269" s="177"/>
      <c r="F269" s="176"/>
      <c r="G269" s="178"/>
      <c r="I269" s="77">
        <f t="shared" si="81"/>
        <v>18</v>
      </c>
      <c r="J269" s="73">
        <f t="shared" si="82"/>
        <v>2042</v>
      </c>
      <c r="K269" s="78" t="str">
        <f t="shared" si="83"/>
        <v/>
      </c>
      <c r="M269" s="41">
        <v>2.1999999999999999E-2</v>
      </c>
      <c r="O269" s="174"/>
      <c r="P269" s="174"/>
      <c r="T269" s="174"/>
    </row>
    <row r="270" spans="2:20" hidden="1" outlineLevel="1">
      <c r="B270" s="191">
        <f t="shared" si="74"/>
        <v>52018</v>
      </c>
      <c r="C270" s="176"/>
      <c r="D270" s="177"/>
      <c r="E270" s="177"/>
      <c r="F270" s="176"/>
      <c r="G270" s="178"/>
      <c r="I270" s="77">
        <f t="shared" si="81"/>
        <v>19</v>
      </c>
      <c r="J270" s="73">
        <f t="shared" si="82"/>
        <v>2042</v>
      </c>
      <c r="K270" s="78" t="str">
        <f t="shared" si="83"/>
        <v/>
      </c>
      <c r="M270" s="41">
        <v>2.1999999999999999E-2</v>
      </c>
      <c r="O270" s="174"/>
      <c r="P270" s="174"/>
      <c r="T270" s="174"/>
    </row>
    <row r="271" spans="2:20" hidden="1" outlineLevel="1">
      <c r="B271" s="191">
        <f t="shared" si="74"/>
        <v>52048</v>
      </c>
      <c r="C271" s="176"/>
      <c r="D271" s="177"/>
      <c r="E271" s="177"/>
      <c r="F271" s="176"/>
      <c r="G271" s="178"/>
      <c r="I271" s="77">
        <f t="shared" si="81"/>
        <v>20</v>
      </c>
      <c r="J271" s="73">
        <f t="shared" si="82"/>
        <v>2042</v>
      </c>
      <c r="K271" s="78" t="str">
        <f t="shared" si="83"/>
        <v/>
      </c>
      <c r="M271" s="41">
        <v>2.1999999999999999E-2</v>
      </c>
      <c r="O271" s="174"/>
      <c r="P271" s="174"/>
    </row>
    <row r="272" spans="2:20" hidden="1" outlineLevel="1">
      <c r="B272" s="191">
        <f t="shared" si="74"/>
        <v>52079</v>
      </c>
      <c r="C272" s="176"/>
      <c r="D272" s="177"/>
      <c r="E272" s="177"/>
      <c r="F272" s="176"/>
      <c r="G272" s="178"/>
      <c r="I272" s="77">
        <f t="shared" si="81"/>
        <v>21</v>
      </c>
      <c r="J272" s="73">
        <f t="shared" si="82"/>
        <v>2042</v>
      </c>
      <c r="K272" s="78" t="str">
        <f t="shared" si="83"/>
        <v/>
      </c>
      <c r="M272" s="41">
        <v>2.1999999999999999E-2</v>
      </c>
      <c r="O272" s="174"/>
      <c r="P272" s="174"/>
    </row>
    <row r="273" spans="2:20" hidden="1" outlineLevel="1">
      <c r="B273" s="191">
        <f t="shared" si="74"/>
        <v>52110</v>
      </c>
      <c r="C273" s="176"/>
      <c r="D273" s="177"/>
      <c r="E273" s="177"/>
      <c r="F273" s="176"/>
      <c r="G273" s="178"/>
      <c r="I273" s="77">
        <f t="shared" si="81"/>
        <v>22</v>
      </c>
      <c r="J273" s="73">
        <f t="shared" si="82"/>
        <v>2042</v>
      </c>
      <c r="K273" s="78" t="str">
        <f t="shared" si="83"/>
        <v/>
      </c>
      <c r="M273" s="41">
        <v>2.1999999999999999E-2</v>
      </c>
      <c r="O273" s="174"/>
      <c r="P273" s="174"/>
    </row>
    <row r="274" spans="2:20" hidden="1" outlineLevel="1">
      <c r="B274" s="191">
        <f t="shared" si="74"/>
        <v>52140</v>
      </c>
      <c r="C274" s="176"/>
      <c r="D274" s="177"/>
      <c r="E274" s="177"/>
      <c r="F274" s="176"/>
      <c r="G274" s="178"/>
      <c r="I274" s="77">
        <f t="shared" si="81"/>
        <v>23</v>
      </c>
      <c r="J274" s="73">
        <f t="shared" si="82"/>
        <v>2042</v>
      </c>
      <c r="K274" s="78" t="str">
        <f t="shared" si="83"/>
        <v/>
      </c>
      <c r="M274" s="41">
        <v>2.1999999999999999E-2</v>
      </c>
    </row>
    <row r="275" spans="2:20" hidden="1" outlineLevel="1">
      <c r="B275" s="191">
        <f t="shared" si="74"/>
        <v>52171</v>
      </c>
      <c r="C275" s="176"/>
      <c r="D275" s="177"/>
      <c r="E275" s="177"/>
      <c r="F275" s="176"/>
      <c r="G275" s="178"/>
      <c r="I275" s="77">
        <f t="shared" si="81"/>
        <v>24</v>
      </c>
      <c r="J275" s="73">
        <f t="shared" si="82"/>
        <v>2042</v>
      </c>
      <c r="K275" s="78" t="str">
        <f t="shared" si="83"/>
        <v/>
      </c>
      <c r="M275" s="41">
        <v>2.1999999999999999E-2</v>
      </c>
    </row>
    <row r="276" spans="2:20" hidden="1" outlineLevel="1">
      <c r="B276" s="192">
        <f t="shared" si="74"/>
        <v>52201</v>
      </c>
      <c r="C276" s="179"/>
      <c r="D276" s="180"/>
      <c r="E276" s="180"/>
      <c r="F276" s="179"/>
      <c r="G276" s="181"/>
      <c r="I276" s="64">
        <f t="shared" si="81"/>
        <v>25</v>
      </c>
      <c r="J276" s="73">
        <f t="shared" si="82"/>
        <v>2042</v>
      </c>
      <c r="K276" s="82" t="str">
        <f t="shared" si="83"/>
        <v/>
      </c>
      <c r="M276" s="41">
        <v>2.1999999999999999E-2</v>
      </c>
    </row>
    <row r="277" spans="2:20" hidden="1" outlineLevel="1">
      <c r="B277" s="190">
        <f t="shared" si="74"/>
        <v>52232</v>
      </c>
      <c r="C277" s="182"/>
      <c r="D277" s="183"/>
      <c r="E277" s="183"/>
      <c r="F277" s="182"/>
      <c r="G277" s="184"/>
      <c r="I277" s="60">
        <f>I157</f>
        <v>27</v>
      </c>
      <c r="J277" s="73">
        <f t="shared" ref="J277:J288" si="84">YEAR(B277)</f>
        <v>2043</v>
      </c>
      <c r="K277" s="74" t="str">
        <f t="shared" ref="K277:K288" si="85">IF(ISNUMBER(F277),IF(F277&lt;&gt;0,B277,""),"")</f>
        <v/>
      </c>
      <c r="M277" s="41">
        <v>2.1999999999999999E-2</v>
      </c>
      <c r="O277" s="174"/>
      <c r="P277" s="174"/>
      <c r="T277" s="174"/>
    </row>
    <row r="278" spans="2:20" hidden="1" outlineLevel="1">
      <c r="B278" s="191">
        <f t="shared" si="74"/>
        <v>52263</v>
      </c>
      <c r="C278" s="176"/>
      <c r="D278" s="177"/>
      <c r="E278" s="177"/>
      <c r="F278" s="176"/>
      <c r="G278" s="178"/>
      <c r="I278" s="77">
        <f t="shared" si="81"/>
        <v>28</v>
      </c>
      <c r="J278" s="73">
        <f t="shared" si="84"/>
        <v>2043</v>
      </c>
      <c r="K278" s="78" t="str">
        <f t="shared" si="85"/>
        <v/>
      </c>
      <c r="M278" s="41">
        <v>2.1999999999999999E-2</v>
      </c>
      <c r="O278" s="174"/>
      <c r="P278" s="174"/>
      <c r="T278" s="174"/>
    </row>
    <row r="279" spans="2:20" hidden="1" outlineLevel="1">
      <c r="B279" s="191">
        <f t="shared" si="74"/>
        <v>52291</v>
      </c>
      <c r="C279" s="176"/>
      <c r="D279" s="177"/>
      <c r="E279" s="177"/>
      <c r="F279" s="176"/>
      <c r="G279" s="178"/>
      <c r="I279" s="77">
        <f t="shared" si="81"/>
        <v>29</v>
      </c>
      <c r="J279" s="73">
        <f t="shared" si="84"/>
        <v>2043</v>
      </c>
      <c r="K279" s="78" t="str">
        <f t="shared" si="85"/>
        <v/>
      </c>
      <c r="M279" s="41">
        <v>2.1999999999999999E-2</v>
      </c>
      <c r="O279" s="174"/>
      <c r="P279" s="174"/>
      <c r="T279" s="174"/>
    </row>
    <row r="280" spans="2:20" hidden="1" outlineLevel="1">
      <c r="B280" s="191">
        <f t="shared" si="74"/>
        <v>52322</v>
      </c>
      <c r="C280" s="176"/>
      <c r="D280" s="177"/>
      <c r="E280" s="177"/>
      <c r="F280" s="176"/>
      <c r="G280" s="178"/>
      <c r="I280" s="77">
        <f t="shared" si="81"/>
        <v>30</v>
      </c>
      <c r="J280" s="73">
        <f t="shared" si="84"/>
        <v>2043</v>
      </c>
      <c r="K280" s="78" t="str">
        <f t="shared" si="85"/>
        <v/>
      </c>
      <c r="M280" s="41">
        <v>2.1999999999999999E-2</v>
      </c>
      <c r="O280" s="174"/>
      <c r="P280" s="174"/>
      <c r="T280" s="174"/>
    </row>
    <row r="281" spans="2:20" hidden="1" outlineLevel="1">
      <c r="B281" s="191">
        <f t="shared" si="74"/>
        <v>52352</v>
      </c>
      <c r="C281" s="176"/>
      <c r="D281" s="177"/>
      <c r="E281" s="177"/>
      <c r="F281" s="176"/>
      <c r="G281" s="178"/>
      <c r="I281" s="77">
        <f t="shared" si="81"/>
        <v>31</v>
      </c>
      <c r="J281" s="73">
        <f t="shared" si="84"/>
        <v>2043</v>
      </c>
      <c r="K281" s="78" t="str">
        <f t="shared" si="85"/>
        <v/>
      </c>
      <c r="M281" s="41">
        <v>2.1999999999999999E-2</v>
      </c>
      <c r="O281" s="174"/>
      <c r="P281" s="174"/>
      <c r="T281" s="174"/>
    </row>
    <row r="282" spans="2:20" hidden="1" outlineLevel="1">
      <c r="B282" s="191">
        <f t="shared" si="74"/>
        <v>52383</v>
      </c>
      <c r="C282" s="176"/>
      <c r="D282" s="177"/>
      <c r="E282" s="177"/>
      <c r="F282" s="176"/>
      <c r="G282" s="178"/>
      <c r="I282" s="77">
        <f t="shared" si="81"/>
        <v>32</v>
      </c>
      <c r="J282" s="73">
        <f t="shared" si="84"/>
        <v>2043</v>
      </c>
      <c r="K282" s="78" t="str">
        <f t="shared" si="85"/>
        <v/>
      </c>
      <c r="M282" s="41">
        <v>2.1999999999999999E-2</v>
      </c>
      <c r="O282" s="174"/>
      <c r="P282" s="174"/>
      <c r="T282" s="174"/>
    </row>
    <row r="283" spans="2:20" hidden="1" outlineLevel="1">
      <c r="B283" s="191">
        <f t="shared" si="74"/>
        <v>52413</v>
      </c>
      <c r="C283" s="176"/>
      <c r="D283" s="177"/>
      <c r="E283" s="177"/>
      <c r="F283" s="176"/>
      <c r="G283" s="178"/>
      <c r="I283" s="77">
        <f t="shared" si="81"/>
        <v>33</v>
      </c>
      <c r="J283" s="73">
        <f t="shared" si="84"/>
        <v>2043</v>
      </c>
      <c r="K283" s="78" t="str">
        <f t="shared" si="85"/>
        <v/>
      </c>
      <c r="M283" s="41">
        <v>2.1999999999999999E-2</v>
      </c>
      <c r="O283" s="174"/>
      <c r="P283" s="174"/>
    </row>
    <row r="284" spans="2:20" hidden="1" outlineLevel="1">
      <c r="B284" s="191">
        <f t="shared" si="74"/>
        <v>52444</v>
      </c>
      <c r="C284" s="176"/>
      <c r="D284" s="177"/>
      <c r="E284" s="177"/>
      <c r="F284" s="176"/>
      <c r="G284" s="178"/>
      <c r="I284" s="77">
        <f t="shared" si="81"/>
        <v>34</v>
      </c>
      <c r="J284" s="73">
        <f t="shared" si="84"/>
        <v>2043</v>
      </c>
      <c r="K284" s="78" t="str">
        <f t="shared" si="85"/>
        <v/>
      </c>
      <c r="M284" s="41">
        <v>2.1999999999999999E-2</v>
      </c>
      <c r="O284" s="174"/>
      <c r="P284" s="174"/>
    </row>
    <row r="285" spans="2:20" hidden="1" outlineLevel="1">
      <c r="B285" s="191">
        <f t="shared" si="74"/>
        <v>52475</v>
      </c>
      <c r="C285" s="176"/>
      <c r="D285" s="177"/>
      <c r="E285" s="177"/>
      <c r="F285" s="176"/>
      <c r="G285" s="178"/>
      <c r="I285" s="77">
        <f t="shared" si="81"/>
        <v>35</v>
      </c>
      <c r="J285" s="73">
        <f t="shared" si="84"/>
        <v>2043</v>
      </c>
      <c r="K285" s="78" t="str">
        <f t="shared" si="85"/>
        <v/>
      </c>
      <c r="M285" s="41">
        <v>2.1999999999999999E-2</v>
      </c>
      <c r="O285" s="174"/>
      <c r="P285" s="174"/>
    </row>
    <row r="286" spans="2:20" hidden="1" outlineLevel="1">
      <c r="B286" s="191">
        <f t="shared" si="74"/>
        <v>52505</v>
      </c>
      <c r="C286" s="176"/>
      <c r="D286" s="177"/>
      <c r="E286" s="177"/>
      <c r="F286" s="176"/>
      <c r="G286" s="178"/>
      <c r="I286" s="77">
        <f t="shared" si="81"/>
        <v>36</v>
      </c>
      <c r="J286" s="73">
        <f t="shared" si="84"/>
        <v>2043</v>
      </c>
      <c r="K286" s="78" t="str">
        <f t="shared" si="85"/>
        <v/>
      </c>
      <c r="M286" s="41">
        <v>2.1999999999999999E-2</v>
      </c>
    </row>
    <row r="287" spans="2:20" hidden="1" outlineLevel="1">
      <c r="B287" s="191">
        <f t="shared" si="74"/>
        <v>52536</v>
      </c>
      <c r="C287" s="176"/>
      <c r="D287" s="177"/>
      <c r="E287" s="177"/>
      <c r="F287" s="176"/>
      <c r="G287" s="178"/>
      <c r="I287" s="77">
        <f t="shared" si="81"/>
        <v>37</v>
      </c>
      <c r="J287" s="73">
        <f t="shared" si="84"/>
        <v>2043</v>
      </c>
      <c r="K287" s="78" t="str">
        <f t="shared" si="85"/>
        <v/>
      </c>
      <c r="M287" s="41">
        <v>2.1999999999999999E-2</v>
      </c>
    </row>
    <row r="288" spans="2:20" hidden="1" outlineLevel="1">
      <c r="B288" s="192">
        <f t="shared" si="74"/>
        <v>52566</v>
      </c>
      <c r="C288" s="179"/>
      <c r="D288" s="180"/>
      <c r="E288" s="180"/>
      <c r="F288" s="179"/>
      <c r="G288" s="181"/>
      <c r="I288" s="64">
        <f t="shared" si="81"/>
        <v>38</v>
      </c>
      <c r="J288" s="73">
        <f t="shared" si="84"/>
        <v>2043</v>
      </c>
      <c r="K288" s="82" t="str">
        <f t="shared" si="85"/>
        <v/>
      </c>
      <c r="M288" s="41">
        <v>2.1999999999999999E-2</v>
      </c>
    </row>
    <row r="289" spans="2:13" hidden="1" collapsed="1">
      <c r="B289" s="190">
        <f t="shared" si="74"/>
        <v>52597</v>
      </c>
      <c r="C289" s="182"/>
      <c r="D289" s="183"/>
      <c r="E289" s="183"/>
      <c r="F289" s="182"/>
      <c r="G289" s="184"/>
      <c r="I289" s="60">
        <f>I169</f>
        <v>40</v>
      </c>
      <c r="J289" s="73">
        <f t="shared" ref="J289:J324" si="86">YEAR(B289)</f>
        <v>2044</v>
      </c>
      <c r="K289" s="74" t="str">
        <f t="shared" ref="K289:K324" si="87">IF(ISNUMBER(F289),IF(F289&lt;&gt;0,B289,""),"")</f>
        <v/>
      </c>
      <c r="M289" s="41">
        <v>2.1999999999999999E-2</v>
      </c>
    </row>
    <row r="290" spans="2:13" hidden="1">
      <c r="B290" s="191">
        <f t="shared" si="74"/>
        <v>52628</v>
      </c>
      <c r="C290" s="176"/>
      <c r="D290" s="177"/>
      <c r="E290" s="177"/>
      <c r="F290" s="176"/>
      <c r="G290" s="178"/>
      <c r="I290" s="77">
        <f t="shared" si="81"/>
        <v>41</v>
      </c>
      <c r="J290" s="73">
        <f t="shared" si="86"/>
        <v>2044</v>
      </c>
      <c r="K290" s="78" t="str">
        <f t="shared" si="87"/>
        <v/>
      </c>
      <c r="M290" s="41">
        <v>2.1999999999999999E-2</v>
      </c>
    </row>
    <row r="291" spans="2:13" hidden="1">
      <c r="B291" s="191">
        <f t="shared" si="74"/>
        <v>52657</v>
      </c>
      <c r="C291" s="176"/>
      <c r="D291" s="177"/>
      <c r="E291" s="177"/>
      <c r="F291" s="176"/>
      <c r="G291" s="178"/>
      <c r="I291" s="77">
        <f t="shared" si="81"/>
        <v>42</v>
      </c>
      <c r="J291" s="73">
        <f t="shared" si="86"/>
        <v>2044</v>
      </c>
      <c r="K291" s="78" t="str">
        <f t="shared" si="87"/>
        <v/>
      </c>
      <c r="M291" s="41">
        <v>2.1999999999999999E-2</v>
      </c>
    </row>
    <row r="292" spans="2:13" hidden="1">
      <c r="B292" s="191">
        <f t="shared" si="74"/>
        <v>52688</v>
      </c>
      <c r="C292" s="176"/>
      <c r="D292" s="177"/>
      <c r="E292" s="177"/>
      <c r="F292" s="176"/>
      <c r="G292" s="178"/>
      <c r="I292" s="77">
        <f t="shared" si="81"/>
        <v>43</v>
      </c>
      <c r="J292" s="73">
        <f t="shared" si="86"/>
        <v>2044</v>
      </c>
      <c r="K292" s="78" t="str">
        <f t="shared" si="87"/>
        <v/>
      </c>
      <c r="M292" s="41">
        <v>2.1999999999999999E-2</v>
      </c>
    </row>
    <row r="293" spans="2:13" hidden="1">
      <c r="B293" s="191">
        <f t="shared" si="74"/>
        <v>52718</v>
      </c>
      <c r="C293" s="176"/>
      <c r="D293" s="177"/>
      <c r="E293" s="177"/>
      <c r="F293" s="176"/>
      <c r="G293" s="178"/>
      <c r="I293" s="77">
        <f t="shared" si="81"/>
        <v>44</v>
      </c>
      <c r="J293" s="73">
        <f t="shared" si="86"/>
        <v>2044</v>
      </c>
      <c r="K293" s="78" t="str">
        <f t="shared" si="87"/>
        <v/>
      </c>
      <c r="M293" s="41">
        <v>2.1999999999999999E-2</v>
      </c>
    </row>
    <row r="294" spans="2:13" hidden="1">
      <c r="B294" s="191">
        <f t="shared" si="74"/>
        <v>52749</v>
      </c>
      <c r="C294" s="176"/>
      <c r="D294" s="177"/>
      <c r="E294" s="177"/>
      <c r="F294" s="176"/>
      <c r="G294" s="178"/>
      <c r="I294" s="77">
        <f t="shared" si="81"/>
        <v>45</v>
      </c>
      <c r="J294" s="73">
        <f t="shared" si="86"/>
        <v>2044</v>
      </c>
      <c r="K294" s="78" t="str">
        <f t="shared" si="87"/>
        <v/>
      </c>
      <c r="M294" s="41">
        <v>2.1999999999999999E-2</v>
      </c>
    </row>
    <row r="295" spans="2:13" hidden="1">
      <c r="B295" s="191">
        <f t="shared" si="74"/>
        <v>52779</v>
      </c>
      <c r="C295" s="176"/>
      <c r="D295" s="177"/>
      <c r="E295" s="177"/>
      <c r="F295" s="176"/>
      <c r="G295" s="178"/>
      <c r="I295" s="77">
        <f t="shared" si="81"/>
        <v>46</v>
      </c>
      <c r="J295" s="73">
        <f t="shared" si="86"/>
        <v>2044</v>
      </c>
      <c r="K295" s="78" t="str">
        <f t="shared" si="87"/>
        <v/>
      </c>
      <c r="M295" s="41">
        <v>2.1999999999999999E-2</v>
      </c>
    </row>
    <row r="296" spans="2:13" hidden="1">
      <c r="B296" s="191">
        <f t="shared" si="74"/>
        <v>52810</v>
      </c>
      <c r="C296" s="176"/>
      <c r="D296" s="177"/>
      <c r="E296" s="177"/>
      <c r="F296" s="176"/>
      <c r="G296" s="178"/>
      <c r="I296" s="77">
        <f t="shared" si="81"/>
        <v>47</v>
      </c>
      <c r="J296" s="73">
        <f t="shared" si="86"/>
        <v>2044</v>
      </c>
      <c r="K296" s="78" t="str">
        <f t="shared" si="87"/>
        <v/>
      </c>
      <c r="M296" s="41">
        <v>2.1999999999999999E-2</v>
      </c>
    </row>
    <row r="297" spans="2:13" hidden="1">
      <c r="B297" s="191">
        <f t="shared" si="74"/>
        <v>52841</v>
      </c>
      <c r="C297" s="176"/>
      <c r="D297" s="177"/>
      <c r="E297" s="177"/>
      <c r="F297" s="176"/>
      <c r="G297" s="178"/>
      <c r="I297" s="77">
        <f t="shared" si="81"/>
        <v>48</v>
      </c>
      <c r="J297" s="73">
        <f t="shared" si="86"/>
        <v>2044</v>
      </c>
      <c r="K297" s="78" t="str">
        <f t="shared" si="87"/>
        <v/>
      </c>
      <c r="M297" s="41">
        <v>2.1999999999999999E-2</v>
      </c>
    </row>
    <row r="298" spans="2:13" hidden="1">
      <c r="B298" s="191">
        <f t="shared" si="74"/>
        <v>52871</v>
      </c>
      <c r="C298" s="176"/>
      <c r="D298" s="177"/>
      <c r="E298" s="177"/>
      <c r="F298" s="176"/>
      <c r="G298" s="178"/>
      <c r="I298" s="77">
        <f t="shared" si="81"/>
        <v>49</v>
      </c>
      <c r="J298" s="73">
        <f t="shared" si="86"/>
        <v>2044</v>
      </c>
      <c r="K298" s="78" t="str">
        <f t="shared" si="87"/>
        <v/>
      </c>
      <c r="M298" s="41">
        <v>2.1999999999999999E-2</v>
      </c>
    </row>
    <row r="299" spans="2:13" hidden="1">
      <c r="B299" s="191">
        <f t="shared" si="74"/>
        <v>52902</v>
      </c>
      <c r="C299" s="176"/>
      <c r="D299" s="177"/>
      <c r="E299" s="177"/>
      <c r="F299" s="176"/>
      <c r="G299" s="178"/>
      <c r="I299" s="77">
        <f t="shared" si="81"/>
        <v>50</v>
      </c>
      <c r="J299" s="73">
        <f t="shared" si="86"/>
        <v>2044</v>
      </c>
      <c r="K299" s="78" t="str">
        <f t="shared" si="87"/>
        <v/>
      </c>
      <c r="M299" s="41">
        <v>2.1999999999999999E-2</v>
      </c>
    </row>
    <row r="300" spans="2:13" hidden="1">
      <c r="B300" s="192">
        <f t="shared" si="74"/>
        <v>52932</v>
      </c>
      <c r="C300" s="179"/>
      <c r="D300" s="180"/>
      <c r="E300" s="180"/>
      <c r="F300" s="179"/>
      <c r="G300" s="181"/>
      <c r="I300" s="64">
        <f t="shared" si="81"/>
        <v>51</v>
      </c>
      <c r="J300" s="73">
        <f t="shared" si="86"/>
        <v>2044</v>
      </c>
      <c r="K300" s="82" t="str">
        <f t="shared" si="87"/>
        <v/>
      </c>
      <c r="M300" s="41">
        <v>2.1999999999999999E-2</v>
      </c>
    </row>
    <row r="301" spans="2:13" hidden="1">
      <c r="B301" s="190">
        <f t="shared" si="74"/>
        <v>52963</v>
      </c>
      <c r="C301" s="182"/>
      <c r="D301" s="183"/>
      <c r="E301" s="183"/>
      <c r="F301" s="182"/>
      <c r="G301" s="184"/>
      <c r="I301" s="60">
        <f>I181</f>
        <v>53</v>
      </c>
      <c r="J301" s="73">
        <f t="shared" si="86"/>
        <v>2045</v>
      </c>
      <c r="K301" s="74" t="str">
        <f t="shared" si="87"/>
        <v/>
      </c>
      <c r="M301" s="41">
        <v>2.1999999999999999E-2</v>
      </c>
    </row>
    <row r="302" spans="2:13" hidden="1">
      <c r="B302" s="191">
        <f t="shared" si="74"/>
        <v>52994</v>
      </c>
      <c r="C302" s="176"/>
      <c r="D302" s="177"/>
      <c r="E302" s="177"/>
      <c r="F302" s="176"/>
      <c r="G302" s="178"/>
      <c r="I302" s="77">
        <f t="shared" si="81"/>
        <v>54</v>
      </c>
      <c r="J302" s="73">
        <f t="shared" si="86"/>
        <v>2045</v>
      </c>
      <c r="K302" s="78" t="str">
        <f t="shared" si="87"/>
        <v/>
      </c>
      <c r="M302" s="41">
        <v>2.1999999999999999E-2</v>
      </c>
    </row>
    <row r="303" spans="2:13" hidden="1">
      <c r="B303" s="191">
        <f t="shared" si="74"/>
        <v>53022</v>
      </c>
      <c r="C303" s="176"/>
      <c r="D303" s="177"/>
      <c r="E303" s="177"/>
      <c r="F303" s="176"/>
      <c r="G303" s="178"/>
      <c r="I303" s="77">
        <f t="shared" si="81"/>
        <v>55</v>
      </c>
      <c r="J303" s="73">
        <f t="shared" si="86"/>
        <v>2045</v>
      </c>
      <c r="K303" s="78" t="str">
        <f t="shared" si="87"/>
        <v/>
      </c>
      <c r="M303" s="41">
        <v>2.1999999999999999E-2</v>
      </c>
    </row>
    <row r="304" spans="2:13" hidden="1">
      <c r="B304" s="191">
        <f t="shared" si="74"/>
        <v>53053</v>
      </c>
      <c r="C304" s="176"/>
      <c r="D304" s="177"/>
      <c r="E304" s="177"/>
      <c r="F304" s="176"/>
      <c r="G304" s="178"/>
      <c r="I304" s="77">
        <f t="shared" si="81"/>
        <v>56</v>
      </c>
      <c r="J304" s="73">
        <f t="shared" si="86"/>
        <v>2045</v>
      </c>
      <c r="K304" s="78" t="str">
        <f t="shared" si="87"/>
        <v/>
      </c>
      <c r="M304" s="41">
        <v>2.1999999999999999E-2</v>
      </c>
    </row>
    <row r="305" spans="2:13" hidden="1">
      <c r="B305" s="191">
        <f t="shared" ref="B305:B323" si="88">EDATE(B304,1)</f>
        <v>53083</v>
      </c>
      <c r="C305" s="176"/>
      <c r="D305" s="177"/>
      <c r="E305" s="177"/>
      <c r="F305" s="176"/>
      <c r="G305" s="178"/>
      <c r="I305" s="77">
        <f t="shared" si="81"/>
        <v>57</v>
      </c>
      <c r="J305" s="73">
        <f t="shared" si="86"/>
        <v>2045</v>
      </c>
      <c r="K305" s="78" t="str">
        <f t="shared" si="87"/>
        <v/>
      </c>
      <c r="M305" s="41">
        <v>2.1999999999999999E-2</v>
      </c>
    </row>
    <row r="306" spans="2:13" hidden="1">
      <c r="B306" s="191">
        <f t="shared" si="88"/>
        <v>53114</v>
      </c>
      <c r="C306" s="176"/>
      <c r="D306" s="177"/>
      <c r="E306" s="177"/>
      <c r="F306" s="176"/>
      <c r="G306" s="178"/>
      <c r="I306" s="77">
        <f t="shared" ref="I306:I312" si="89">I186</f>
        <v>58</v>
      </c>
      <c r="J306" s="73">
        <f t="shared" si="86"/>
        <v>2045</v>
      </c>
      <c r="K306" s="78" t="str">
        <f t="shared" si="87"/>
        <v/>
      </c>
      <c r="M306" s="41">
        <v>2.1999999999999999E-2</v>
      </c>
    </row>
    <row r="307" spans="2:13" hidden="1">
      <c r="B307" s="191">
        <f t="shared" si="88"/>
        <v>53144</v>
      </c>
      <c r="C307" s="176"/>
      <c r="D307" s="177"/>
      <c r="E307" s="177"/>
      <c r="F307" s="176"/>
      <c r="G307" s="178"/>
      <c r="I307" s="77">
        <f t="shared" si="89"/>
        <v>59</v>
      </c>
      <c r="J307" s="73">
        <f t="shared" si="86"/>
        <v>2045</v>
      </c>
      <c r="K307" s="78" t="str">
        <f t="shared" si="87"/>
        <v/>
      </c>
      <c r="M307" s="41">
        <v>2.1999999999999999E-2</v>
      </c>
    </row>
    <row r="308" spans="2:13" hidden="1">
      <c r="B308" s="191">
        <f t="shared" si="88"/>
        <v>53175</v>
      </c>
      <c r="C308" s="176"/>
      <c r="D308" s="177"/>
      <c r="E308" s="177"/>
      <c r="F308" s="176"/>
      <c r="G308" s="178"/>
      <c r="I308" s="77">
        <f t="shared" si="89"/>
        <v>60</v>
      </c>
      <c r="J308" s="73">
        <f t="shared" si="86"/>
        <v>2045</v>
      </c>
      <c r="K308" s="78" t="str">
        <f t="shared" si="87"/>
        <v/>
      </c>
      <c r="M308" s="41">
        <v>2.1999999999999999E-2</v>
      </c>
    </row>
    <row r="309" spans="2:13" hidden="1">
      <c r="B309" s="191">
        <f t="shared" si="88"/>
        <v>53206</v>
      </c>
      <c r="C309" s="176"/>
      <c r="D309" s="177"/>
      <c r="E309" s="177"/>
      <c r="F309" s="176"/>
      <c r="G309" s="178"/>
      <c r="I309" s="77">
        <f t="shared" si="89"/>
        <v>61</v>
      </c>
      <c r="J309" s="73">
        <f t="shared" si="86"/>
        <v>2045</v>
      </c>
      <c r="K309" s="78" t="str">
        <f t="shared" si="87"/>
        <v/>
      </c>
      <c r="M309" s="41">
        <v>2.1999999999999999E-2</v>
      </c>
    </row>
    <row r="310" spans="2:13" hidden="1">
      <c r="B310" s="191">
        <f t="shared" si="88"/>
        <v>53236</v>
      </c>
      <c r="C310" s="176"/>
      <c r="D310" s="177"/>
      <c r="E310" s="177"/>
      <c r="F310" s="176"/>
      <c r="G310" s="178"/>
      <c r="I310" s="77">
        <f t="shared" si="89"/>
        <v>62</v>
      </c>
      <c r="J310" s="73">
        <f t="shared" si="86"/>
        <v>2045</v>
      </c>
      <c r="K310" s="78" t="str">
        <f t="shared" si="87"/>
        <v/>
      </c>
      <c r="M310" s="41">
        <v>2.1999999999999999E-2</v>
      </c>
    </row>
    <row r="311" spans="2:13" hidden="1">
      <c r="B311" s="191">
        <f t="shared" si="88"/>
        <v>53267</v>
      </c>
      <c r="C311" s="176"/>
      <c r="D311" s="177"/>
      <c r="E311" s="177"/>
      <c r="F311" s="176"/>
      <c r="G311" s="178"/>
      <c r="I311" s="77">
        <f t="shared" si="89"/>
        <v>63</v>
      </c>
      <c r="J311" s="73">
        <f t="shared" si="86"/>
        <v>2045</v>
      </c>
      <c r="K311" s="78" t="str">
        <f t="shared" si="87"/>
        <v/>
      </c>
      <c r="M311" s="41">
        <v>2.1999999999999999E-2</v>
      </c>
    </row>
    <row r="312" spans="2:13" hidden="1">
      <c r="B312" s="192">
        <f t="shared" si="88"/>
        <v>53297</v>
      </c>
      <c r="C312" s="179"/>
      <c r="D312" s="180"/>
      <c r="E312" s="180"/>
      <c r="F312" s="179"/>
      <c r="G312" s="181"/>
      <c r="I312" s="64">
        <f t="shared" si="89"/>
        <v>64</v>
      </c>
      <c r="J312" s="73">
        <f t="shared" si="86"/>
        <v>2045</v>
      </c>
      <c r="K312" s="82" t="str">
        <f t="shared" si="87"/>
        <v/>
      </c>
      <c r="M312" s="41">
        <v>2.1999999999999999E-2</v>
      </c>
    </row>
    <row r="313" spans="2:13" hidden="1">
      <c r="B313" s="190">
        <f t="shared" si="88"/>
        <v>53328</v>
      </c>
      <c r="C313" s="182"/>
      <c r="D313" s="183"/>
      <c r="E313" s="183"/>
      <c r="F313" s="182"/>
      <c r="G313" s="184"/>
      <c r="I313" s="60">
        <f>I193</f>
        <v>66</v>
      </c>
      <c r="J313" s="73">
        <f t="shared" si="86"/>
        <v>2046</v>
      </c>
      <c r="K313" s="74" t="str">
        <f t="shared" si="87"/>
        <v/>
      </c>
      <c r="M313" s="41">
        <v>2.1999999999999999E-2</v>
      </c>
    </row>
    <row r="314" spans="2:13" hidden="1">
      <c r="B314" s="191">
        <f t="shared" si="88"/>
        <v>53359</v>
      </c>
      <c r="C314" s="176"/>
      <c r="D314" s="177"/>
      <c r="E314" s="177"/>
      <c r="F314" s="176"/>
      <c r="G314" s="178"/>
      <c r="I314" s="77">
        <f t="shared" ref="I314:I324" si="90">I194</f>
        <v>67</v>
      </c>
      <c r="J314" s="73">
        <f t="shared" si="86"/>
        <v>2046</v>
      </c>
      <c r="K314" s="78" t="str">
        <f t="shared" si="87"/>
        <v/>
      </c>
      <c r="M314" s="41">
        <v>2.1999999999999999E-2</v>
      </c>
    </row>
    <row r="315" spans="2:13" hidden="1">
      <c r="B315" s="191">
        <f t="shared" si="88"/>
        <v>53387</v>
      </c>
      <c r="C315" s="176"/>
      <c r="D315" s="177"/>
      <c r="E315" s="177"/>
      <c r="F315" s="176"/>
      <c r="G315" s="178"/>
      <c r="I315" s="77">
        <f t="shared" si="90"/>
        <v>68</v>
      </c>
      <c r="J315" s="73">
        <f t="shared" si="86"/>
        <v>2046</v>
      </c>
      <c r="K315" s="78" t="str">
        <f t="shared" si="87"/>
        <v/>
      </c>
      <c r="M315" s="41">
        <v>2.1999999999999999E-2</v>
      </c>
    </row>
    <row r="316" spans="2:13" hidden="1">
      <c r="B316" s="191">
        <f t="shared" si="88"/>
        <v>53418</v>
      </c>
      <c r="C316" s="176"/>
      <c r="D316" s="177"/>
      <c r="E316" s="177"/>
      <c r="F316" s="176"/>
      <c r="G316" s="178"/>
      <c r="I316" s="77">
        <f t="shared" si="90"/>
        <v>69</v>
      </c>
      <c r="J316" s="73">
        <f t="shared" si="86"/>
        <v>2046</v>
      </c>
      <c r="K316" s="78" t="str">
        <f t="shared" si="87"/>
        <v/>
      </c>
      <c r="M316" s="41">
        <v>2.1999999999999999E-2</v>
      </c>
    </row>
    <row r="317" spans="2:13" hidden="1">
      <c r="B317" s="191">
        <f t="shared" si="88"/>
        <v>53448</v>
      </c>
      <c r="C317" s="176"/>
      <c r="D317" s="177"/>
      <c r="E317" s="177"/>
      <c r="F317" s="176"/>
      <c r="G317" s="178"/>
      <c r="I317" s="77">
        <f t="shared" si="90"/>
        <v>70</v>
      </c>
      <c r="J317" s="73">
        <f t="shared" si="86"/>
        <v>2046</v>
      </c>
      <c r="K317" s="78" t="str">
        <f t="shared" si="87"/>
        <v/>
      </c>
      <c r="M317" s="41">
        <v>2.1999999999999999E-2</v>
      </c>
    </row>
    <row r="318" spans="2:13" hidden="1">
      <c r="B318" s="191">
        <f t="shared" si="88"/>
        <v>53479</v>
      </c>
      <c r="C318" s="176"/>
      <c r="D318" s="177"/>
      <c r="E318" s="177"/>
      <c r="F318" s="176"/>
      <c r="G318" s="178"/>
      <c r="I318" s="77">
        <f t="shared" si="90"/>
        <v>71</v>
      </c>
      <c r="J318" s="73">
        <f t="shared" si="86"/>
        <v>2046</v>
      </c>
      <c r="K318" s="78" t="str">
        <f t="shared" si="87"/>
        <v/>
      </c>
      <c r="M318" s="41">
        <v>2.1999999999999999E-2</v>
      </c>
    </row>
    <row r="319" spans="2:13" hidden="1">
      <c r="B319" s="191">
        <f t="shared" si="88"/>
        <v>53509</v>
      </c>
      <c r="C319" s="176"/>
      <c r="D319" s="177"/>
      <c r="E319" s="177"/>
      <c r="F319" s="176"/>
      <c r="G319" s="178"/>
      <c r="I319" s="77">
        <f t="shared" si="90"/>
        <v>72</v>
      </c>
      <c r="J319" s="73">
        <f t="shared" si="86"/>
        <v>2046</v>
      </c>
      <c r="K319" s="78" t="str">
        <f t="shared" si="87"/>
        <v/>
      </c>
      <c r="M319" s="41">
        <v>2.1999999999999999E-2</v>
      </c>
    </row>
    <row r="320" spans="2:13" hidden="1">
      <c r="B320" s="191">
        <f t="shared" si="88"/>
        <v>53540</v>
      </c>
      <c r="C320" s="176"/>
      <c r="D320" s="177"/>
      <c r="E320" s="177"/>
      <c r="F320" s="176"/>
      <c r="G320" s="178"/>
      <c r="I320" s="77">
        <f t="shared" si="90"/>
        <v>73</v>
      </c>
      <c r="J320" s="73">
        <f t="shared" si="86"/>
        <v>2046</v>
      </c>
      <c r="K320" s="78" t="str">
        <f t="shared" si="87"/>
        <v/>
      </c>
      <c r="M320" s="41">
        <v>2.1999999999999999E-2</v>
      </c>
    </row>
    <row r="321" spans="2:13" hidden="1">
      <c r="B321" s="191">
        <f t="shared" si="88"/>
        <v>53571</v>
      </c>
      <c r="C321" s="176"/>
      <c r="D321" s="177"/>
      <c r="E321" s="177"/>
      <c r="F321" s="176"/>
      <c r="G321" s="178"/>
      <c r="I321" s="77">
        <f t="shared" si="90"/>
        <v>74</v>
      </c>
      <c r="J321" s="73">
        <f t="shared" si="86"/>
        <v>2046</v>
      </c>
      <c r="K321" s="78" t="str">
        <f t="shared" si="87"/>
        <v/>
      </c>
      <c r="M321" s="41">
        <v>2.1999999999999999E-2</v>
      </c>
    </row>
    <row r="322" spans="2:13" hidden="1">
      <c r="B322" s="191">
        <f t="shared" si="88"/>
        <v>53601</v>
      </c>
      <c r="C322" s="176"/>
      <c r="D322" s="177"/>
      <c r="E322" s="177"/>
      <c r="F322" s="176"/>
      <c r="G322" s="178"/>
      <c r="I322" s="77">
        <f t="shared" si="90"/>
        <v>75</v>
      </c>
      <c r="J322" s="73">
        <f t="shared" si="86"/>
        <v>2046</v>
      </c>
      <c r="K322" s="78" t="str">
        <f t="shared" si="87"/>
        <v/>
      </c>
      <c r="M322" s="41">
        <v>2.1999999999999999E-2</v>
      </c>
    </row>
    <row r="323" spans="2:13" hidden="1">
      <c r="B323" s="191">
        <f t="shared" si="88"/>
        <v>53632</v>
      </c>
      <c r="C323" s="176"/>
      <c r="D323" s="177"/>
      <c r="E323" s="177"/>
      <c r="F323" s="176"/>
      <c r="G323" s="178"/>
      <c r="I323" s="77">
        <f t="shared" si="90"/>
        <v>76</v>
      </c>
      <c r="J323" s="73">
        <f t="shared" si="86"/>
        <v>2046</v>
      </c>
      <c r="K323" s="78" t="str">
        <f t="shared" si="87"/>
        <v/>
      </c>
      <c r="M323" s="41">
        <v>2.1999999999999999E-2</v>
      </c>
    </row>
    <row r="324" spans="2:13" hidden="1">
      <c r="B324" s="192"/>
      <c r="C324" s="179"/>
      <c r="D324" s="180"/>
      <c r="E324" s="180"/>
      <c r="F324" s="179"/>
      <c r="G324" s="181"/>
      <c r="I324" s="64">
        <f t="shared" si="90"/>
        <v>77</v>
      </c>
      <c r="J324" s="73">
        <f t="shared" si="86"/>
        <v>1900</v>
      </c>
      <c r="K324" s="82" t="str">
        <f t="shared" si="87"/>
        <v/>
      </c>
      <c r="M324" s="41" t="e">
        <v>#N/A</v>
      </c>
    </row>
  </sheetData>
  <printOptions horizontalCentered="1"/>
  <pageMargins left="0.25" right="0.25" top="0.75" bottom="0.75" header="0.3" footer="0.3"/>
  <pageSetup scale="20" orientation="portrait" r:id="rId1"/>
  <headerFooter alignWithMargins="0">
    <oddFooter>&amp;L&amp;8NPC Group - &amp;F   ( &amp;A )&amp;C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zoomScaleSheetLayoutView="70" workbookViewId="0">
      <selection activeCell="K22" sqref="K22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7" width="9.5" style="117" bestFit="1" customWidth="1"/>
    <col min="8" max="8" width="15.33203125" style="117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9.33203125" style="117"/>
    <col min="22" max="22" width="9.6640625" style="117" bestFit="1" customWidth="1"/>
    <col min="23" max="16384" width="9.33203125" style="117"/>
  </cols>
  <sheetData>
    <row r="1" spans="2:24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4" ht="15.75">
      <c r="B2" s="115" t="s">
        <v>227</v>
      </c>
      <c r="C2" s="116"/>
      <c r="D2" s="116"/>
      <c r="E2" s="116"/>
      <c r="F2" s="116"/>
      <c r="G2" s="116"/>
      <c r="H2" s="116"/>
      <c r="I2" s="116"/>
      <c r="J2" s="116"/>
    </row>
    <row r="3" spans="2:24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T3" s="119"/>
      <c r="U3" s="119"/>
      <c r="V3" s="119"/>
      <c r="W3" s="119"/>
      <c r="X3" s="119"/>
    </row>
    <row r="4" spans="2:24">
      <c r="B4" s="118"/>
      <c r="C4" s="118"/>
      <c r="D4" s="118"/>
      <c r="E4" s="118"/>
      <c r="F4" s="118"/>
      <c r="G4" s="118"/>
      <c r="H4" s="118"/>
      <c r="I4" s="119"/>
      <c r="J4" s="119"/>
      <c r="K4" s="119"/>
      <c r="T4" s="119"/>
      <c r="U4" s="119"/>
      <c r="V4" s="119"/>
      <c r="W4" s="119"/>
      <c r="X4" s="119"/>
    </row>
    <row r="5" spans="2:24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228</v>
      </c>
      <c r="I5" s="121" t="s">
        <v>73</v>
      </c>
      <c r="J5" s="17" t="s">
        <v>52</v>
      </c>
      <c r="K5" s="121" t="s">
        <v>224</v>
      </c>
      <c r="M5" s="214"/>
      <c r="N5" s="214"/>
      <c r="P5" s="214"/>
      <c r="Q5" s="119"/>
      <c r="R5" s="276"/>
      <c r="S5" s="119"/>
      <c r="T5" s="119"/>
      <c r="U5" s="119"/>
      <c r="V5" s="119"/>
      <c r="W5" s="119"/>
      <c r="X5" s="119"/>
    </row>
    <row r="6" spans="2:24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Q6" s="386"/>
      <c r="R6" s="386"/>
      <c r="S6" s="119"/>
      <c r="T6" s="119"/>
      <c r="U6" s="119"/>
      <c r="V6" s="119"/>
      <c r="W6" s="119"/>
      <c r="X6" s="119"/>
    </row>
    <row r="7" spans="2:24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Q7" s="119"/>
      <c r="R7" s="119"/>
      <c r="S7" s="119"/>
      <c r="T7" s="119"/>
      <c r="U7" s="119"/>
      <c r="V7" s="119"/>
      <c r="W7" s="119"/>
      <c r="X7" s="119"/>
    </row>
    <row r="8" spans="2:24" ht="6" customHeight="1">
      <c r="K8" s="119"/>
      <c r="Q8" s="119"/>
      <c r="R8" s="119"/>
      <c r="S8" s="119"/>
    </row>
    <row r="9" spans="2:24" ht="15.75">
      <c r="B9" s="43" t="str">
        <f>C52</f>
        <v>2019 IRP Utah Wind Resource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Q9" s="119"/>
      <c r="R9" s="119"/>
      <c r="S9" s="119"/>
    </row>
    <row r="10" spans="2:24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</row>
    <row r="11" spans="2:24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</row>
    <row r="12" spans="2:24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Q12" s="128"/>
      <c r="R12" s="148"/>
      <c r="T12" s="161"/>
      <c r="U12" s="153"/>
      <c r="V12" s="153"/>
    </row>
    <row r="13" spans="2:24">
      <c r="B13" s="135">
        <f t="shared" si="0"/>
        <v>2019</v>
      </c>
      <c r="C13" s="136"/>
      <c r="D13" s="128"/>
      <c r="E13" s="148"/>
      <c r="F13" s="148"/>
      <c r="G13" s="130"/>
      <c r="H13" s="128">
        <f t="shared" ref="H13:H16" si="1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2">(D13+E13+F13)</f>
        <v>0</v>
      </c>
      <c r="L13" s="119"/>
      <c r="N13" s="117"/>
      <c r="Q13" s="128"/>
      <c r="V13" s="153"/>
      <c r="X13" s="159"/>
    </row>
    <row r="14" spans="2:24">
      <c r="B14" s="135">
        <f t="shared" si="0"/>
        <v>2020</v>
      </c>
      <c r="C14" s="136"/>
      <c r="D14" s="128"/>
      <c r="E14" s="128"/>
      <c r="F14" s="128"/>
      <c r="G14" s="130"/>
      <c r="H14" s="128">
        <f t="shared" si="1"/>
        <v>0</v>
      </c>
      <c r="I14" s="130"/>
      <c r="J14" s="130"/>
      <c r="K14" s="128">
        <f t="shared" si="2"/>
        <v>0</v>
      </c>
      <c r="L14" s="119"/>
      <c r="N14" s="117"/>
      <c r="O14" s="132"/>
      <c r="P14" s="372"/>
      <c r="Q14" s="128"/>
      <c r="V14" s="153"/>
      <c r="X14" s="159"/>
    </row>
    <row r="15" spans="2:24">
      <c r="B15" s="135">
        <f t="shared" si="0"/>
        <v>2021</v>
      </c>
      <c r="C15" s="136"/>
      <c r="D15" s="128"/>
      <c r="E15" s="128"/>
      <c r="F15" s="128"/>
      <c r="G15" s="130"/>
      <c r="H15" s="128">
        <f t="shared" si="1"/>
        <v>0</v>
      </c>
      <c r="I15" s="130"/>
      <c r="J15" s="130"/>
      <c r="K15" s="128">
        <f t="shared" si="2"/>
        <v>0</v>
      </c>
      <c r="L15" s="119"/>
      <c r="N15" s="117"/>
      <c r="O15" s="373"/>
      <c r="P15" s="372"/>
      <c r="Q15" s="128"/>
      <c r="V15" s="153"/>
      <c r="X15" s="159"/>
    </row>
    <row r="16" spans="2:24">
      <c r="B16" s="135">
        <f t="shared" si="0"/>
        <v>2022</v>
      </c>
      <c r="C16" s="136"/>
      <c r="D16" s="128"/>
      <c r="E16" s="128"/>
      <c r="F16" s="128"/>
      <c r="G16" s="130"/>
      <c r="H16" s="128">
        <f t="shared" si="1"/>
        <v>0</v>
      </c>
      <c r="I16" s="130"/>
      <c r="J16" s="130"/>
      <c r="K16" s="128">
        <f t="shared" si="2"/>
        <v>0</v>
      </c>
      <c r="L16" s="119"/>
      <c r="N16" s="117"/>
      <c r="Q16" s="128"/>
      <c r="V16" s="153"/>
      <c r="X16" s="159"/>
    </row>
    <row r="17" spans="2:25">
      <c r="B17" s="135">
        <f t="shared" si="0"/>
        <v>2023</v>
      </c>
      <c r="C17" s="136">
        <v>1265.623188405797</v>
      </c>
      <c r="D17" s="128">
        <f t="shared" ref="D17" si="3">C17*$C$62</f>
        <v>87.31076284841852</v>
      </c>
      <c r="E17" s="148">
        <v>32.333333333333336</v>
      </c>
      <c r="F17" s="199">
        <f>$C$60</f>
        <v>1.4680258019147514</v>
      </c>
      <c r="G17" s="130">
        <f t="shared" ref="G17:G23" si="4">(D17+E17+F17)/(8.76*$C$63)</f>
        <v>46.866388818073915</v>
      </c>
      <c r="H17" s="128">
        <v>-21.479999999999997</v>
      </c>
      <c r="I17" s="130">
        <f t="shared" ref="I17:I23" si="5">(G17+H17)</f>
        <v>25.386388818073918</v>
      </c>
      <c r="J17" s="130">
        <f>ROUND(I17*$C$63*8.76,2)</f>
        <v>65.599999999999994</v>
      </c>
      <c r="K17" s="128">
        <f t="shared" si="2"/>
        <v>121.1121219836666</v>
      </c>
      <c r="L17" s="119"/>
      <c r="N17" s="117"/>
      <c r="O17" s="132"/>
      <c r="Q17" s="128"/>
      <c r="R17" s="128"/>
      <c r="V17" s="153"/>
      <c r="X17" s="159"/>
    </row>
    <row r="18" spans="2:25">
      <c r="B18" s="135">
        <f t="shared" si="0"/>
        <v>2024</v>
      </c>
      <c r="C18" s="136"/>
      <c r="D18" s="128">
        <f t="shared" ref="D18:E33" si="6">ROUND(D17*(1+(IFERROR(INDEX($D$66:$D$74,MATCH($B18,$C$66:$C$74,0),1),0)+IFERROR(INDEX($G$66:$G$74,MATCH($B18,$F$66:$F$74,0),1),0)+IFERROR(INDEX($J$66:$J$74,MATCH($B18,$I$66:$I$74,0),1),0))),2)</f>
        <v>88.45</v>
      </c>
      <c r="E18" s="148">
        <v>33.072463768115945</v>
      </c>
      <c r="F18" s="128">
        <f t="shared" ref="F18:F37" si="7">ROUND(F17*(1+(IFERROR(INDEX($D$66:$D$74,MATCH($B18,$C$66:$C$74,0),1),0)+IFERROR(INDEX($G$66:$G$74,MATCH($B18,$F$66:$F$74,0),1),0)+IFERROR(INDEX($J$66:$J$74,MATCH($B18,$I$66:$I$74,0),1),0))),2)</f>
        <v>1.49</v>
      </c>
      <c r="G18" s="130">
        <f t="shared" si="4"/>
        <v>47.601758288103078</v>
      </c>
      <c r="H18" s="128">
        <v>-21.479999999999997</v>
      </c>
      <c r="I18" s="130">
        <f t="shared" si="5"/>
        <v>26.121758288103081</v>
      </c>
      <c r="J18" s="130">
        <f t="shared" ref="J18:J37" si="8">ROUND(I18*$C$63*8.76,2)</f>
        <v>67.5</v>
      </c>
      <c r="K18" s="128">
        <f t="shared" si="2"/>
        <v>123.01246376811595</v>
      </c>
      <c r="L18" s="119"/>
      <c r="N18" s="117"/>
      <c r="Q18" s="128"/>
      <c r="R18" s="128"/>
      <c r="T18" s="161"/>
      <c r="U18" s="153"/>
      <c r="V18" s="153"/>
      <c r="W18" s="153"/>
      <c r="X18" s="159"/>
      <c r="Y18" s="153"/>
    </row>
    <row r="19" spans="2:25">
      <c r="B19" s="135">
        <f t="shared" si="0"/>
        <v>2025</v>
      </c>
      <c r="C19" s="136"/>
      <c r="D19" s="128">
        <f t="shared" si="6"/>
        <v>89.95</v>
      </c>
      <c r="E19" s="148">
        <v>33.826086956521742</v>
      </c>
      <c r="F19" s="128">
        <f t="shared" si="7"/>
        <v>1.52</v>
      </c>
      <c r="G19" s="130">
        <f t="shared" si="4"/>
        <v>48.485444995171328</v>
      </c>
      <c r="H19" s="128">
        <v>-22.278000000000002</v>
      </c>
      <c r="I19" s="130">
        <f t="shared" si="5"/>
        <v>26.207444995171326</v>
      </c>
      <c r="J19" s="130">
        <f t="shared" si="8"/>
        <v>67.73</v>
      </c>
      <c r="K19" s="128">
        <f t="shared" si="2"/>
        <v>125.29608695652173</v>
      </c>
      <c r="L19" s="119"/>
      <c r="N19" s="117"/>
      <c r="Q19" s="128"/>
      <c r="R19" s="128"/>
      <c r="T19" s="161"/>
      <c r="U19" s="153"/>
      <c r="V19" s="153"/>
      <c r="W19" s="153"/>
      <c r="X19" s="159"/>
      <c r="Y19" s="153"/>
    </row>
    <row r="20" spans="2:25">
      <c r="B20" s="135">
        <f t="shared" si="0"/>
        <v>2026</v>
      </c>
      <c r="C20" s="136"/>
      <c r="D20" s="128">
        <f t="shared" si="6"/>
        <v>91.84</v>
      </c>
      <c r="E20" s="148">
        <v>34.594202898550726</v>
      </c>
      <c r="F20" s="128">
        <f t="shared" si="7"/>
        <v>1.55</v>
      </c>
      <c r="G20" s="130">
        <f t="shared" si="4"/>
        <v>49.525657030628722</v>
      </c>
      <c r="H20" s="128">
        <v>-22.278000000000002</v>
      </c>
      <c r="I20" s="130">
        <f t="shared" si="5"/>
        <v>27.247657030628719</v>
      </c>
      <c r="J20" s="130">
        <f t="shared" si="8"/>
        <v>70.41</v>
      </c>
      <c r="K20" s="128">
        <f t="shared" si="2"/>
        <v>127.98420289855072</v>
      </c>
      <c r="L20" s="119"/>
      <c r="N20" s="117"/>
      <c r="Q20" s="128"/>
      <c r="R20" s="128"/>
      <c r="T20" s="161"/>
      <c r="U20" s="153"/>
      <c r="V20" s="153"/>
      <c r="W20" s="153"/>
      <c r="X20" s="159"/>
      <c r="Y20" s="153"/>
    </row>
    <row r="21" spans="2:25">
      <c r="B21" s="135">
        <f t="shared" si="0"/>
        <v>2027</v>
      </c>
      <c r="C21" s="136"/>
      <c r="D21" s="128">
        <f t="shared" si="6"/>
        <v>94.04</v>
      </c>
      <c r="E21" s="148">
        <v>35.376811594202898</v>
      </c>
      <c r="F21" s="128">
        <f t="shared" si="7"/>
        <v>1.59</v>
      </c>
      <c r="G21" s="130">
        <f t="shared" si="4"/>
        <v>50.695306707763685</v>
      </c>
      <c r="H21" s="128">
        <v>-23.07</v>
      </c>
      <c r="I21" s="130">
        <f t="shared" si="5"/>
        <v>27.625306707763684</v>
      </c>
      <c r="J21" s="130">
        <f t="shared" si="8"/>
        <v>71.39</v>
      </c>
      <c r="K21" s="128">
        <f t="shared" si="2"/>
        <v>131.0068115942029</v>
      </c>
      <c r="L21" s="119"/>
      <c r="N21" s="117"/>
      <c r="Q21" s="128"/>
      <c r="R21" s="128"/>
      <c r="T21" s="161"/>
      <c r="U21" s="153"/>
      <c r="V21" s="153"/>
      <c r="W21" s="153"/>
      <c r="X21" s="159"/>
      <c r="Y21" s="153"/>
    </row>
    <row r="22" spans="2:25">
      <c r="B22" s="135">
        <f t="shared" si="0"/>
        <v>2028</v>
      </c>
      <c r="C22" s="136"/>
      <c r="D22" s="128">
        <f t="shared" si="6"/>
        <v>96.3</v>
      </c>
      <c r="E22" s="148">
        <v>36.188405797101453</v>
      </c>
      <c r="F22" s="128">
        <f t="shared" si="7"/>
        <v>1.63</v>
      </c>
      <c r="G22" s="130">
        <f t="shared" si="4"/>
        <v>51.899390835500917</v>
      </c>
      <c r="H22" s="128">
        <v>-23.07</v>
      </c>
      <c r="I22" s="130">
        <f t="shared" si="5"/>
        <v>28.829390835500917</v>
      </c>
      <c r="J22" s="130">
        <f t="shared" si="8"/>
        <v>74.5</v>
      </c>
      <c r="K22" s="128">
        <f t="shared" si="2"/>
        <v>134.11840579710145</v>
      </c>
      <c r="L22" s="119"/>
      <c r="N22" s="117"/>
      <c r="Q22" s="128"/>
      <c r="R22" s="128"/>
      <c r="T22" s="161"/>
      <c r="U22" s="153"/>
      <c r="V22" s="153"/>
      <c r="W22" s="153"/>
      <c r="X22" s="159"/>
      <c r="Y22" s="153"/>
    </row>
    <row r="23" spans="2:25">
      <c r="B23" s="135">
        <f t="shared" si="0"/>
        <v>2029</v>
      </c>
      <c r="C23" s="136"/>
      <c r="D23" s="128">
        <f t="shared" si="6"/>
        <v>98.51</v>
      </c>
      <c r="E23" s="148">
        <v>37.014492753623188</v>
      </c>
      <c r="F23" s="128">
        <f t="shared" si="7"/>
        <v>1.67</v>
      </c>
      <c r="G23" s="130">
        <f t="shared" si="4"/>
        <v>53.089734832297495</v>
      </c>
      <c r="H23" s="128">
        <v>-23.867999999999999</v>
      </c>
      <c r="I23" s="130">
        <f t="shared" si="5"/>
        <v>29.221734832297496</v>
      </c>
      <c r="J23" s="130">
        <f t="shared" si="8"/>
        <v>75.510000000000005</v>
      </c>
      <c r="K23" s="128">
        <f t="shared" si="2"/>
        <v>137.19449275362317</v>
      </c>
      <c r="L23" s="119"/>
      <c r="N23" s="117"/>
      <c r="Q23" s="128"/>
      <c r="R23" s="128"/>
      <c r="T23" s="161"/>
      <c r="U23" s="153"/>
      <c r="V23" s="153"/>
      <c r="W23" s="153"/>
      <c r="X23" s="159"/>
      <c r="Y23" s="153"/>
    </row>
    <row r="24" spans="2:25">
      <c r="B24" s="135">
        <f t="shared" si="0"/>
        <v>2030</v>
      </c>
      <c r="C24" s="136"/>
      <c r="D24" s="128">
        <f t="shared" si="6"/>
        <v>100.68</v>
      </c>
      <c r="E24" s="148">
        <v>37.855072463768117</v>
      </c>
      <c r="F24" s="128">
        <f t="shared" si="7"/>
        <v>1.71</v>
      </c>
      <c r="G24" s="130">
        <f>(D24+E24+F24)/(8.76*$C$63)</f>
        <v>54.270208367683679</v>
      </c>
      <c r="H24" s="128">
        <v>-24.666</v>
      </c>
      <c r="I24" s="130">
        <f>(G24+H24)</f>
        <v>29.604208367683679</v>
      </c>
      <c r="J24" s="130">
        <f t="shared" si="8"/>
        <v>76.5</v>
      </c>
      <c r="K24" s="128">
        <f t="shared" si="2"/>
        <v>140.24507246376814</v>
      </c>
      <c r="L24" s="119"/>
      <c r="N24" s="117"/>
      <c r="Q24" s="128"/>
      <c r="R24" s="128"/>
      <c r="T24" s="161"/>
      <c r="U24" s="153"/>
      <c r="V24" s="153"/>
      <c r="W24" s="153"/>
      <c r="X24" s="159"/>
      <c r="Y24" s="153"/>
    </row>
    <row r="25" spans="2:25">
      <c r="B25" s="135">
        <f t="shared" si="0"/>
        <v>2031</v>
      </c>
      <c r="C25" s="136"/>
      <c r="D25" s="128">
        <f t="shared" si="6"/>
        <v>102.89</v>
      </c>
      <c r="E25" s="148">
        <v>38.724637681159422</v>
      </c>
      <c r="F25" s="128">
        <f t="shared" si="7"/>
        <v>1.75</v>
      </c>
      <c r="G25" s="130">
        <f t="shared" ref="G25:G37" si="9">(D25+E25+F25)/(8.76*$C$63)</f>
        <v>55.477377014611655</v>
      </c>
      <c r="H25" s="128">
        <v>-24.666</v>
      </c>
      <c r="I25" s="130">
        <f t="shared" ref="I25:I37" si="10">(G25+H25)</f>
        <v>30.811377014611654</v>
      </c>
      <c r="J25" s="130">
        <f t="shared" si="8"/>
        <v>79.62</v>
      </c>
      <c r="K25" s="128">
        <f t="shared" si="2"/>
        <v>143.36463768115942</v>
      </c>
      <c r="L25" s="119"/>
      <c r="N25" s="117"/>
      <c r="Q25" s="128"/>
      <c r="R25" s="128"/>
      <c r="T25" s="161"/>
      <c r="U25" s="153"/>
      <c r="V25" s="153"/>
      <c r="W25" s="153"/>
      <c r="X25" s="159"/>
      <c r="Y25" s="153"/>
    </row>
    <row r="26" spans="2:25">
      <c r="B26" s="135">
        <f t="shared" si="0"/>
        <v>2032</v>
      </c>
      <c r="C26" s="136"/>
      <c r="D26" s="128">
        <f t="shared" si="6"/>
        <v>105.15</v>
      </c>
      <c r="E26" s="148">
        <v>39.608695652173914</v>
      </c>
      <c r="F26" s="128">
        <f t="shared" si="7"/>
        <v>1.79</v>
      </c>
      <c r="G26" s="130">
        <f t="shared" si="9"/>
        <v>56.709502225901218</v>
      </c>
      <c r="H26" s="128">
        <v>-25.457999999999998</v>
      </c>
      <c r="I26" s="130">
        <f t="shared" si="10"/>
        <v>31.25150222590122</v>
      </c>
      <c r="J26" s="130">
        <f t="shared" si="8"/>
        <v>80.760000000000005</v>
      </c>
      <c r="K26" s="128">
        <f t="shared" si="2"/>
        <v>146.5486956521739</v>
      </c>
      <c r="L26" s="119"/>
      <c r="N26" s="117"/>
      <c r="Q26" s="128"/>
      <c r="R26" s="128"/>
      <c r="T26" s="161"/>
      <c r="U26" s="153"/>
      <c r="V26" s="153"/>
      <c r="W26" s="153"/>
      <c r="X26" s="159"/>
      <c r="Y26" s="153"/>
    </row>
    <row r="27" spans="2:25">
      <c r="B27" s="135">
        <f t="shared" si="0"/>
        <v>2033</v>
      </c>
      <c r="C27" s="136"/>
      <c r="D27" s="128">
        <f t="shared" si="6"/>
        <v>107.36</v>
      </c>
      <c r="E27" s="148">
        <v>40.507246376811594</v>
      </c>
      <c r="F27" s="128">
        <f t="shared" si="7"/>
        <v>1.83</v>
      </c>
      <c r="G27" s="130">
        <f t="shared" si="9"/>
        <v>57.927887306250142</v>
      </c>
      <c r="H27" s="128">
        <v>0</v>
      </c>
      <c r="I27" s="130">
        <f t="shared" si="10"/>
        <v>57.927887306250142</v>
      </c>
      <c r="J27" s="130">
        <f t="shared" si="8"/>
        <v>149.69999999999999</v>
      </c>
      <c r="K27" s="128">
        <f t="shared" si="2"/>
        <v>149.69724637681159</v>
      </c>
      <c r="L27" s="119"/>
      <c r="N27" s="117"/>
      <c r="Q27" s="128"/>
      <c r="R27" s="128"/>
      <c r="T27" s="161"/>
      <c r="U27" s="153"/>
      <c r="V27" s="153"/>
      <c r="W27" s="153"/>
      <c r="X27" s="159"/>
      <c r="Y27" s="153"/>
    </row>
    <row r="28" spans="2:25">
      <c r="B28" s="135">
        <f t="shared" si="0"/>
        <v>2034</v>
      </c>
      <c r="C28" s="136"/>
      <c r="D28" s="128">
        <f t="shared" si="6"/>
        <v>109.61</v>
      </c>
      <c r="E28" s="148">
        <v>41.434782608695649</v>
      </c>
      <c r="F28" s="128">
        <f t="shared" si="7"/>
        <v>1.87</v>
      </c>
      <c r="G28" s="130">
        <f t="shared" si="9"/>
        <v>59.172967498140885</v>
      </c>
      <c r="H28" s="128">
        <v>0</v>
      </c>
      <c r="I28" s="130">
        <f t="shared" si="10"/>
        <v>59.172967498140885</v>
      </c>
      <c r="J28" s="130">
        <f t="shared" si="8"/>
        <v>152.91</v>
      </c>
      <c r="K28" s="128">
        <f t="shared" si="2"/>
        <v>152.91478260869565</v>
      </c>
      <c r="L28" s="119"/>
      <c r="N28" s="117"/>
      <c r="Q28" s="128"/>
      <c r="R28" s="128"/>
      <c r="T28" s="161"/>
      <c r="U28" s="153"/>
      <c r="V28" s="153"/>
      <c r="W28" s="153"/>
      <c r="X28" s="159"/>
      <c r="Y28" s="153"/>
    </row>
    <row r="29" spans="2:25">
      <c r="B29" s="135">
        <f t="shared" si="0"/>
        <v>2035</v>
      </c>
      <c r="C29" s="136"/>
      <c r="D29" s="128">
        <f t="shared" si="6"/>
        <v>111.91</v>
      </c>
      <c r="E29" s="148">
        <v>42.376811594202898</v>
      </c>
      <c r="F29" s="128">
        <f t="shared" si="7"/>
        <v>1.91</v>
      </c>
      <c r="G29" s="130">
        <f t="shared" si="9"/>
        <v>60.443004254393209</v>
      </c>
      <c r="H29" s="128">
        <v>0</v>
      </c>
      <c r="I29" s="130">
        <f t="shared" si="10"/>
        <v>60.443004254393209</v>
      </c>
      <c r="J29" s="130">
        <f t="shared" si="8"/>
        <v>156.19999999999999</v>
      </c>
      <c r="K29" s="128">
        <f t="shared" si="2"/>
        <v>156.1968115942029</v>
      </c>
      <c r="L29" s="119"/>
      <c r="N29" s="117"/>
      <c r="Q29" s="128"/>
      <c r="R29" s="128"/>
      <c r="T29" s="161"/>
      <c r="U29" s="153"/>
      <c r="V29" s="153"/>
      <c r="W29" s="153"/>
      <c r="X29" s="159"/>
      <c r="Y29" s="153"/>
    </row>
    <row r="30" spans="2:25">
      <c r="B30" s="135">
        <f t="shared" si="0"/>
        <v>2036</v>
      </c>
      <c r="C30" s="136"/>
      <c r="D30" s="128">
        <f t="shared" si="6"/>
        <v>114.26</v>
      </c>
      <c r="E30" s="148">
        <v>43.347826086956523</v>
      </c>
      <c r="F30" s="128">
        <f t="shared" si="7"/>
        <v>1.95</v>
      </c>
      <c r="G30" s="130">
        <f t="shared" si="9"/>
        <v>61.743605791717563</v>
      </c>
      <c r="H30" s="128">
        <v>0</v>
      </c>
      <c r="I30" s="130">
        <f t="shared" si="10"/>
        <v>61.743605791717563</v>
      </c>
      <c r="J30" s="130">
        <f t="shared" si="8"/>
        <v>159.56</v>
      </c>
      <c r="K30" s="128">
        <f t="shared" si="2"/>
        <v>159.55782608695651</v>
      </c>
      <c r="L30" s="119"/>
      <c r="N30" s="117"/>
      <c r="Q30" s="128"/>
      <c r="R30" s="128"/>
      <c r="T30" s="161"/>
      <c r="U30" s="153"/>
      <c r="V30" s="153"/>
      <c r="W30" s="153"/>
      <c r="X30" s="159"/>
      <c r="Y30" s="153"/>
    </row>
    <row r="31" spans="2:25">
      <c r="B31" s="135">
        <f t="shared" si="0"/>
        <v>2037</v>
      </c>
      <c r="C31" s="136"/>
      <c r="D31" s="128">
        <f t="shared" si="6"/>
        <v>116.77</v>
      </c>
      <c r="E31" s="148">
        <v>44.333333333333336</v>
      </c>
      <c r="F31" s="128">
        <f t="shared" si="7"/>
        <v>1.99</v>
      </c>
      <c r="G31" s="130">
        <f t="shared" si="9"/>
        <v>63.111730258235959</v>
      </c>
      <c r="H31" s="128">
        <v>0</v>
      </c>
      <c r="I31" s="130">
        <f t="shared" si="10"/>
        <v>63.111730258235959</v>
      </c>
      <c r="J31" s="130">
        <f t="shared" si="8"/>
        <v>163.09</v>
      </c>
      <c r="K31" s="128">
        <f t="shared" si="2"/>
        <v>163.09333333333333</v>
      </c>
      <c r="L31" s="119"/>
      <c r="N31" s="117"/>
      <c r="Q31" s="128"/>
      <c r="R31" s="128"/>
      <c r="T31" s="161"/>
      <c r="U31" s="153"/>
      <c r="V31" s="153"/>
      <c r="W31" s="153"/>
      <c r="X31" s="159"/>
      <c r="Y31" s="153"/>
    </row>
    <row r="32" spans="2:25">
      <c r="B32" s="135">
        <f t="shared" si="0"/>
        <v>2038</v>
      </c>
      <c r="C32" s="136"/>
      <c r="D32" s="128">
        <f t="shared" si="6"/>
        <v>119.34</v>
      </c>
      <c r="E32" s="148">
        <v>45.347826086956523</v>
      </c>
      <c r="F32" s="128">
        <f t="shared" si="7"/>
        <v>2.0299999999999998</v>
      </c>
      <c r="G32" s="130">
        <f t="shared" si="9"/>
        <v>64.514289175356609</v>
      </c>
      <c r="H32" s="128">
        <v>0</v>
      </c>
      <c r="I32" s="130">
        <f t="shared" si="10"/>
        <v>64.514289175356609</v>
      </c>
      <c r="J32" s="130">
        <f t="shared" si="8"/>
        <v>166.72</v>
      </c>
      <c r="K32" s="128">
        <f t="shared" si="2"/>
        <v>166.71782608695653</v>
      </c>
      <c r="L32" s="119"/>
      <c r="N32" s="117"/>
      <c r="Q32" s="128"/>
      <c r="R32" s="128"/>
      <c r="T32" s="161"/>
      <c r="U32" s="153"/>
      <c r="V32" s="153"/>
      <c r="W32" s="153"/>
      <c r="X32" s="159"/>
      <c r="Y32" s="153"/>
    </row>
    <row r="33" spans="2:18">
      <c r="B33" s="135">
        <f t="shared" si="0"/>
        <v>2039</v>
      </c>
      <c r="C33" s="136"/>
      <c r="D33" s="128">
        <f t="shared" si="6"/>
        <v>121.85</v>
      </c>
      <c r="E33" s="128">
        <f t="shared" si="6"/>
        <v>46.3</v>
      </c>
      <c r="F33" s="128">
        <f t="shared" si="7"/>
        <v>2.0699999999999998</v>
      </c>
      <c r="G33" s="130">
        <f t="shared" si="9"/>
        <v>65.869514743440902</v>
      </c>
      <c r="H33" s="128">
        <v>0</v>
      </c>
      <c r="I33" s="130">
        <f t="shared" si="10"/>
        <v>65.869514743440902</v>
      </c>
      <c r="J33" s="130">
        <f t="shared" si="8"/>
        <v>170.22</v>
      </c>
      <c r="K33" s="128">
        <f t="shared" si="2"/>
        <v>170.21999999999997</v>
      </c>
      <c r="L33" s="119"/>
      <c r="N33" s="117"/>
      <c r="Q33" s="128"/>
      <c r="R33" s="128"/>
    </row>
    <row r="34" spans="2:18">
      <c r="B34" s="135">
        <f t="shared" si="0"/>
        <v>2040</v>
      </c>
      <c r="C34" s="136"/>
      <c r="D34" s="128">
        <f t="shared" ref="D34:E37" si="11">ROUND(D33*(1+(IFERROR(INDEX($D$66:$D$74,MATCH($B34,$C$66:$C$74,0),1),0)+IFERROR(INDEX($G$66:$G$74,MATCH($B34,$F$66:$F$74,0),1),0)+IFERROR(INDEX($J$66:$J$74,MATCH($B34,$I$66:$I$74,0),1),0))),2)</f>
        <v>124.53</v>
      </c>
      <c r="E34" s="128">
        <f t="shared" si="11"/>
        <v>47.32</v>
      </c>
      <c r="F34" s="128">
        <f t="shared" si="7"/>
        <v>2.12</v>
      </c>
      <c r="G34" s="130">
        <f t="shared" si="9"/>
        <v>67.32064081727421</v>
      </c>
      <c r="H34" s="128">
        <v>0</v>
      </c>
      <c r="I34" s="130">
        <f t="shared" si="10"/>
        <v>67.32064081727421</v>
      </c>
      <c r="J34" s="130">
        <f t="shared" si="8"/>
        <v>173.97</v>
      </c>
      <c r="K34" s="128">
        <f t="shared" si="2"/>
        <v>173.97</v>
      </c>
      <c r="L34" s="119"/>
      <c r="N34" s="117"/>
      <c r="Q34" s="128"/>
      <c r="R34" s="128"/>
    </row>
    <row r="35" spans="2:18">
      <c r="B35" s="135">
        <f t="shared" si="0"/>
        <v>2041</v>
      </c>
      <c r="C35" s="136"/>
      <c r="D35" s="128">
        <f t="shared" si="11"/>
        <v>127.27</v>
      </c>
      <c r="E35" s="128">
        <f t="shared" si="11"/>
        <v>48.36</v>
      </c>
      <c r="F35" s="128">
        <f t="shared" si="7"/>
        <v>2.17</v>
      </c>
      <c r="G35" s="130">
        <f t="shared" si="9"/>
        <v>68.802724247349275</v>
      </c>
      <c r="H35" s="128">
        <v>0</v>
      </c>
      <c r="I35" s="130">
        <f t="shared" si="10"/>
        <v>68.802724247349275</v>
      </c>
      <c r="J35" s="130">
        <f t="shared" si="8"/>
        <v>177.8</v>
      </c>
      <c r="K35" s="128">
        <f t="shared" si="2"/>
        <v>177.79999999999998</v>
      </c>
      <c r="L35" s="119"/>
      <c r="N35" s="117"/>
      <c r="Q35" s="128"/>
      <c r="R35" s="128"/>
    </row>
    <row r="36" spans="2:18">
      <c r="B36" s="135">
        <f t="shared" si="0"/>
        <v>2042</v>
      </c>
      <c r="C36" s="136"/>
      <c r="D36" s="128">
        <f t="shared" si="11"/>
        <v>130.07</v>
      </c>
      <c r="E36" s="128">
        <f t="shared" si="11"/>
        <v>49.42</v>
      </c>
      <c r="F36" s="128">
        <f t="shared" si="7"/>
        <v>2.2200000000000002</v>
      </c>
      <c r="G36" s="130">
        <f t="shared" si="9"/>
        <v>70.315765033666139</v>
      </c>
      <c r="H36" s="128">
        <v>0</v>
      </c>
      <c r="I36" s="130">
        <f t="shared" si="10"/>
        <v>70.315765033666139</v>
      </c>
      <c r="J36" s="130">
        <f t="shared" si="8"/>
        <v>181.71</v>
      </c>
      <c r="K36" s="128">
        <f t="shared" si="2"/>
        <v>181.71</v>
      </c>
      <c r="L36" s="119"/>
      <c r="N36" s="117"/>
      <c r="Q36" s="128"/>
      <c r="R36" s="128"/>
    </row>
    <row r="37" spans="2:18">
      <c r="B37" s="135">
        <f t="shared" si="0"/>
        <v>2043</v>
      </c>
      <c r="C37" s="136"/>
      <c r="D37" s="128">
        <f t="shared" si="11"/>
        <v>132.93</v>
      </c>
      <c r="E37" s="128">
        <f t="shared" si="11"/>
        <v>50.51</v>
      </c>
      <c r="F37" s="128">
        <f t="shared" si="7"/>
        <v>2.27</v>
      </c>
      <c r="G37" s="130">
        <f t="shared" si="9"/>
        <v>71.863632845754992</v>
      </c>
      <c r="H37" s="128">
        <v>0</v>
      </c>
      <c r="I37" s="130">
        <f t="shared" si="10"/>
        <v>71.863632845754992</v>
      </c>
      <c r="J37" s="130">
        <f t="shared" si="8"/>
        <v>185.71</v>
      </c>
      <c r="K37" s="128">
        <f t="shared" si="2"/>
        <v>185.71</v>
      </c>
      <c r="L37" s="119"/>
      <c r="Q37" s="128"/>
      <c r="R37" s="128"/>
    </row>
    <row r="38" spans="2:18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</row>
    <row r="39" spans="2:18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Q39" s="374"/>
      <c r="R39" s="374"/>
    </row>
    <row r="40" spans="2:18">
      <c r="B40" s="126"/>
      <c r="C40" s="131"/>
      <c r="D40" s="128"/>
      <c r="E40" s="128"/>
      <c r="F40" s="129"/>
      <c r="G40" s="128"/>
      <c r="H40" s="128"/>
      <c r="I40" s="130"/>
      <c r="J40" s="130"/>
      <c r="K40" s="137"/>
    </row>
    <row r="42" spans="2:18" ht="14.25">
      <c r="B42" s="138" t="s">
        <v>25</v>
      </c>
      <c r="C42" s="139"/>
      <c r="D42" s="139"/>
      <c r="E42" s="139"/>
      <c r="F42" s="139"/>
      <c r="G42" s="139"/>
      <c r="H42" s="139"/>
    </row>
    <row r="44" spans="2:18">
      <c r="B44" s="117" t="s">
        <v>63</v>
      </c>
      <c r="C44" s="140" t="s">
        <v>64</v>
      </c>
      <c r="D44" s="141" t="s">
        <v>102</v>
      </c>
    </row>
    <row r="45" spans="2:18">
      <c r="C45" s="140" t="str">
        <f>C7</f>
        <v>(a)</v>
      </c>
      <c r="D45" s="117" t="s">
        <v>65</v>
      </c>
    </row>
    <row r="46" spans="2:18">
      <c r="C46" s="140" t="str">
        <f>D7</f>
        <v>(b)</v>
      </c>
      <c r="D46" s="130" t="str">
        <f>"= "&amp;C7&amp;" x "&amp;C62</f>
        <v>= (a) x 0.0689863805027125</v>
      </c>
    </row>
    <row r="47" spans="2:18">
      <c r="C47" s="140" t="str">
        <f>G7</f>
        <v>(e)</v>
      </c>
      <c r="D47" s="130" t="str">
        <f>"= ("&amp;$D$7&amp;" + "&amp;$E$7&amp;") /  (8.76 x "&amp;TEXT(C63,"0.0%")&amp;")"</f>
        <v>= ((b) + (c)) /  (8.76 x 29.5%)</v>
      </c>
    </row>
    <row r="48" spans="2:18">
      <c r="C48" s="140" t="str">
        <f>I7</f>
        <v>(g)</v>
      </c>
      <c r="D48" s="130" t="str">
        <f>"= "&amp;$G$7&amp;" + "&amp;$H$7</f>
        <v>= (e) + (f)</v>
      </c>
    </row>
    <row r="49" spans="2:27">
      <c r="C49" s="140" t="str">
        <f>K7</f>
        <v>(i)</v>
      </c>
      <c r="D49" s="85" t="str">
        <f>D44</f>
        <v>Plant Costs  - 2019 IRP Update - Table 6.1 &amp; 6.2</v>
      </c>
    </row>
    <row r="50" spans="2:27">
      <c r="C50" s="140"/>
      <c r="D50" s="130"/>
    </row>
    <row r="51" spans="2:27" ht="13.5" thickBot="1"/>
    <row r="52" spans="2:27" ht="13.5" thickBot="1">
      <c r="C52" s="42" t="str">
        <f>B2&amp;" - "&amp;B3</f>
        <v>2019 IRP Utah Wind Resource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7">
      <c r="P54" s="117" t="s">
        <v>103</v>
      </c>
      <c r="Q54" s="278">
        <v>2023</v>
      </c>
    </row>
    <row r="55" spans="2:27">
      <c r="B55" s="85" t="s">
        <v>101</v>
      </c>
      <c r="C55" s="375">
        <v>1301.4978814276944</v>
      </c>
      <c r="D55" s="117" t="s">
        <v>65</v>
      </c>
      <c r="T55" s="117" t="str">
        <f>$Q$56&amp;"Proposed Station Capital Costs"</f>
        <v>H3.US1_WD_CPProposed Station Capital Costs</v>
      </c>
    </row>
    <row r="56" spans="2:27">
      <c r="B56" s="85" t="s">
        <v>101</v>
      </c>
      <c r="C56" s="148">
        <v>28.802174620531375</v>
      </c>
      <c r="D56" s="117" t="s">
        <v>68</v>
      </c>
      <c r="O56" s="117">
        <v>69</v>
      </c>
      <c r="P56" s="117" t="s">
        <v>32</v>
      </c>
      <c r="Q56" s="278" t="s">
        <v>229</v>
      </c>
      <c r="T56" s="117" t="str">
        <f>Q56&amp;"Proposed Station Fixed Costs"</f>
        <v>H3.US1_WD_CPProposed Station Fixed Costs</v>
      </c>
      <c r="AA56" s="279"/>
    </row>
    <row r="57" spans="2:27" ht="24" customHeight="1">
      <c r="B57" s="85"/>
      <c r="C57" s="153"/>
      <c r="D57" s="117" t="s">
        <v>105</v>
      </c>
    </row>
    <row r="58" spans="2:27">
      <c r="B58" s="85" t="s">
        <v>101</v>
      </c>
      <c r="C58" s="148">
        <v>0</v>
      </c>
      <c r="D58" s="117" t="s">
        <v>69</v>
      </c>
      <c r="K58" s="119"/>
      <c r="L58" s="376"/>
      <c r="M58" s="52"/>
      <c r="N58" s="163"/>
      <c r="O58" s="52"/>
      <c r="P58" s="52"/>
      <c r="Q58" s="119"/>
      <c r="R58" s="119"/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377" t="s">
        <v>91</v>
      </c>
      <c r="L59" s="378"/>
      <c r="M59" s="152"/>
      <c r="O59" s="150"/>
      <c r="P59" s="119"/>
      <c r="Q59" s="214" t="str">
        <f>Q56&amp;Q54</f>
        <v>H3.US1_WD_CP2023</v>
      </c>
      <c r="R59" s="119"/>
      <c r="U59" s="119"/>
      <c r="V59" s="119"/>
      <c r="W59" s="119"/>
      <c r="X59" s="119"/>
      <c r="Y59" s="119"/>
    </row>
    <row r="60" spans="2:27">
      <c r="B60" s="370" t="s">
        <v>236</v>
      </c>
      <c r="C60" s="153">
        <v>1.4680258019147514</v>
      </c>
      <c r="D60" s="117" t="s">
        <v>218</v>
      </c>
      <c r="F60" s="117" t="s">
        <v>221</v>
      </c>
      <c r="K60" s="378"/>
      <c r="L60" s="378"/>
      <c r="M60" s="378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200"/>
      <c r="K61" s="378"/>
      <c r="L61" s="378"/>
      <c r="M61" s="378"/>
      <c r="N61" s="164"/>
      <c r="O61" s="378"/>
      <c r="R61" s="119"/>
      <c r="T61" s="119"/>
      <c r="U61" s="119"/>
      <c r="V61" s="119"/>
      <c r="W61" s="119"/>
      <c r="X61" s="119"/>
      <c r="Y61" s="119"/>
    </row>
    <row r="62" spans="2:27">
      <c r="C62" s="379">
        <v>6.898638050271251E-2</v>
      </c>
      <c r="D62" s="117" t="s">
        <v>36</v>
      </c>
      <c r="K62" s="290"/>
      <c r="L62" s="156"/>
      <c r="M62" s="156"/>
      <c r="O62" s="157"/>
    </row>
    <row r="63" spans="2:27">
      <c r="C63" s="380">
        <v>0.29499999999999998</v>
      </c>
      <c r="D63" s="117" t="s">
        <v>37</v>
      </c>
    </row>
    <row r="64" spans="2:27" ht="13.5" thickBot="1">
      <c r="D64" s="154"/>
    </row>
    <row r="65" spans="3:14" ht="13.5" thickBot="1">
      <c r="C65" s="40" t="s">
        <v>237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2.1000000000000001E-2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12">C66+1</f>
        <v>2018</v>
      </c>
      <c r="D67" s="41">
        <v>2.4E-2</v>
      </c>
      <c r="E67" s="85"/>
      <c r="F67" s="87">
        <f t="shared" ref="F67:F74" si="13">F66+1</f>
        <v>2027</v>
      </c>
      <c r="G67" s="41">
        <v>2.4E-2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12"/>
        <v>2019</v>
      </c>
      <c r="D68" s="41">
        <v>1.7999999999999999E-2</v>
      </c>
      <c r="E68" s="85"/>
      <c r="F68" s="87">
        <f t="shared" si="13"/>
        <v>2028</v>
      </c>
      <c r="G68" s="41">
        <v>2.4E-2</v>
      </c>
      <c r="H68" s="41"/>
      <c r="I68" s="87">
        <f t="shared" ref="I68:I74" si="14">I67+1</f>
        <v>2037</v>
      </c>
      <c r="J68" s="41">
        <v>2.1999999999999999E-2</v>
      </c>
    </row>
    <row r="69" spans="3:14">
      <c r="C69" s="87">
        <f t="shared" si="12"/>
        <v>2020</v>
      </c>
      <c r="D69" s="41">
        <v>8.9999999999999993E-3</v>
      </c>
      <c r="E69" s="85"/>
      <c r="F69" s="87">
        <f t="shared" si="13"/>
        <v>2029</v>
      </c>
      <c r="G69" s="41">
        <v>2.3E-2</v>
      </c>
      <c r="H69" s="41"/>
      <c r="I69" s="87">
        <f t="shared" si="14"/>
        <v>2038</v>
      </c>
      <c r="J69" s="41">
        <v>2.1999999999999999E-2</v>
      </c>
    </row>
    <row r="70" spans="3:14">
      <c r="C70" s="87">
        <f t="shared" si="12"/>
        <v>2021</v>
      </c>
      <c r="D70" s="41">
        <v>8.9999999999999993E-3</v>
      </c>
      <c r="E70" s="85"/>
      <c r="F70" s="87">
        <f t="shared" si="13"/>
        <v>2030</v>
      </c>
      <c r="G70" s="41">
        <v>2.1999999999999999E-2</v>
      </c>
      <c r="H70" s="41"/>
      <c r="I70" s="87">
        <f t="shared" si="14"/>
        <v>2039</v>
      </c>
      <c r="J70" s="41">
        <v>2.1000000000000001E-2</v>
      </c>
    </row>
    <row r="71" spans="3:14">
      <c r="C71" s="87">
        <f t="shared" si="12"/>
        <v>2022</v>
      </c>
      <c r="D71" s="41">
        <v>1.0999999999999999E-2</v>
      </c>
      <c r="E71" s="85"/>
      <c r="F71" s="87">
        <f t="shared" si="13"/>
        <v>2031</v>
      </c>
      <c r="G71" s="41">
        <v>2.1999999999999999E-2</v>
      </c>
      <c r="H71" s="41"/>
      <c r="I71" s="87">
        <f t="shared" si="14"/>
        <v>2040</v>
      </c>
      <c r="J71" s="41">
        <v>2.1999999999999999E-2</v>
      </c>
    </row>
    <row r="72" spans="3:14" s="119" customFormat="1">
      <c r="C72" s="87">
        <f t="shared" si="12"/>
        <v>2023</v>
      </c>
      <c r="D72" s="41">
        <v>0.01</v>
      </c>
      <c r="E72" s="86"/>
      <c r="F72" s="87">
        <f t="shared" si="13"/>
        <v>2032</v>
      </c>
      <c r="G72" s="41">
        <v>2.1999999999999999E-2</v>
      </c>
      <c r="H72" s="41"/>
      <c r="I72" s="87">
        <f t="shared" si="14"/>
        <v>2041</v>
      </c>
      <c r="J72" s="41">
        <v>2.1999999999999999E-2</v>
      </c>
      <c r="N72" s="164"/>
    </row>
    <row r="73" spans="3:14" s="119" customFormat="1">
      <c r="C73" s="87">
        <f t="shared" si="12"/>
        <v>2024</v>
      </c>
      <c r="D73" s="41">
        <v>1.2999999999999999E-2</v>
      </c>
      <c r="E73" s="86"/>
      <c r="F73" s="87">
        <f t="shared" si="13"/>
        <v>2033</v>
      </c>
      <c r="G73" s="41">
        <v>2.1000000000000001E-2</v>
      </c>
      <c r="H73" s="41"/>
      <c r="I73" s="87">
        <f t="shared" si="14"/>
        <v>2042</v>
      </c>
      <c r="J73" s="41">
        <v>2.1999999999999999E-2</v>
      </c>
      <c r="N73" s="164"/>
    </row>
    <row r="74" spans="3:14" s="119" customFormat="1">
      <c r="C74" s="87">
        <f t="shared" si="12"/>
        <v>2025</v>
      </c>
      <c r="D74" s="41">
        <v>1.7000000000000001E-2</v>
      </c>
      <c r="E74" s="86"/>
      <c r="F74" s="87">
        <f t="shared" si="13"/>
        <v>2034</v>
      </c>
      <c r="G74" s="41">
        <v>2.1000000000000001E-2</v>
      </c>
      <c r="H74" s="41"/>
      <c r="I74" s="87">
        <f t="shared" si="14"/>
        <v>2043</v>
      </c>
      <c r="J74" s="41">
        <v>2.1999999999999999E-2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1:AB102"/>
  <sheetViews>
    <sheetView topLeftCell="A4" zoomScale="70" zoomScaleNormal="70" workbookViewId="0">
      <selection activeCell="K22" sqref="K22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7" width="9.5" style="117" bestFit="1" customWidth="1"/>
    <col min="8" max="8" width="9.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61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5" ht="15.75">
      <c r="B2" s="115" t="s">
        <v>99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5" ht="15.75">
      <c r="B3" s="115" t="str">
        <f>TEXT($C$63,"0%")&amp;" Capacity Factor"</f>
        <v>44% Capacity Factor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25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</row>
    <row r="5" spans="2:25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104</v>
      </c>
      <c r="J5" s="121" t="s">
        <v>73</v>
      </c>
      <c r="K5" s="17" t="s">
        <v>52</v>
      </c>
      <c r="L5" s="121" t="s">
        <v>224</v>
      </c>
      <c r="N5" s="214"/>
      <c r="O5" s="214"/>
      <c r="Q5" s="214"/>
      <c r="S5" s="276"/>
      <c r="U5" s="273"/>
      <c r="V5" s="274"/>
      <c r="W5" s="273"/>
      <c r="X5" s="274"/>
      <c r="Y5" s="119"/>
    </row>
    <row r="6" spans="2:25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77"/>
    </row>
    <row r="7" spans="2:25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</row>
    <row r="8" spans="2:25" ht="6" customHeight="1">
      <c r="L8" s="119"/>
    </row>
    <row r="9" spans="2:25" ht="15.75">
      <c r="B9" s="43" t="str">
        <f>C52</f>
        <v>2019 IRP Wyoming Wind Resource - 44%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5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2"/>
    </row>
    <row r="11" spans="2:25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5">
      <c r="B12" s="135">
        <f t="shared" si="0"/>
        <v>2018</v>
      </c>
      <c r="C12" s="136"/>
      <c r="D12" s="128"/>
      <c r="E12" s="148"/>
      <c r="F12" s="148"/>
      <c r="G12" s="130"/>
      <c r="H12" s="148"/>
      <c r="I12" s="128"/>
      <c r="J12" s="130"/>
      <c r="K12" s="130"/>
      <c r="L12" s="128">
        <f t="shared" ref="L12:L37" si="1">(D12+E12+F12)</f>
        <v>0</v>
      </c>
      <c r="M12" s="119"/>
      <c r="O12" s="117"/>
      <c r="S12" s="148"/>
      <c r="U12" s="161"/>
      <c r="V12" s="153"/>
      <c r="W12" s="153"/>
    </row>
    <row r="13" spans="2:25">
      <c r="B13" s="135">
        <f t="shared" si="0"/>
        <v>2019</v>
      </c>
      <c r="C13" s="136"/>
      <c r="D13" s="128"/>
      <c r="E13" s="148"/>
      <c r="F13" s="148"/>
      <c r="G13" s="130"/>
      <c r="H13" s="128"/>
      <c r="I13" s="128"/>
      <c r="J13" s="130"/>
      <c r="K13" s="130"/>
      <c r="L13" s="128">
        <f t="shared" si="1"/>
        <v>0</v>
      </c>
      <c r="M13" s="119"/>
      <c r="O13" s="117"/>
      <c r="W13" s="153"/>
    </row>
    <row r="14" spans="2:25">
      <c r="B14" s="135">
        <f t="shared" si="0"/>
        <v>2020</v>
      </c>
      <c r="C14" s="136"/>
      <c r="D14" s="128"/>
      <c r="E14" s="128"/>
      <c r="F14" s="128"/>
      <c r="G14" s="130"/>
      <c r="H14" s="128"/>
      <c r="I14" s="128"/>
      <c r="J14" s="130"/>
      <c r="K14" s="130"/>
      <c r="L14" s="128">
        <f t="shared" si="1"/>
        <v>0</v>
      </c>
      <c r="M14" s="119"/>
      <c r="O14" s="117"/>
      <c r="P14" s="132"/>
      <c r="Q14" s="133"/>
      <c r="R14" s="134"/>
      <c r="W14" s="153"/>
    </row>
    <row r="15" spans="2:25">
      <c r="B15" s="135">
        <f t="shared" si="0"/>
        <v>2021</v>
      </c>
      <c r="C15" s="136"/>
      <c r="D15" s="128"/>
      <c r="E15" s="128"/>
      <c r="F15" s="128"/>
      <c r="G15" s="130"/>
      <c r="H15" s="128"/>
      <c r="I15" s="128"/>
      <c r="J15" s="130"/>
      <c r="K15" s="130"/>
      <c r="L15" s="128">
        <f t="shared" si="1"/>
        <v>0</v>
      </c>
      <c r="M15" s="119"/>
      <c r="O15" s="117"/>
      <c r="P15" s="272"/>
      <c r="Q15" s="133"/>
      <c r="R15" s="134"/>
      <c r="W15" s="153"/>
    </row>
    <row r="16" spans="2:25">
      <c r="B16" s="135">
        <f t="shared" si="0"/>
        <v>2022</v>
      </c>
      <c r="C16" s="136"/>
      <c r="D16" s="128"/>
      <c r="E16" s="128"/>
      <c r="F16" s="128"/>
      <c r="G16" s="130"/>
      <c r="H16" s="128"/>
      <c r="I16" s="128"/>
      <c r="J16" s="130"/>
      <c r="K16" s="130"/>
      <c r="L16" s="128">
        <f t="shared" si="1"/>
        <v>0</v>
      </c>
      <c r="M16" s="119"/>
      <c r="O16" s="117"/>
      <c r="W16" s="153"/>
    </row>
    <row r="17" spans="2:26">
      <c r="B17" s="135">
        <f t="shared" si="0"/>
        <v>2023</v>
      </c>
      <c r="C17" s="136"/>
      <c r="D17" s="128"/>
      <c r="E17" s="128"/>
      <c r="F17" s="128"/>
      <c r="G17" s="130"/>
      <c r="H17" s="128"/>
      <c r="I17" s="128"/>
      <c r="J17" s="130"/>
      <c r="K17" s="130"/>
      <c r="L17" s="128">
        <f t="shared" si="1"/>
        <v>0</v>
      </c>
      <c r="M17" s="119"/>
      <c r="O17" s="117"/>
      <c r="P17" s="132"/>
      <c r="W17" s="153"/>
    </row>
    <row r="18" spans="2:26">
      <c r="B18" s="135">
        <f t="shared" si="0"/>
        <v>2024</v>
      </c>
      <c r="C18" s="348">
        <v>1252.8729166666667</v>
      </c>
      <c r="D18" s="128">
        <f>C18*$C$62</f>
        <v>86.431167750709889</v>
      </c>
      <c r="E18" s="269">
        <v>32.969791666666666</v>
      </c>
      <c r="F18" s="371">
        <f>C60</f>
        <v>47.870308055404152</v>
      </c>
      <c r="G18" s="130">
        <f>(D18+E18+F18)/(8.76*$C$63)</f>
        <v>43.795627401653867</v>
      </c>
      <c r="H18" s="128"/>
      <c r="I18" s="128">
        <f>INDEX('[11]Trapped Adj'!$D$57:$DS$96,MATCH("IRP19Wind_WYAE_T",'[11]Trapped Adj'!$C$57:$C$96,0),MATCH(B18,'[11]Trapped Adj'!$D$1:$DS$1,0))-H18</f>
        <v>0</v>
      </c>
      <c r="J18" s="130">
        <f>(G18+H18+I18)</f>
        <v>43.795627401653867</v>
      </c>
      <c r="K18" s="130">
        <f t="shared" ref="K18:K32" si="2">ROUND(J18*$C$63*8.76,2)</f>
        <v>167.27</v>
      </c>
      <c r="L18" s="128">
        <f t="shared" si="1"/>
        <v>167.27126747278072</v>
      </c>
      <c r="M18" s="119"/>
      <c r="O18" s="117"/>
      <c r="Q18" s="130"/>
      <c r="U18" s="161"/>
      <c r="V18" s="153"/>
      <c r="W18" s="153"/>
      <c r="X18" s="153"/>
      <c r="Y18" s="153"/>
      <c r="Z18" s="153"/>
    </row>
    <row r="19" spans="2:26">
      <c r="B19" s="135">
        <f t="shared" si="0"/>
        <v>2025</v>
      </c>
      <c r="C19" s="136"/>
      <c r="D19" s="128">
        <f t="shared" ref="D19:D37" si="3">ROUND(D18*(1+(IFERROR(INDEX($D$66:$D$74,MATCH($B19,$C$66:$C$74,0),1),0)+IFERROR(INDEX($G$66:$G$74,MATCH($B19,$F$66:$F$74,0),1),0)+IFERROR(INDEX($J$66:$J$74,MATCH($B19,$I$66:$I$74,0),1),0))),2)</f>
        <v>87.9</v>
      </c>
      <c r="E19" s="269">
        <v>33.73020833333333</v>
      </c>
      <c r="F19" s="128">
        <f t="shared" ref="F19:F37" si="4">ROUND(F18*(1+(IFERROR(INDEX($D$66:$D$74,MATCH($B19,$C$66:$C$74,0),1),0)+IFERROR(INDEX($G$66:$G$74,MATCH($B19,$F$66:$F$74,0),1),0)+IFERROR(INDEX($J$66:$J$74,MATCH($B19,$I$66:$I$74,0),1),0))),2)</f>
        <v>48.68</v>
      </c>
      <c r="G19" s="130">
        <f t="shared" ref="G19:G37" si="5">(D19+E19+F19)/(8.76*$C$63)</f>
        <v>44.591294963903202</v>
      </c>
      <c r="H19" s="128"/>
      <c r="I19" s="128">
        <f t="shared" ref="I19:I27" si="6">ROUND(I18*(1+(IFERROR(INDEX($D$66:$D$74,MATCH($B19,$C$66:$C$74,0),1),0)+IFERROR(INDEX($G$66:$G$74,MATCH($B19,$F$66:$F$74,0),1),0)+IFERROR(INDEX($J$66:$J$74,MATCH($B19,$I$66:$I$74,0),1),0))),2)</f>
        <v>0</v>
      </c>
      <c r="J19" s="130">
        <f t="shared" ref="J19:J37" si="7">(G19+H19+I19)</f>
        <v>44.591294963903202</v>
      </c>
      <c r="K19" s="130">
        <f t="shared" si="2"/>
        <v>170.31</v>
      </c>
      <c r="L19" s="128">
        <f t="shared" si="1"/>
        <v>170.31020833333335</v>
      </c>
      <c r="M19" s="119"/>
      <c r="O19" s="117"/>
      <c r="Q19" s="130"/>
      <c r="U19" s="161"/>
      <c r="V19" s="153"/>
      <c r="W19" s="153"/>
      <c r="X19" s="153"/>
      <c r="Y19" s="153"/>
      <c r="Z19" s="153"/>
    </row>
    <row r="20" spans="2:26">
      <c r="B20" s="135">
        <f t="shared" si="0"/>
        <v>2026</v>
      </c>
      <c r="C20" s="136"/>
      <c r="D20" s="128">
        <f t="shared" si="3"/>
        <v>89.75</v>
      </c>
      <c r="E20" s="269">
        <v>34.490104166666669</v>
      </c>
      <c r="F20" s="128">
        <f t="shared" si="4"/>
        <v>49.7</v>
      </c>
      <c r="G20" s="130">
        <f t="shared" si="5"/>
        <v>45.541688703517522</v>
      </c>
      <c r="H20" s="128"/>
      <c r="I20" s="128">
        <f t="shared" si="6"/>
        <v>0</v>
      </c>
      <c r="J20" s="130">
        <f t="shared" si="7"/>
        <v>45.541688703517522</v>
      </c>
      <c r="K20" s="130">
        <f t="shared" si="2"/>
        <v>173.94</v>
      </c>
      <c r="L20" s="128">
        <f t="shared" si="1"/>
        <v>173.94010416666669</v>
      </c>
      <c r="M20" s="119"/>
      <c r="O20" s="117"/>
      <c r="Q20" s="130"/>
      <c r="S20" s="153"/>
      <c r="U20" s="161"/>
      <c r="V20" s="153"/>
      <c r="W20" s="153"/>
      <c r="X20" s="153"/>
      <c r="Y20" s="153"/>
      <c r="Z20" s="153"/>
    </row>
    <row r="21" spans="2:26">
      <c r="B21" s="135">
        <f t="shared" si="0"/>
        <v>2027</v>
      </c>
      <c r="C21" s="136"/>
      <c r="D21" s="128">
        <f t="shared" si="3"/>
        <v>91.9</v>
      </c>
      <c r="E21" s="269">
        <v>35.280208333333334</v>
      </c>
      <c r="F21" s="128">
        <f t="shared" si="4"/>
        <v>50.89</v>
      </c>
      <c r="G21" s="130">
        <f t="shared" si="5"/>
        <v>46.62304897504643</v>
      </c>
      <c r="H21" s="199">
        <v>1</v>
      </c>
      <c r="I21" s="128">
        <f t="shared" si="6"/>
        <v>0</v>
      </c>
      <c r="J21" s="130">
        <f t="shared" si="7"/>
        <v>47.62304897504643</v>
      </c>
      <c r="K21" s="130">
        <f t="shared" si="2"/>
        <v>181.89</v>
      </c>
      <c r="L21" s="128">
        <f t="shared" si="1"/>
        <v>178.07020833333334</v>
      </c>
      <c r="M21" s="119"/>
      <c r="O21" s="117"/>
      <c r="Q21" s="130"/>
      <c r="S21" s="153"/>
      <c r="U21" s="161"/>
      <c r="V21" s="153"/>
      <c r="W21" s="153"/>
      <c r="X21" s="153"/>
      <c r="Y21" s="153"/>
      <c r="Z21" s="153"/>
    </row>
    <row r="22" spans="2:26">
      <c r="B22" s="135">
        <f t="shared" si="0"/>
        <v>2028</v>
      </c>
      <c r="C22" s="136"/>
      <c r="D22" s="128">
        <f t="shared" si="3"/>
        <v>94.11</v>
      </c>
      <c r="E22" s="269">
        <v>36.09010416666667</v>
      </c>
      <c r="F22" s="128">
        <f t="shared" si="4"/>
        <v>52.11</v>
      </c>
      <c r="G22" s="130">
        <f t="shared" si="5"/>
        <v>47.73315533667072</v>
      </c>
      <c r="H22" s="199">
        <v>1</v>
      </c>
      <c r="I22" s="128">
        <f t="shared" si="6"/>
        <v>0</v>
      </c>
      <c r="J22" s="130">
        <f t="shared" si="7"/>
        <v>48.73315533667072</v>
      </c>
      <c r="K22" s="130">
        <f t="shared" si="2"/>
        <v>186.13</v>
      </c>
      <c r="L22" s="128">
        <f t="shared" si="1"/>
        <v>182.31010416666669</v>
      </c>
      <c r="M22" s="119"/>
      <c r="O22" s="117"/>
      <c r="Q22" s="130"/>
      <c r="S22" s="153"/>
      <c r="U22" s="161"/>
      <c r="V22" s="153"/>
      <c r="W22" s="153"/>
      <c r="X22" s="153"/>
      <c r="Y22" s="153"/>
      <c r="Z22" s="153"/>
    </row>
    <row r="23" spans="2:26">
      <c r="B23" s="135">
        <f t="shared" si="0"/>
        <v>2029</v>
      </c>
      <c r="C23" s="136"/>
      <c r="D23" s="128">
        <f t="shared" si="3"/>
        <v>96.27</v>
      </c>
      <c r="E23" s="269">
        <v>36.90989583333333</v>
      </c>
      <c r="F23" s="128">
        <f t="shared" si="4"/>
        <v>53.31</v>
      </c>
      <c r="G23" s="130">
        <f t="shared" si="5"/>
        <v>48.827524986734247</v>
      </c>
      <c r="H23" s="199">
        <v>1</v>
      </c>
      <c r="I23" s="128">
        <f t="shared" si="6"/>
        <v>0</v>
      </c>
      <c r="J23" s="130">
        <f t="shared" si="7"/>
        <v>49.827524986734247</v>
      </c>
      <c r="K23" s="130">
        <f t="shared" si="2"/>
        <v>190.31</v>
      </c>
      <c r="L23" s="128">
        <f t="shared" si="1"/>
        <v>186.48989583333332</v>
      </c>
      <c r="M23" s="119"/>
      <c r="O23" s="117"/>
      <c r="Q23" s="130"/>
      <c r="S23" s="153"/>
      <c r="U23" s="161"/>
      <c r="V23" s="153"/>
      <c r="W23" s="153"/>
      <c r="X23" s="153"/>
      <c r="Y23" s="153"/>
      <c r="Z23" s="153"/>
    </row>
    <row r="24" spans="2:26">
      <c r="B24" s="135">
        <f t="shared" si="0"/>
        <v>2030</v>
      </c>
      <c r="C24" s="136"/>
      <c r="D24" s="128">
        <f t="shared" si="3"/>
        <v>98.39</v>
      </c>
      <c r="E24" s="269">
        <v>37.75</v>
      </c>
      <c r="F24" s="128">
        <f t="shared" si="4"/>
        <v>54.48</v>
      </c>
      <c r="G24" s="130">
        <f t="shared" si="5"/>
        <v>49.908885258263155</v>
      </c>
      <c r="H24" s="199">
        <v>1</v>
      </c>
      <c r="I24" s="128">
        <f t="shared" si="6"/>
        <v>0</v>
      </c>
      <c r="J24" s="130">
        <f t="shared" si="7"/>
        <v>50.908885258263155</v>
      </c>
      <c r="K24" s="130">
        <f t="shared" si="2"/>
        <v>194.44</v>
      </c>
      <c r="L24" s="128">
        <f t="shared" si="1"/>
        <v>190.61999999999998</v>
      </c>
      <c r="M24" s="119"/>
      <c r="O24" s="117"/>
      <c r="Q24" s="130"/>
      <c r="S24" s="153"/>
      <c r="U24" s="161"/>
      <c r="V24" s="153"/>
      <c r="W24" s="153"/>
      <c r="X24" s="153"/>
      <c r="Y24" s="153"/>
      <c r="Z24" s="153"/>
    </row>
    <row r="25" spans="2:26">
      <c r="B25" s="135">
        <f t="shared" si="0"/>
        <v>2031</v>
      </c>
      <c r="C25" s="136"/>
      <c r="D25" s="128">
        <f t="shared" si="3"/>
        <v>100.55</v>
      </c>
      <c r="E25" s="269">
        <v>38.609895833333333</v>
      </c>
      <c r="F25" s="128">
        <f t="shared" si="4"/>
        <v>55.68</v>
      </c>
      <c r="G25" s="130">
        <f t="shared" si="5"/>
        <v>51.013755140477286</v>
      </c>
      <c r="H25" s="199">
        <v>1</v>
      </c>
      <c r="I25" s="128">
        <f t="shared" si="6"/>
        <v>0</v>
      </c>
      <c r="J25" s="130">
        <f t="shared" si="7"/>
        <v>52.013755140477286</v>
      </c>
      <c r="K25" s="130">
        <f t="shared" si="2"/>
        <v>198.66</v>
      </c>
      <c r="L25" s="128">
        <f t="shared" si="1"/>
        <v>194.83989583333334</v>
      </c>
      <c r="M25" s="119"/>
      <c r="O25" s="117"/>
      <c r="Q25" s="130"/>
      <c r="S25" s="153"/>
      <c r="U25" s="161"/>
      <c r="V25" s="153"/>
      <c r="W25" s="153"/>
      <c r="X25" s="153"/>
      <c r="Y25" s="153"/>
      <c r="Z25" s="153"/>
    </row>
    <row r="26" spans="2:26">
      <c r="B26" s="135">
        <f t="shared" si="0"/>
        <v>2032</v>
      </c>
      <c r="C26" s="136"/>
      <c r="D26" s="128">
        <f t="shared" si="3"/>
        <v>102.76</v>
      </c>
      <c r="E26" s="269">
        <v>39.490104166666669</v>
      </c>
      <c r="F26" s="128">
        <f t="shared" si="4"/>
        <v>56.9</v>
      </c>
      <c r="G26" s="130">
        <f t="shared" si="5"/>
        <v>52.142271000027932</v>
      </c>
      <c r="H26" s="199">
        <v>1</v>
      </c>
      <c r="I26" s="128">
        <f t="shared" si="6"/>
        <v>0</v>
      </c>
      <c r="J26" s="130">
        <f t="shared" si="7"/>
        <v>53.142271000027932</v>
      </c>
      <c r="K26" s="130">
        <f t="shared" si="2"/>
        <v>202.97</v>
      </c>
      <c r="L26" s="128">
        <f t="shared" si="1"/>
        <v>199.15010416666669</v>
      </c>
      <c r="M26" s="119"/>
      <c r="O26" s="117"/>
      <c r="Q26" s="130"/>
      <c r="S26" s="153"/>
      <c r="U26" s="161"/>
      <c r="V26" s="153"/>
      <c r="W26" s="153"/>
      <c r="X26" s="153"/>
      <c r="Y26" s="153"/>
      <c r="Z26" s="153"/>
    </row>
    <row r="27" spans="2:26">
      <c r="B27" s="135">
        <f t="shared" si="0"/>
        <v>2033</v>
      </c>
      <c r="C27" s="136"/>
      <c r="D27" s="128">
        <f t="shared" si="3"/>
        <v>104.92</v>
      </c>
      <c r="E27" s="269">
        <v>40.390104166666667</v>
      </c>
      <c r="F27" s="128">
        <f t="shared" si="4"/>
        <v>58.09</v>
      </c>
      <c r="G27" s="130">
        <f t="shared" si="5"/>
        <v>53.255022874687555</v>
      </c>
      <c r="H27" s="199">
        <v>1</v>
      </c>
      <c r="I27" s="128">
        <f t="shared" si="6"/>
        <v>0</v>
      </c>
      <c r="J27" s="130">
        <f t="shared" si="7"/>
        <v>54.255022874687555</v>
      </c>
      <c r="K27" s="130">
        <f t="shared" si="2"/>
        <v>207.22</v>
      </c>
      <c r="L27" s="128">
        <f t="shared" si="1"/>
        <v>203.40010416666667</v>
      </c>
      <c r="M27" s="119"/>
      <c r="O27" s="117"/>
      <c r="Q27" s="130"/>
      <c r="S27" s="153"/>
      <c r="U27" s="161"/>
      <c r="V27" s="153"/>
      <c r="W27" s="153"/>
      <c r="X27" s="153"/>
      <c r="Y27" s="153"/>
      <c r="Z27" s="153"/>
    </row>
    <row r="28" spans="2:26">
      <c r="B28" s="135">
        <f t="shared" si="0"/>
        <v>2034</v>
      </c>
      <c r="C28" s="136"/>
      <c r="D28" s="128">
        <f t="shared" si="3"/>
        <v>107.12</v>
      </c>
      <c r="E28" s="269">
        <v>41.309895833333336</v>
      </c>
      <c r="F28" s="128">
        <f t="shared" si="4"/>
        <v>59.31</v>
      </c>
      <c r="G28" s="130">
        <f t="shared" si="5"/>
        <v>54.391284360032401</v>
      </c>
      <c r="H28" s="199">
        <v>1</v>
      </c>
      <c r="I28" s="128"/>
      <c r="J28" s="130">
        <f t="shared" si="7"/>
        <v>55.391284360032401</v>
      </c>
      <c r="K28" s="130">
        <f t="shared" si="2"/>
        <v>211.56</v>
      </c>
      <c r="L28" s="128">
        <f t="shared" si="1"/>
        <v>207.73989583333335</v>
      </c>
      <c r="M28" s="119"/>
      <c r="O28" s="117"/>
      <c r="Q28" s="130"/>
      <c r="S28" s="153"/>
      <c r="U28" s="161"/>
      <c r="V28" s="153"/>
      <c r="W28" s="153"/>
      <c r="X28" s="153"/>
      <c r="Y28" s="153"/>
      <c r="Z28" s="153"/>
    </row>
    <row r="29" spans="2:26">
      <c r="B29" s="135">
        <f t="shared" si="0"/>
        <v>2035</v>
      </c>
      <c r="C29" s="136"/>
      <c r="D29" s="128">
        <f t="shared" si="3"/>
        <v>109.37</v>
      </c>
      <c r="E29" s="269">
        <v>42.25</v>
      </c>
      <c r="F29" s="128">
        <f t="shared" si="4"/>
        <v>60.56</v>
      </c>
      <c r="G29" s="130">
        <f t="shared" si="5"/>
        <v>55.553810062418833</v>
      </c>
      <c r="H29" s="199">
        <v>1</v>
      </c>
      <c r="I29" s="128"/>
      <c r="J29" s="130">
        <f t="shared" si="7"/>
        <v>56.553810062418833</v>
      </c>
      <c r="K29" s="130">
        <f t="shared" si="2"/>
        <v>216</v>
      </c>
      <c r="L29" s="128">
        <f t="shared" si="1"/>
        <v>212.18</v>
      </c>
      <c r="M29" s="119"/>
      <c r="O29" s="117"/>
      <c r="Q29" s="130"/>
      <c r="S29" s="153"/>
      <c r="U29" s="161"/>
      <c r="V29" s="153"/>
      <c r="W29" s="153"/>
      <c r="X29" s="153"/>
      <c r="Y29" s="153"/>
      <c r="Z29" s="153"/>
    </row>
    <row r="30" spans="2:26">
      <c r="B30" s="135">
        <f t="shared" si="0"/>
        <v>2036</v>
      </c>
      <c r="C30" s="136"/>
      <c r="D30" s="128">
        <f t="shared" si="3"/>
        <v>111.67</v>
      </c>
      <c r="E30" s="269">
        <v>43.219791666666666</v>
      </c>
      <c r="F30" s="128">
        <f t="shared" si="4"/>
        <v>61.83</v>
      </c>
      <c r="G30" s="130">
        <f t="shared" si="5"/>
        <v>56.7424363418653</v>
      </c>
      <c r="H30" s="199">
        <v>1</v>
      </c>
      <c r="I30" s="128"/>
      <c r="J30" s="130">
        <f t="shared" si="7"/>
        <v>57.7424363418653</v>
      </c>
      <c r="K30" s="130">
        <f t="shared" si="2"/>
        <v>220.54</v>
      </c>
      <c r="L30" s="128">
        <f t="shared" si="1"/>
        <v>216.71979166666665</v>
      </c>
      <c r="M30" s="119"/>
      <c r="O30" s="117"/>
      <c r="Q30" s="130"/>
      <c r="S30" s="153"/>
      <c r="U30" s="161"/>
      <c r="V30" s="153"/>
      <c r="W30" s="153"/>
      <c r="X30" s="153"/>
      <c r="Y30" s="153"/>
      <c r="Z30" s="153"/>
    </row>
    <row r="31" spans="2:26">
      <c r="B31" s="135">
        <f t="shared" si="0"/>
        <v>2037</v>
      </c>
      <c r="C31" s="136"/>
      <c r="D31" s="128">
        <f t="shared" si="3"/>
        <v>114.13</v>
      </c>
      <c r="E31" s="269">
        <v>44.2</v>
      </c>
      <c r="F31" s="128">
        <f t="shared" si="4"/>
        <v>63.19</v>
      </c>
      <c r="G31" s="130">
        <f t="shared" si="5"/>
        <v>57.999245946964933</v>
      </c>
      <c r="H31" s="199">
        <v>1</v>
      </c>
      <c r="I31" s="128"/>
      <c r="J31" s="130">
        <f t="shared" si="7"/>
        <v>58.999245946964933</v>
      </c>
      <c r="K31" s="130">
        <f t="shared" si="2"/>
        <v>225.34</v>
      </c>
      <c r="L31" s="128">
        <f t="shared" si="1"/>
        <v>221.51999999999998</v>
      </c>
      <c r="M31" s="119"/>
      <c r="O31" s="117"/>
      <c r="Q31" s="130"/>
      <c r="S31" s="153"/>
      <c r="U31" s="161"/>
      <c r="V31" s="153"/>
      <c r="W31" s="153"/>
      <c r="X31" s="153"/>
      <c r="Y31" s="153"/>
      <c r="Z31" s="153"/>
    </row>
    <row r="32" spans="2:26">
      <c r="B32" s="135">
        <f t="shared" si="0"/>
        <v>2038</v>
      </c>
      <c r="C32" s="136"/>
      <c r="D32" s="128">
        <f t="shared" si="3"/>
        <v>116.64</v>
      </c>
      <c r="E32" s="269">
        <v>45.209895833333334</v>
      </c>
      <c r="F32" s="128">
        <f t="shared" si="4"/>
        <v>64.58</v>
      </c>
      <c r="G32" s="130">
        <f t="shared" si="5"/>
        <v>59.284774368829673</v>
      </c>
      <c r="H32" s="199">
        <v>1</v>
      </c>
      <c r="I32" s="128"/>
      <c r="J32" s="130">
        <f t="shared" si="7"/>
        <v>60.284774368829673</v>
      </c>
      <c r="K32" s="130">
        <f t="shared" si="2"/>
        <v>230.25</v>
      </c>
      <c r="L32" s="128">
        <f t="shared" si="1"/>
        <v>226.42989583333332</v>
      </c>
      <c r="M32" s="119"/>
      <c r="O32" s="117"/>
      <c r="Q32" s="130"/>
      <c r="S32" s="153"/>
      <c r="U32" s="161"/>
      <c r="V32" s="153"/>
      <c r="W32" s="153"/>
      <c r="X32" s="153"/>
      <c r="Y32" s="153"/>
      <c r="Z32" s="153"/>
    </row>
    <row r="33" spans="2:28">
      <c r="B33" s="135">
        <f t="shared" si="0"/>
        <v>2039</v>
      </c>
      <c r="C33" s="136"/>
      <c r="D33" s="128">
        <f t="shared" si="3"/>
        <v>119.09</v>
      </c>
      <c r="E33" s="365">
        <f>ROUND(E32*(1+(IFERROR(INDEX($D$66:$D$74,MATCH($B33,$C$66:$C$74,0),1),0)+IFERROR(INDEX($G$66:$G$74,MATCH($B33,$F$66:$F$74,0),1),0)+IFERROR(INDEX($J$66:$J$74,MATCH($B33,$I$66:$I$74,0),1),0))),2)</f>
        <v>46.16</v>
      </c>
      <c r="F33" s="128">
        <f t="shared" si="4"/>
        <v>65.94</v>
      </c>
      <c r="G33" s="130">
        <f t="shared" si="5"/>
        <v>60.531083741778723</v>
      </c>
      <c r="H33" s="199">
        <v>1</v>
      </c>
      <c r="I33" s="128"/>
      <c r="J33" s="130">
        <f t="shared" si="7"/>
        <v>61.531083741778723</v>
      </c>
      <c r="K33" s="130">
        <f t="shared" ref="K33:K37" si="8">ROUND(J33*$C$63*8.76,2)</f>
        <v>235.01</v>
      </c>
      <c r="L33" s="128">
        <f t="shared" si="1"/>
        <v>231.19</v>
      </c>
      <c r="M33" s="119"/>
      <c r="O33" s="117"/>
      <c r="AB33" s="278"/>
    </row>
    <row r="34" spans="2:28">
      <c r="B34" s="135">
        <f t="shared" si="0"/>
        <v>2040</v>
      </c>
      <c r="C34" s="136"/>
      <c r="D34" s="128">
        <f t="shared" si="3"/>
        <v>121.71</v>
      </c>
      <c r="E34" s="365">
        <f>ROUND(E33*(1+(IFERROR(INDEX($D$66:$D$74,MATCH($B34,$C$66:$C$74,0),1),0)+IFERROR(INDEX($G$66:$G$74,MATCH($B34,$F$66:$F$74,0),1),0)+IFERROR(INDEX($J$66:$J$74,MATCH($B34,$I$66:$I$74,0),1),0))),2)</f>
        <v>47.18</v>
      </c>
      <c r="F34" s="128">
        <f t="shared" si="4"/>
        <v>67.39</v>
      </c>
      <c r="G34" s="130">
        <f t="shared" si="5"/>
        <v>61.863767751665193</v>
      </c>
      <c r="H34" s="199">
        <v>1</v>
      </c>
      <c r="I34" s="128"/>
      <c r="J34" s="130">
        <f t="shared" si="7"/>
        <v>62.863767751665193</v>
      </c>
      <c r="K34" s="130">
        <f t="shared" si="8"/>
        <v>240.1</v>
      </c>
      <c r="L34" s="128">
        <f t="shared" si="1"/>
        <v>236.27999999999997</v>
      </c>
      <c r="M34" s="119"/>
      <c r="O34" s="117"/>
      <c r="AB34" s="278"/>
    </row>
    <row r="35" spans="2:28">
      <c r="B35" s="135">
        <f t="shared" si="0"/>
        <v>2041</v>
      </c>
      <c r="C35" s="136"/>
      <c r="D35" s="128">
        <f t="shared" si="3"/>
        <v>124.39</v>
      </c>
      <c r="E35" s="365">
        <f>ROUND(E34*(1+(IFERROR(INDEX($D$66:$D$74,MATCH($B35,$C$66:$C$74,0),1),0)+IFERROR(INDEX($G$66:$G$74,MATCH($B35,$F$66:$F$74,0),1),0)+IFERROR(INDEX($J$66:$J$74,MATCH($B35,$I$66:$I$74,0),1),0))),2)</f>
        <v>48.22</v>
      </c>
      <c r="F35" s="128">
        <f t="shared" si="4"/>
        <v>68.87</v>
      </c>
      <c r="G35" s="130">
        <f t="shared" si="5"/>
        <v>63.225252398307575</v>
      </c>
      <c r="H35" s="199">
        <v>1</v>
      </c>
      <c r="I35" s="128"/>
      <c r="J35" s="130">
        <f t="shared" si="7"/>
        <v>64.225252398307575</v>
      </c>
      <c r="K35" s="130">
        <f t="shared" si="8"/>
        <v>245.3</v>
      </c>
      <c r="L35" s="128">
        <f t="shared" si="1"/>
        <v>241.48000000000002</v>
      </c>
      <c r="M35" s="119"/>
      <c r="O35" s="117"/>
      <c r="AB35" s="278"/>
    </row>
    <row r="36" spans="2:28">
      <c r="B36" s="135">
        <f t="shared" si="0"/>
        <v>2042</v>
      </c>
      <c r="C36" s="136"/>
      <c r="D36" s="128">
        <f t="shared" si="3"/>
        <v>127.13</v>
      </c>
      <c r="E36" s="365">
        <f>ROUND(E35*(1+(IFERROR(INDEX($D$66:$D$74,MATCH($B36,$C$66:$C$74,0),1),0)+IFERROR(INDEX($G$66:$G$74,MATCH($B36,$F$66:$F$74,0),1),0)+IFERROR(INDEX($J$66:$J$74,MATCH($B36,$I$66:$I$74,0),1),0))),2)</f>
        <v>49.28</v>
      </c>
      <c r="F36" s="128">
        <f t="shared" si="4"/>
        <v>70.39</v>
      </c>
      <c r="G36" s="130">
        <f t="shared" si="5"/>
        <v>64.618155921410917</v>
      </c>
      <c r="H36" s="199">
        <v>1</v>
      </c>
      <c r="I36" s="128"/>
      <c r="J36" s="130">
        <f t="shared" si="7"/>
        <v>65.618155921410917</v>
      </c>
      <c r="K36" s="130">
        <f t="shared" si="8"/>
        <v>250.62</v>
      </c>
      <c r="L36" s="128">
        <f t="shared" si="1"/>
        <v>246.8</v>
      </c>
      <c r="M36" s="119"/>
      <c r="O36" s="117"/>
      <c r="AB36" s="278"/>
    </row>
    <row r="37" spans="2:28">
      <c r="B37" s="135">
        <f t="shared" si="0"/>
        <v>2043</v>
      </c>
      <c r="C37" s="136"/>
      <c r="D37" s="128">
        <f t="shared" si="3"/>
        <v>129.93</v>
      </c>
      <c r="E37" s="365">
        <f>ROUND(E36*(1+(IFERROR(INDEX($D$66:$D$74,MATCH($B37,$C$66:$C$74,0),1),0)+IFERROR(INDEX($G$66:$G$74,MATCH($B37,$F$66:$F$74,0),1),0)+IFERROR(INDEX($J$66:$J$74,MATCH($B37,$I$66:$I$74,0),1),0))),2)</f>
        <v>50.36</v>
      </c>
      <c r="F37" s="128">
        <f t="shared" si="4"/>
        <v>71.94</v>
      </c>
      <c r="G37" s="130">
        <f t="shared" si="5"/>
        <v>66.039860081270163</v>
      </c>
      <c r="H37" s="199">
        <v>1</v>
      </c>
      <c r="I37" s="128"/>
      <c r="J37" s="130">
        <f t="shared" si="7"/>
        <v>67.039860081270163</v>
      </c>
      <c r="K37" s="130">
        <f t="shared" si="8"/>
        <v>256.05</v>
      </c>
      <c r="L37" s="128">
        <f t="shared" si="1"/>
        <v>252.23000000000002</v>
      </c>
      <c r="AB37" s="278"/>
    </row>
    <row r="38" spans="2:28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  <c r="AB38" s="278"/>
    </row>
    <row r="39" spans="2:28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  <c r="AB39" s="278"/>
    </row>
    <row r="40" spans="2:28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  <c r="AB40" s="278"/>
    </row>
    <row r="41" spans="2:28">
      <c r="AB41" s="278"/>
    </row>
    <row r="42" spans="2:28" ht="14.25">
      <c r="B42" s="138" t="s">
        <v>25</v>
      </c>
      <c r="C42" s="139"/>
      <c r="D42" s="139"/>
      <c r="E42" s="139"/>
      <c r="F42" s="139"/>
      <c r="G42" s="139"/>
      <c r="H42" s="139"/>
      <c r="I42" s="139"/>
      <c r="AB42" s="278"/>
    </row>
    <row r="43" spans="2:28">
      <c r="AB43" s="278"/>
    </row>
    <row r="44" spans="2:28">
      <c r="B44" s="117" t="s">
        <v>63</v>
      </c>
      <c r="C44" s="140" t="s">
        <v>64</v>
      </c>
      <c r="D44" s="141" t="s">
        <v>102</v>
      </c>
      <c r="AB44" s="278"/>
    </row>
    <row r="45" spans="2:28">
      <c r="C45" s="140" t="str">
        <f>C7</f>
        <v>(a)</v>
      </c>
      <c r="D45" s="117" t="s">
        <v>65</v>
      </c>
      <c r="AB45" s="278"/>
    </row>
    <row r="46" spans="2:28">
      <c r="C46" s="140" t="str">
        <f>D7</f>
        <v>(b)</v>
      </c>
      <c r="D46" s="130" t="str">
        <f>"= "&amp;C7&amp;" x "&amp;C62</f>
        <v>= (a) x 0.0689863805027125</v>
      </c>
      <c r="AB46" s="278"/>
    </row>
    <row r="47" spans="2:28">
      <c r="C47" s="140" t="str">
        <f>G7</f>
        <v>(e)</v>
      </c>
      <c r="D47" s="130" t="str">
        <f>"= ("&amp;$D$7&amp;" + "&amp;$E$7&amp;") /  (8.76 x "&amp;TEXT(C63,"0.0%")&amp;")"</f>
        <v>= ((b) + (c)) /  (8.76 x 43.6%)</v>
      </c>
      <c r="AB47" s="278"/>
    </row>
    <row r="48" spans="2:28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- 2019 IRP Update - Table 6.1 &amp; 6.2</v>
      </c>
      <c r="AB49" s="279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2019 IRP Wyoming Wind Resource - 44% Capacity Factor</v>
      </c>
      <c r="D52" s="142"/>
      <c r="E52" s="142"/>
      <c r="F52" s="142"/>
      <c r="G52" s="142"/>
      <c r="H52" s="142"/>
      <c r="I52" s="142"/>
      <c r="J52" s="143"/>
      <c r="K52" s="143"/>
      <c r="L52" s="144"/>
    </row>
    <row r="53" spans="2:28" ht="13.5" thickBot="1">
      <c r="C53" s="145" t="s">
        <v>66</v>
      </c>
      <c r="D53" s="146" t="s">
        <v>67</v>
      </c>
      <c r="E53" s="146"/>
      <c r="F53" s="146"/>
      <c r="G53" s="146"/>
      <c r="H53" s="146"/>
      <c r="I53" s="147"/>
      <c r="J53" s="143"/>
      <c r="K53" s="143"/>
      <c r="L53" s="144"/>
    </row>
    <row r="54" spans="2:28">
      <c r="Q54" s="117" t="s">
        <v>103</v>
      </c>
      <c r="R54" s="117">
        <v>2024</v>
      </c>
    </row>
    <row r="55" spans="2:28">
      <c r="B55" s="85" t="s">
        <v>101</v>
      </c>
      <c r="C55" s="170">
        <v>1301.4978814276944</v>
      </c>
      <c r="D55" s="117" t="s">
        <v>65</v>
      </c>
      <c r="P55" s="117">
        <v>1920</v>
      </c>
      <c r="Q55" s="117" t="s">
        <v>32</v>
      </c>
      <c r="R55" s="117" t="s">
        <v>100</v>
      </c>
      <c r="U55" s="117" t="str">
        <f>$R$55&amp;"Proposed Station Capital Costs"</f>
        <v>H4.AE1_WDProposed Station Capital Costs</v>
      </c>
    </row>
    <row r="56" spans="2:28">
      <c r="B56" s="85" t="s">
        <v>101</v>
      </c>
      <c r="C56" s="269">
        <v>28.802174620531375</v>
      </c>
      <c r="D56" s="117" t="s">
        <v>68</v>
      </c>
      <c r="U56" s="117" t="str">
        <f>$R$55&amp;"Proposed Station Fixed Costs"</f>
        <v>H4.AE1_WDProposed Station Fixed Costs</v>
      </c>
    </row>
    <row r="57" spans="2:28" ht="24" customHeight="1">
      <c r="B57" s="85"/>
      <c r="C57" s="271"/>
      <c r="D57" s="117" t="s">
        <v>105</v>
      </c>
      <c r="R57" s="214" t="str">
        <f>R55&amp;R54</f>
        <v>H4.AE1_WD2024</v>
      </c>
      <c r="U57" s="117" t="str">
        <f>$R$55&amp;"Proposed Station Variable O&amp;M Costs"</f>
        <v>H4.AE1_WDProposed Station Variable O&amp;M Costs</v>
      </c>
    </row>
    <row r="58" spans="2:28">
      <c r="B58" s="85" t="s">
        <v>101</v>
      </c>
      <c r="C58" s="269">
        <v>0.65</v>
      </c>
      <c r="D58" s="117" t="s">
        <v>69</v>
      </c>
      <c r="F58" s="117" t="s">
        <v>152</v>
      </c>
      <c r="L58" s="119"/>
      <c r="M58" s="149"/>
      <c r="N58" s="52"/>
      <c r="O58" s="163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8">
        <v>-6.2214116072769627</v>
      </c>
      <c r="D59" s="117" t="s">
        <v>70</v>
      </c>
      <c r="J59" s="197" t="s">
        <v>91</v>
      </c>
      <c r="M59" s="151"/>
      <c r="N59" s="152"/>
      <c r="P59" s="150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70" t="str">
        <f>LEFT(RIGHT(INDEX('Table 3 TransCost'!$39:$39,1,MATCH(F60,'Table 3 TransCost'!$4:$4,0)),6),5)</f>
        <v>2024$</v>
      </c>
      <c r="C60" s="271">
        <f>INDEX('Table 3 TransCost'!$39:$39,1,MATCH(F60,'Table 3 TransCost'!$4:$4,0)+2)</f>
        <v>47.870308055404152</v>
      </c>
      <c r="D60" s="117" t="s">
        <v>218</v>
      </c>
      <c r="F60" s="275" t="s">
        <v>179</v>
      </c>
      <c r="L60" s="151"/>
      <c r="M60" s="151"/>
      <c r="N60" s="151"/>
      <c r="O60" s="164"/>
      <c r="P60" s="150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200"/>
      <c r="L61" s="151"/>
      <c r="M61" s="151"/>
      <c r="N61" s="151"/>
      <c r="O61" s="164"/>
      <c r="P61" s="151"/>
      <c r="S61" s="119"/>
      <c r="U61" s="119"/>
      <c r="V61" s="119"/>
      <c r="W61" s="119"/>
      <c r="X61" s="119"/>
      <c r="Y61" s="119"/>
      <c r="Z61" s="119"/>
    </row>
    <row r="62" spans="2:28">
      <c r="C62" s="270">
        <v>6.898638050271251E-2</v>
      </c>
      <c r="D62" s="117" t="s">
        <v>36</v>
      </c>
      <c r="L62" s="155"/>
      <c r="M62" s="156"/>
      <c r="N62" s="156"/>
      <c r="P62" s="157"/>
    </row>
    <row r="63" spans="2:28">
      <c r="C63" s="208">
        <v>0.436</v>
      </c>
      <c r="D63" s="117" t="s">
        <v>37</v>
      </c>
    </row>
    <row r="64" spans="2:28" ht="13.5" thickBot="1">
      <c r="D64" s="154"/>
    </row>
    <row r="65" spans="3:15" ht="13.5" thickBot="1">
      <c r="C65" s="40" t="str">
        <f>"Company Official Inflation Forecast Dated "&amp;TEXT('Table 4'!$H$5,"mmmm dd, yyyy")</f>
        <v>Company Official Inflation Forecast Dated June 30, 2020</v>
      </c>
      <c r="D65" s="142"/>
      <c r="E65" s="142"/>
      <c r="F65" s="142"/>
      <c r="G65" s="142"/>
      <c r="H65" s="142"/>
      <c r="I65" s="142"/>
      <c r="J65" s="142"/>
      <c r="K65" s="142"/>
      <c r="L65" s="144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2.1000000000000001E-2</v>
      </c>
      <c r="H66" s="41"/>
      <c r="I66" s="87">
        <f>F74+1</f>
        <v>2035</v>
      </c>
      <c r="J66" s="41">
        <v>2.1000000000000001E-2</v>
      </c>
    </row>
    <row r="67" spans="3:15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2.4E-2</v>
      </c>
      <c r="H67" s="41"/>
      <c r="I67" s="87">
        <f>I66+1</f>
        <v>2036</v>
      </c>
      <c r="J67" s="41">
        <v>2.1000000000000001E-2</v>
      </c>
    </row>
    <row r="68" spans="3:15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2.4E-2</v>
      </c>
      <c r="H68" s="41"/>
      <c r="I68" s="87">
        <f t="shared" ref="I68:I74" si="11">I67+1</f>
        <v>2037</v>
      </c>
      <c r="J68" s="41">
        <v>2.1999999999999999E-2</v>
      </c>
    </row>
    <row r="69" spans="3:15">
      <c r="C69" s="87">
        <f t="shared" si="9"/>
        <v>2020</v>
      </c>
      <c r="D69" s="41">
        <v>8.9999999999999993E-3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2.1999999999999999E-2</v>
      </c>
    </row>
    <row r="70" spans="3:15">
      <c r="C70" s="87">
        <f t="shared" si="9"/>
        <v>2021</v>
      </c>
      <c r="D70" s="41">
        <v>8.9999999999999993E-3</v>
      </c>
      <c r="E70" s="85"/>
      <c r="F70" s="87">
        <f t="shared" si="10"/>
        <v>2030</v>
      </c>
      <c r="G70" s="41">
        <v>2.1999999999999999E-2</v>
      </c>
      <c r="H70" s="41"/>
      <c r="I70" s="87">
        <f t="shared" si="11"/>
        <v>2039</v>
      </c>
      <c r="J70" s="41">
        <v>2.1000000000000001E-2</v>
      </c>
    </row>
    <row r="71" spans="3:15">
      <c r="C71" s="87">
        <f t="shared" si="9"/>
        <v>2022</v>
      </c>
      <c r="D71" s="41">
        <v>1.0999999999999999E-2</v>
      </c>
      <c r="E71" s="85"/>
      <c r="F71" s="87">
        <f t="shared" si="10"/>
        <v>2031</v>
      </c>
      <c r="G71" s="41">
        <v>2.1999999999999999E-2</v>
      </c>
      <c r="H71" s="41"/>
      <c r="I71" s="87">
        <f t="shared" si="11"/>
        <v>2040</v>
      </c>
      <c r="J71" s="41">
        <v>2.1999999999999999E-2</v>
      </c>
    </row>
    <row r="72" spans="3:15" s="119" customFormat="1">
      <c r="C72" s="87">
        <f t="shared" si="9"/>
        <v>2023</v>
      </c>
      <c r="D72" s="41">
        <v>0.01</v>
      </c>
      <c r="E72" s="86"/>
      <c r="F72" s="87">
        <f t="shared" si="10"/>
        <v>2032</v>
      </c>
      <c r="G72" s="41">
        <v>2.1999999999999999E-2</v>
      </c>
      <c r="H72" s="41"/>
      <c r="I72" s="87">
        <f t="shared" si="11"/>
        <v>2041</v>
      </c>
      <c r="J72" s="41">
        <v>2.1999999999999999E-2</v>
      </c>
      <c r="O72" s="164"/>
    </row>
    <row r="73" spans="3:15" s="119" customFormat="1">
      <c r="C73" s="87">
        <f t="shared" si="9"/>
        <v>2024</v>
      </c>
      <c r="D73" s="41">
        <v>1.2999999999999999E-2</v>
      </c>
      <c r="E73" s="86"/>
      <c r="F73" s="87">
        <f t="shared" si="10"/>
        <v>2033</v>
      </c>
      <c r="G73" s="41">
        <v>2.1000000000000001E-2</v>
      </c>
      <c r="H73" s="41"/>
      <c r="I73" s="87">
        <f t="shared" si="11"/>
        <v>2042</v>
      </c>
      <c r="J73" s="41">
        <v>2.1999999999999999E-2</v>
      </c>
      <c r="O73" s="164"/>
    </row>
    <row r="74" spans="3:15" s="119" customFormat="1">
      <c r="C74" s="87">
        <f t="shared" si="9"/>
        <v>2025</v>
      </c>
      <c r="D74" s="41">
        <v>1.7000000000000001E-2</v>
      </c>
      <c r="E74" s="86"/>
      <c r="F74" s="87">
        <f t="shared" si="10"/>
        <v>2034</v>
      </c>
      <c r="G74" s="41">
        <v>2.1000000000000001E-2</v>
      </c>
      <c r="H74" s="41"/>
      <c r="I74" s="87">
        <f t="shared" si="11"/>
        <v>2043</v>
      </c>
      <c r="J74" s="41">
        <v>2.1999999999999999E-2</v>
      </c>
      <c r="O74" s="164"/>
    </row>
    <row r="75" spans="3:15" s="119" customFormat="1">
      <c r="O75" s="164"/>
    </row>
    <row r="76" spans="3:15" s="119" customFormat="1">
      <c r="O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9.33203125" style="117"/>
    <col min="22" max="22" width="9.6640625" style="117" bestFit="1" customWidth="1"/>
    <col min="23" max="16384" width="9.33203125" style="117"/>
  </cols>
  <sheetData>
    <row r="1" spans="2:24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4" ht="15.75">
      <c r="B2" s="115" t="s">
        <v>155</v>
      </c>
      <c r="C2" s="116"/>
      <c r="D2" s="116"/>
      <c r="E2" s="116"/>
      <c r="F2" s="116"/>
      <c r="G2" s="116"/>
      <c r="H2" s="116"/>
      <c r="I2" s="116"/>
      <c r="J2" s="116"/>
    </row>
    <row r="3" spans="2:24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</row>
    <row r="4" spans="2:24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</row>
    <row r="5" spans="2:24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4"/>
      <c r="N5" s="214"/>
      <c r="P5" s="214"/>
      <c r="R5" s="276"/>
      <c r="S5" s="119"/>
      <c r="T5" s="119"/>
      <c r="U5" s="119"/>
      <c r="V5" s="119"/>
      <c r="W5" s="119"/>
      <c r="X5" s="119"/>
    </row>
    <row r="6" spans="2:24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7"/>
      <c r="S6" s="119"/>
      <c r="T6" s="119"/>
      <c r="U6" s="119"/>
      <c r="V6" s="119"/>
      <c r="W6" s="119"/>
      <c r="X6" s="119"/>
    </row>
    <row r="7" spans="2:24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</row>
    <row r="8" spans="2:24" ht="6" customHeight="1">
      <c r="K8" s="119"/>
      <c r="R8" s="119"/>
      <c r="S8" s="119"/>
      <c r="T8" s="119"/>
      <c r="U8" s="119"/>
      <c r="V8" s="119"/>
      <c r="W8" s="119"/>
      <c r="X8" s="119"/>
    </row>
    <row r="9" spans="2:24" ht="15.75">
      <c r="B9" s="43" t="str">
        <f>C52</f>
        <v>2019 IRP Idaho Wind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</row>
    <row r="10" spans="2:24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</row>
    <row r="11" spans="2:24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</row>
    <row r="12" spans="2:24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R12" s="148"/>
      <c r="T12" s="161"/>
      <c r="U12" s="153"/>
      <c r="V12" s="153"/>
    </row>
    <row r="13" spans="2:24">
      <c r="B13" s="135">
        <f t="shared" si="0"/>
        <v>2019</v>
      </c>
      <c r="C13" s="136"/>
      <c r="D13" s="128"/>
      <c r="E13" s="148"/>
      <c r="F13" s="148"/>
      <c r="G13" s="130"/>
      <c r="H13" s="128">
        <f t="shared" ref="H13:H37" si="1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2">(D13+E13+F13)</f>
        <v>0</v>
      </c>
      <c r="L13" s="119"/>
      <c r="N13" s="117"/>
      <c r="V13" s="153"/>
      <c r="X13" s="159"/>
    </row>
    <row r="14" spans="2:24">
      <c r="B14" s="135">
        <f t="shared" si="0"/>
        <v>2020</v>
      </c>
      <c r="C14" s="136"/>
      <c r="D14" s="128"/>
      <c r="E14" s="128"/>
      <c r="F14" s="128"/>
      <c r="G14" s="130"/>
      <c r="H14" s="128">
        <f t="shared" si="1"/>
        <v>0</v>
      </c>
      <c r="I14" s="130"/>
      <c r="J14" s="130"/>
      <c r="K14" s="128">
        <f t="shared" si="2"/>
        <v>0</v>
      </c>
      <c r="L14" s="119"/>
      <c r="N14" s="117"/>
      <c r="O14" s="132"/>
      <c r="P14" s="133"/>
      <c r="Q14" s="134"/>
      <c r="V14" s="153"/>
      <c r="X14" s="159"/>
    </row>
    <row r="15" spans="2:24">
      <c r="B15" s="135">
        <f t="shared" si="0"/>
        <v>2021</v>
      </c>
      <c r="C15" s="136"/>
      <c r="D15" s="128"/>
      <c r="E15" s="128"/>
      <c r="F15" s="128"/>
      <c r="G15" s="130"/>
      <c r="H15" s="128">
        <f t="shared" si="1"/>
        <v>0</v>
      </c>
      <c r="I15" s="130"/>
      <c r="J15" s="130"/>
      <c r="K15" s="128">
        <f t="shared" si="2"/>
        <v>0</v>
      </c>
      <c r="L15" s="119"/>
      <c r="N15" s="117"/>
      <c r="O15" s="272"/>
      <c r="P15" s="133"/>
      <c r="Q15" s="134"/>
      <c r="V15" s="153"/>
      <c r="X15" s="159"/>
    </row>
    <row r="16" spans="2:24">
      <c r="B16" s="135">
        <f t="shared" si="0"/>
        <v>2022</v>
      </c>
      <c r="C16" s="136"/>
      <c r="D16" s="128"/>
      <c r="E16" s="128"/>
      <c r="F16" s="128"/>
      <c r="G16" s="130"/>
      <c r="H16" s="128">
        <f t="shared" si="1"/>
        <v>0</v>
      </c>
      <c r="I16" s="130"/>
      <c r="J16" s="130"/>
      <c r="K16" s="128">
        <f t="shared" si="2"/>
        <v>0</v>
      </c>
      <c r="L16" s="119"/>
      <c r="N16" s="117"/>
      <c r="V16" s="153"/>
      <c r="X16" s="159"/>
    </row>
    <row r="17" spans="2:25">
      <c r="B17" s="135">
        <f t="shared" si="0"/>
        <v>2023</v>
      </c>
      <c r="C17" s="136"/>
      <c r="D17" s="128"/>
      <c r="E17" s="128"/>
      <c r="F17" s="128"/>
      <c r="G17" s="130"/>
      <c r="H17" s="128">
        <f t="shared" si="1"/>
        <v>0</v>
      </c>
      <c r="I17" s="130"/>
      <c r="J17" s="130"/>
      <c r="K17" s="128">
        <f t="shared" si="2"/>
        <v>0</v>
      </c>
      <c r="L17" s="119"/>
      <c r="N17" s="117"/>
      <c r="O17" s="132"/>
      <c r="V17" s="153"/>
      <c r="X17" s="159"/>
    </row>
    <row r="18" spans="2:25">
      <c r="B18" s="135">
        <f t="shared" si="0"/>
        <v>2024</v>
      </c>
      <c r="C18" s="136"/>
      <c r="D18" s="128"/>
      <c r="E18" s="148"/>
      <c r="F18" s="148"/>
      <c r="G18" s="130"/>
      <c r="H18" s="128">
        <f t="shared" si="1"/>
        <v>0</v>
      </c>
      <c r="I18" s="130"/>
      <c r="J18" s="130"/>
      <c r="K18" s="128">
        <f t="shared" si="2"/>
        <v>0</v>
      </c>
      <c r="L18" s="119"/>
      <c r="N18" s="117"/>
      <c r="T18" s="161"/>
      <c r="U18" s="153"/>
      <c r="V18" s="153"/>
      <c r="W18" s="153"/>
      <c r="X18" s="159"/>
      <c r="Y18" s="153"/>
    </row>
    <row r="19" spans="2:25">
      <c r="B19" s="135">
        <f t="shared" si="0"/>
        <v>2025</v>
      </c>
      <c r="C19" s="136"/>
      <c r="D19" s="128"/>
      <c r="E19" s="148"/>
      <c r="F19" s="148"/>
      <c r="G19" s="130"/>
      <c r="H19" s="128">
        <f t="shared" si="1"/>
        <v>0</v>
      </c>
      <c r="I19" s="130"/>
      <c r="J19" s="130"/>
      <c r="K19" s="128">
        <f t="shared" si="2"/>
        <v>0</v>
      </c>
      <c r="L19" s="119"/>
      <c r="N19" s="117"/>
      <c r="T19" s="161"/>
      <c r="U19" s="153"/>
      <c r="V19" s="153"/>
      <c r="W19" s="153"/>
      <c r="X19" s="159"/>
      <c r="Y19" s="153"/>
    </row>
    <row r="20" spans="2:25">
      <c r="B20" s="135">
        <f t="shared" si="0"/>
        <v>2026</v>
      </c>
      <c r="C20" s="136"/>
      <c r="D20" s="128"/>
      <c r="E20" s="148"/>
      <c r="F20" s="148"/>
      <c r="G20" s="130"/>
      <c r="H20" s="128">
        <f t="shared" si="1"/>
        <v>0</v>
      </c>
      <c r="I20" s="130"/>
      <c r="J20" s="130"/>
      <c r="K20" s="128">
        <f t="shared" si="2"/>
        <v>0</v>
      </c>
      <c r="L20" s="119"/>
      <c r="N20" s="117"/>
      <c r="R20" s="153"/>
      <c r="T20" s="161"/>
      <c r="U20" s="153"/>
      <c r="V20" s="153"/>
      <c r="W20" s="153"/>
      <c r="X20" s="159"/>
      <c r="Y20" s="153"/>
    </row>
    <row r="21" spans="2:25">
      <c r="B21" s="135">
        <f t="shared" si="0"/>
        <v>2027</v>
      </c>
      <c r="C21" s="136"/>
      <c r="D21" s="128"/>
      <c r="E21" s="148"/>
      <c r="F21" s="148"/>
      <c r="G21" s="130"/>
      <c r="H21" s="128">
        <f t="shared" si="1"/>
        <v>0</v>
      </c>
      <c r="I21" s="130"/>
      <c r="J21" s="130"/>
      <c r="K21" s="128">
        <f t="shared" si="2"/>
        <v>0</v>
      </c>
      <c r="L21" s="119"/>
      <c r="N21" s="117"/>
      <c r="R21" s="153"/>
      <c r="T21" s="161"/>
      <c r="U21" s="153"/>
      <c r="V21" s="153"/>
      <c r="W21" s="153"/>
      <c r="X21" s="159"/>
      <c r="Y21" s="153"/>
    </row>
    <row r="22" spans="2:25">
      <c r="B22" s="135">
        <f t="shared" si="0"/>
        <v>2028</v>
      </c>
      <c r="C22" s="136"/>
      <c r="D22" s="128"/>
      <c r="E22" s="148"/>
      <c r="F22" s="148"/>
      <c r="G22" s="130"/>
      <c r="H22" s="128">
        <f t="shared" si="1"/>
        <v>0</v>
      </c>
      <c r="I22" s="130"/>
      <c r="J22" s="130"/>
      <c r="K22" s="128">
        <f t="shared" si="2"/>
        <v>0</v>
      </c>
      <c r="L22" s="119"/>
      <c r="N22" s="117"/>
      <c r="R22" s="153"/>
      <c r="T22" s="161"/>
      <c r="U22" s="153"/>
      <c r="V22" s="153"/>
      <c r="W22" s="153"/>
      <c r="X22" s="159"/>
      <c r="Y22" s="153"/>
    </row>
    <row r="23" spans="2:25">
      <c r="B23" s="135">
        <f t="shared" si="0"/>
        <v>2029</v>
      </c>
      <c r="C23" s="136"/>
      <c r="D23" s="128"/>
      <c r="E23" s="148"/>
      <c r="F23" s="148"/>
      <c r="G23" s="130"/>
      <c r="H23" s="128">
        <f t="shared" si="1"/>
        <v>0</v>
      </c>
      <c r="I23" s="130"/>
      <c r="J23" s="130"/>
      <c r="K23" s="128">
        <f t="shared" si="2"/>
        <v>0</v>
      </c>
      <c r="L23" s="119"/>
      <c r="N23" s="117"/>
      <c r="R23" s="153"/>
      <c r="T23" s="161"/>
      <c r="U23" s="153"/>
      <c r="V23" s="153"/>
      <c r="W23" s="153"/>
      <c r="X23" s="159"/>
      <c r="Y23" s="153"/>
    </row>
    <row r="24" spans="2:25">
      <c r="B24" s="135">
        <f t="shared" si="0"/>
        <v>2030</v>
      </c>
      <c r="C24" s="348">
        <v>1253.063829787234</v>
      </c>
      <c r="D24" s="128">
        <f>C24*$C$62</f>
        <v>86.448873617021263</v>
      </c>
      <c r="E24" s="269">
        <v>37.749134282416321</v>
      </c>
      <c r="F24" s="128">
        <f>C60</f>
        <v>12.097273854334603</v>
      </c>
      <c r="G24" s="130">
        <f>(D24+E24+F24)/(8.76*$C$63)</f>
        <v>41.937525924556674</v>
      </c>
      <c r="H24" s="128">
        <f t="shared" si="1"/>
        <v>0</v>
      </c>
      <c r="I24" s="130">
        <f>(G24+H24)</f>
        <v>41.937525924556674</v>
      </c>
      <c r="J24" s="130">
        <f t="shared" ref="J24:J32" si="3">ROUND(I24*$C$63*8.76,2)</f>
        <v>136.30000000000001</v>
      </c>
      <c r="K24" s="128">
        <f t="shared" si="2"/>
        <v>136.2952817537722</v>
      </c>
      <c r="L24" s="119"/>
      <c r="N24" s="117"/>
      <c r="R24" s="153"/>
      <c r="T24" s="161"/>
      <c r="U24" s="153"/>
      <c r="V24" s="153"/>
      <c r="W24" s="153"/>
      <c r="X24" s="159"/>
      <c r="Y24" s="153"/>
    </row>
    <row r="25" spans="2:25">
      <c r="B25" s="135">
        <f t="shared" si="0"/>
        <v>2031</v>
      </c>
      <c r="C25" s="136"/>
      <c r="D25" s="128">
        <f t="shared" ref="D25:E37" si="4">ROUND(D24*(1+(IFERROR(INDEX($D$66:$D$74,MATCH($B25,$C$66:$C$74,0),1),0)+IFERROR(INDEX($G$66:$G$74,MATCH($B25,$F$66:$F$74,0),1),0)+IFERROR(INDEX($J$66:$J$74,MATCH($B25,$I$66:$I$74,0),1),0))),2)</f>
        <v>88.35</v>
      </c>
      <c r="E25" s="269">
        <v>38.610042323970752</v>
      </c>
      <c r="F25" s="128">
        <f t="shared" ref="F25" si="5">ROUND(F24*(1+(IFERROR(INDEX($D$66:$D$74,MATCH($B25,$C$66:$C$74,0),1),0)+IFERROR(INDEX($G$66:$G$74,MATCH($B25,$F$66:$F$74,0),1),0)+IFERROR(INDEX($J$66:$J$74,MATCH($B25,$I$66:$I$74,0),1),0))),2)</f>
        <v>12.36</v>
      </c>
      <c r="G25" s="130">
        <f t="shared" ref="G25:G37" si="6">(D25+E25+F25)/(8.76*$C$63)</f>
        <v>42.868232939473344</v>
      </c>
      <c r="H25" s="128">
        <f t="shared" si="1"/>
        <v>0</v>
      </c>
      <c r="I25" s="130">
        <f t="shared" ref="I25:I37" si="7">(G25+H25)</f>
        <v>42.868232939473344</v>
      </c>
      <c r="J25" s="130">
        <f t="shared" si="3"/>
        <v>139.32</v>
      </c>
      <c r="K25" s="128">
        <f t="shared" si="2"/>
        <v>139.32004232397077</v>
      </c>
      <c r="L25" s="119"/>
      <c r="N25" s="117"/>
      <c r="R25" s="153"/>
      <c r="T25" s="161"/>
      <c r="U25" s="153"/>
      <c r="V25" s="153"/>
      <c r="W25" s="153"/>
      <c r="X25" s="159"/>
      <c r="Y25" s="153"/>
    </row>
    <row r="26" spans="2:25">
      <c r="B26" s="135">
        <f t="shared" si="0"/>
        <v>2032</v>
      </c>
      <c r="C26" s="136"/>
      <c r="D26" s="128">
        <f t="shared" si="4"/>
        <v>90.29</v>
      </c>
      <c r="E26" s="269">
        <v>39.490188534051562</v>
      </c>
      <c r="F26" s="128">
        <f t="shared" ref="F26" si="8">ROUND(F25*(1+(IFERROR(INDEX($D$66:$D$74,MATCH($B26,$C$66:$C$74,0),1),0)+IFERROR(INDEX($G$66:$G$74,MATCH($B26,$F$66:$F$74,0),1),0)+IFERROR(INDEX($J$66:$J$74,MATCH($B26,$I$66:$I$74,0),1),0))),2)</f>
        <v>12.63</v>
      </c>
      <c r="G26" s="130">
        <f t="shared" si="6"/>
        <v>43.819058860432612</v>
      </c>
      <c r="H26" s="128">
        <f t="shared" si="1"/>
        <v>0</v>
      </c>
      <c r="I26" s="130">
        <f t="shared" si="7"/>
        <v>43.819058860432612</v>
      </c>
      <c r="J26" s="130">
        <f t="shared" si="3"/>
        <v>142.41</v>
      </c>
      <c r="K26" s="128">
        <f t="shared" si="2"/>
        <v>142.41018853405157</v>
      </c>
      <c r="L26" s="119"/>
      <c r="N26" s="117"/>
      <c r="R26" s="153"/>
      <c r="T26" s="161"/>
      <c r="U26" s="153"/>
      <c r="V26" s="153"/>
      <c r="W26" s="153"/>
      <c r="X26" s="159"/>
      <c r="Y26" s="153"/>
    </row>
    <row r="27" spans="2:25">
      <c r="B27" s="135">
        <f t="shared" si="0"/>
        <v>2033</v>
      </c>
      <c r="C27" s="136"/>
      <c r="D27" s="128">
        <f t="shared" si="4"/>
        <v>92.19</v>
      </c>
      <c r="E27" s="269">
        <v>40.389572912658728</v>
      </c>
      <c r="F27" s="128">
        <f t="shared" ref="F27" si="9">ROUND(F26*(1+(IFERROR(INDEX($D$66:$D$74,MATCH($B27,$C$66:$C$74,0),1),0)+IFERROR(INDEX($G$66:$G$74,MATCH($B27,$F$66:$F$74,0),1),0)+IFERROR(INDEX($J$66:$J$74,MATCH($B27,$I$66:$I$74,0),1),0))),2)</f>
        <v>12.9</v>
      </c>
      <c r="G27" s="130">
        <f t="shared" si="6"/>
        <v>44.763496446928194</v>
      </c>
      <c r="H27" s="128">
        <f t="shared" si="1"/>
        <v>0</v>
      </c>
      <c r="I27" s="130">
        <f t="shared" si="7"/>
        <v>44.763496446928194</v>
      </c>
      <c r="J27" s="130">
        <f t="shared" si="3"/>
        <v>145.47999999999999</v>
      </c>
      <c r="K27" s="128">
        <f t="shared" si="2"/>
        <v>145.47957291265874</v>
      </c>
      <c r="L27" s="119"/>
      <c r="N27" s="117"/>
      <c r="R27" s="153"/>
      <c r="T27" s="161"/>
      <c r="U27" s="153"/>
      <c r="V27" s="153"/>
      <c r="W27" s="153"/>
      <c r="X27" s="159"/>
      <c r="Y27" s="153"/>
    </row>
    <row r="28" spans="2:25">
      <c r="B28" s="135">
        <f t="shared" si="0"/>
        <v>2034</v>
      </c>
      <c r="C28" s="136"/>
      <c r="D28" s="128">
        <f t="shared" si="4"/>
        <v>94.13</v>
      </c>
      <c r="E28" s="269">
        <v>41.310119276644869</v>
      </c>
      <c r="F28" s="128">
        <f t="shared" ref="F28" si="10">ROUND(F27*(1+(IFERROR(INDEX($D$66:$D$74,MATCH($B28,$C$66:$C$74,0),1),0)+IFERROR(INDEX($G$66:$G$74,MATCH($B28,$F$66:$F$74,0),1),0)+IFERROR(INDEX($J$66:$J$74,MATCH($B28,$I$66:$I$74,0),1),0))),2)</f>
        <v>13.17</v>
      </c>
      <c r="G28" s="130">
        <f t="shared" si="6"/>
        <v>45.726753337470264</v>
      </c>
      <c r="H28" s="128">
        <f t="shared" si="1"/>
        <v>0</v>
      </c>
      <c r="I28" s="130">
        <f t="shared" si="7"/>
        <v>45.726753337470264</v>
      </c>
      <c r="J28" s="130">
        <f t="shared" si="3"/>
        <v>148.61000000000001</v>
      </c>
      <c r="K28" s="128">
        <f t="shared" si="2"/>
        <v>148.61011927664484</v>
      </c>
      <c r="L28" s="119"/>
      <c r="N28" s="117"/>
      <c r="R28" s="153"/>
      <c r="T28" s="161"/>
      <c r="U28" s="153"/>
      <c r="V28" s="153"/>
      <c r="W28" s="153"/>
      <c r="X28" s="159"/>
      <c r="Y28" s="153"/>
    </row>
    <row r="29" spans="2:25">
      <c r="B29" s="135">
        <f t="shared" si="0"/>
        <v>2035</v>
      </c>
      <c r="C29" s="136"/>
      <c r="D29" s="128">
        <f t="shared" si="4"/>
        <v>96.11</v>
      </c>
      <c r="E29" s="269">
        <v>42.249903809157374</v>
      </c>
      <c r="F29" s="128">
        <f t="shared" ref="F29" si="11">ROUND(F28*(1+(IFERROR(INDEX($D$66:$D$74,MATCH($B29,$C$66:$C$74,0),1),0)+IFERROR(INDEX($G$66:$G$74,MATCH($B29,$F$66:$F$74,0),1),0)+IFERROR(INDEX($J$66:$J$74,MATCH($B29,$I$66:$I$74,0),1),0))),2)</f>
        <v>13.45</v>
      </c>
      <c r="G29" s="130">
        <f t="shared" si="6"/>
        <v>46.711314542073559</v>
      </c>
      <c r="H29" s="128">
        <f t="shared" si="1"/>
        <v>0</v>
      </c>
      <c r="I29" s="130">
        <f t="shared" si="7"/>
        <v>46.711314542073559</v>
      </c>
      <c r="J29" s="130">
        <f t="shared" si="3"/>
        <v>151.81</v>
      </c>
      <c r="K29" s="128">
        <f t="shared" si="2"/>
        <v>151.80990380915736</v>
      </c>
      <c r="L29" s="119"/>
      <c r="N29" s="117"/>
      <c r="R29" s="153"/>
      <c r="T29" s="161"/>
      <c r="U29" s="153"/>
      <c r="V29" s="153"/>
      <c r="W29" s="153"/>
      <c r="X29" s="159"/>
      <c r="Y29" s="153"/>
    </row>
    <row r="30" spans="2:25">
      <c r="B30" s="135">
        <f t="shared" si="0"/>
        <v>2036</v>
      </c>
      <c r="C30" s="136"/>
      <c r="D30" s="128">
        <f t="shared" si="4"/>
        <v>98.13</v>
      </c>
      <c r="E30" s="269">
        <v>43.219507502885733</v>
      </c>
      <c r="F30" s="128">
        <f t="shared" ref="F30" si="12">ROUND(F29*(1+(IFERROR(INDEX($D$66:$D$74,MATCH($B30,$C$66:$C$74,0),1),0)+IFERROR(INDEX($G$66:$G$74,MATCH($B30,$F$66:$F$74,0),1),0)+IFERROR(INDEX($J$66:$J$74,MATCH($B30,$I$66:$I$74,0),1),0))),2)</f>
        <v>13.73</v>
      </c>
      <c r="G30" s="130">
        <f t="shared" si="6"/>
        <v>47.717358829919668</v>
      </c>
      <c r="H30" s="128">
        <f t="shared" si="1"/>
        <v>0</v>
      </c>
      <c r="I30" s="130">
        <f t="shared" si="7"/>
        <v>47.717358829919668</v>
      </c>
      <c r="J30" s="130">
        <f t="shared" si="3"/>
        <v>155.08000000000001</v>
      </c>
      <c r="K30" s="128">
        <f t="shared" si="2"/>
        <v>155.07950750288572</v>
      </c>
      <c r="L30" s="119"/>
      <c r="N30" s="117"/>
      <c r="R30" s="153"/>
      <c r="T30" s="161"/>
      <c r="U30" s="153"/>
      <c r="V30" s="153"/>
      <c r="W30" s="153"/>
      <c r="X30" s="159"/>
      <c r="Y30" s="153"/>
    </row>
    <row r="31" spans="2:25">
      <c r="B31" s="135">
        <f t="shared" si="0"/>
        <v>2037</v>
      </c>
      <c r="C31" s="136"/>
      <c r="D31" s="128">
        <f t="shared" si="4"/>
        <v>100.29</v>
      </c>
      <c r="E31" s="269">
        <v>44.199692189303583</v>
      </c>
      <c r="F31" s="128">
        <f t="shared" ref="F31" si="13">ROUND(F30*(1+(IFERROR(INDEX($D$66:$D$74,MATCH($B31,$C$66:$C$74,0),1),0)+IFERROR(INDEX($G$66:$G$74,MATCH($B31,$F$66:$F$74,0),1),0)+IFERROR(INDEX($J$66:$J$74,MATCH($B31,$I$66:$I$74,0),1),0))),2)</f>
        <v>14.03</v>
      </c>
      <c r="G31" s="130">
        <f t="shared" si="6"/>
        <v>48.775890223050006</v>
      </c>
      <c r="H31" s="128">
        <f t="shared" si="1"/>
        <v>0</v>
      </c>
      <c r="I31" s="130">
        <f t="shared" si="7"/>
        <v>48.775890223050006</v>
      </c>
      <c r="J31" s="130">
        <f t="shared" si="3"/>
        <v>158.52000000000001</v>
      </c>
      <c r="K31" s="128">
        <f t="shared" si="2"/>
        <v>158.51969218930358</v>
      </c>
      <c r="L31" s="119"/>
      <c r="N31" s="117"/>
      <c r="R31" s="153"/>
      <c r="T31" s="161"/>
      <c r="U31" s="153"/>
      <c r="V31" s="153"/>
      <c r="W31" s="153"/>
      <c r="X31" s="159"/>
      <c r="Y31" s="153"/>
    </row>
    <row r="32" spans="2:25">
      <c r="B32" s="135">
        <f t="shared" si="0"/>
        <v>2038</v>
      </c>
      <c r="C32" s="136"/>
      <c r="D32" s="128">
        <f t="shared" si="4"/>
        <v>102.5</v>
      </c>
      <c r="E32" s="269">
        <v>45.210657945363607</v>
      </c>
      <c r="F32" s="128">
        <f t="shared" ref="F32" si="14">ROUND(F31*(1+(IFERROR(INDEX($D$66:$D$74,MATCH($B32,$C$66:$C$74,0),1),0)+IFERROR(INDEX($G$66:$G$74,MATCH($B32,$F$66:$F$74,0),1),0)+IFERROR(INDEX($J$66:$J$74,MATCH($B32,$I$66:$I$74,0),1),0))),2)</f>
        <v>14.34</v>
      </c>
      <c r="G32" s="130">
        <f t="shared" si="6"/>
        <v>49.862354596783845</v>
      </c>
      <c r="H32" s="128">
        <f t="shared" si="1"/>
        <v>0</v>
      </c>
      <c r="I32" s="130">
        <f t="shared" si="7"/>
        <v>49.862354596783845</v>
      </c>
      <c r="J32" s="130">
        <f t="shared" si="3"/>
        <v>162.05000000000001</v>
      </c>
      <c r="K32" s="128">
        <f t="shared" si="2"/>
        <v>162.05065794536361</v>
      </c>
      <c r="L32" s="119"/>
      <c r="N32" s="117"/>
      <c r="R32" s="153"/>
      <c r="T32" s="161"/>
      <c r="U32" s="153"/>
      <c r="V32" s="153"/>
      <c r="W32" s="153"/>
      <c r="X32" s="159"/>
      <c r="Y32" s="153"/>
    </row>
    <row r="33" spans="2:27">
      <c r="B33" s="135">
        <f t="shared" si="0"/>
        <v>2039</v>
      </c>
      <c r="C33" s="136"/>
      <c r="D33" s="128">
        <f t="shared" si="4"/>
        <v>104.65</v>
      </c>
      <c r="E33" s="128">
        <f t="shared" si="4"/>
        <v>46.16</v>
      </c>
      <c r="F33" s="128">
        <f t="shared" ref="F33" si="15">ROUND(F32*(1+(IFERROR(INDEX($D$66:$D$74,MATCH($B33,$C$66:$C$74,0),1),0)+IFERROR(INDEX($G$66:$G$74,MATCH($B33,$F$66:$F$74,0),1),0)+IFERROR(INDEX($J$66:$J$74,MATCH($B33,$I$66:$I$74,0),1),0))),2)</f>
        <v>14.64</v>
      </c>
      <c r="G33" s="130">
        <f t="shared" si="6"/>
        <v>50.908318871616885</v>
      </c>
      <c r="H33" s="128">
        <f t="shared" si="1"/>
        <v>0</v>
      </c>
      <c r="I33" s="130">
        <f t="shared" si="7"/>
        <v>50.908318871616885</v>
      </c>
      <c r="J33" s="130">
        <f t="shared" ref="J33:J37" si="16">ROUND(I33*$C$63*8.76,2)</f>
        <v>165.45</v>
      </c>
      <c r="K33" s="128">
        <f t="shared" si="2"/>
        <v>165.45</v>
      </c>
      <c r="L33" s="119"/>
      <c r="N33" s="117"/>
      <c r="AA33" s="278"/>
    </row>
    <row r="34" spans="2:27">
      <c r="B34" s="135">
        <f t="shared" si="0"/>
        <v>2040</v>
      </c>
      <c r="C34" s="136"/>
      <c r="D34" s="128">
        <f t="shared" si="4"/>
        <v>106.95</v>
      </c>
      <c r="E34" s="128">
        <f t="shared" ref="E34:F34" si="17">ROUND(E33*(1+(IFERROR(INDEX($D$66:$D$74,MATCH($B34,$C$66:$C$74,0),1),0)+IFERROR(INDEX($G$66:$G$74,MATCH($B34,$F$66:$F$74,0),1),0)+IFERROR(INDEX($J$66:$J$74,MATCH($B34,$I$66:$I$74,0),1),0))),2)</f>
        <v>47.18</v>
      </c>
      <c r="F34" s="128">
        <f t="shared" si="17"/>
        <v>14.96</v>
      </c>
      <c r="G34" s="130">
        <f t="shared" si="6"/>
        <v>52.028332656401929</v>
      </c>
      <c r="H34" s="128">
        <f t="shared" si="1"/>
        <v>0</v>
      </c>
      <c r="I34" s="130">
        <f t="shared" si="7"/>
        <v>52.028332656401929</v>
      </c>
      <c r="J34" s="130">
        <f t="shared" si="16"/>
        <v>169.09</v>
      </c>
      <c r="K34" s="128">
        <f t="shared" si="2"/>
        <v>169.09</v>
      </c>
      <c r="L34" s="119"/>
      <c r="N34" s="117"/>
      <c r="AA34" s="278"/>
    </row>
    <row r="35" spans="2:27">
      <c r="B35" s="135">
        <f t="shared" si="0"/>
        <v>2041</v>
      </c>
      <c r="C35" s="136"/>
      <c r="D35" s="128">
        <f t="shared" si="4"/>
        <v>109.3</v>
      </c>
      <c r="E35" s="128">
        <f t="shared" ref="E35:F35" si="18">ROUND(E34*(1+(IFERROR(INDEX($D$66:$D$74,MATCH($B35,$C$66:$C$74,0),1),0)+IFERROR(INDEX($G$66:$G$74,MATCH($B35,$F$66:$F$74,0),1),0)+IFERROR(INDEX($J$66:$J$74,MATCH($B35,$I$66:$I$74,0),1),0))),2)</f>
        <v>48.22</v>
      </c>
      <c r="F35" s="128">
        <f t="shared" si="18"/>
        <v>15.29</v>
      </c>
      <c r="G35" s="130">
        <f t="shared" si="6"/>
        <v>53.172962128764659</v>
      </c>
      <c r="H35" s="128">
        <f t="shared" si="1"/>
        <v>0</v>
      </c>
      <c r="I35" s="130">
        <f t="shared" si="7"/>
        <v>53.172962128764659</v>
      </c>
      <c r="J35" s="130">
        <f t="shared" si="16"/>
        <v>172.81</v>
      </c>
      <c r="K35" s="128">
        <f t="shared" si="2"/>
        <v>172.80999999999997</v>
      </c>
      <c r="L35" s="119"/>
      <c r="N35" s="117"/>
      <c r="AA35" s="278"/>
    </row>
    <row r="36" spans="2:27">
      <c r="B36" s="135">
        <f t="shared" si="0"/>
        <v>2042</v>
      </c>
      <c r="C36" s="136"/>
      <c r="D36" s="128">
        <f t="shared" si="4"/>
        <v>111.7</v>
      </c>
      <c r="E36" s="128">
        <f t="shared" ref="E36:F36" si="19">ROUND(E35*(1+(IFERROR(INDEX($D$66:$D$74,MATCH($B36,$C$66:$C$74,0),1),0)+IFERROR(INDEX($G$66:$G$74,MATCH($B36,$F$66:$F$74,0),1),0)+IFERROR(INDEX($J$66:$J$74,MATCH($B36,$I$66:$I$74,0),1),0))),2)</f>
        <v>49.28</v>
      </c>
      <c r="F36" s="128">
        <f t="shared" si="19"/>
        <v>15.63</v>
      </c>
      <c r="G36" s="130">
        <f t="shared" si="6"/>
        <v>54.342207288705097</v>
      </c>
      <c r="H36" s="128">
        <f t="shared" si="1"/>
        <v>0</v>
      </c>
      <c r="I36" s="130">
        <f t="shared" si="7"/>
        <v>54.342207288705097</v>
      </c>
      <c r="J36" s="130">
        <f t="shared" si="16"/>
        <v>176.61</v>
      </c>
      <c r="K36" s="128">
        <f t="shared" si="2"/>
        <v>176.61</v>
      </c>
      <c r="L36" s="119"/>
      <c r="N36" s="117"/>
      <c r="AA36" s="278"/>
    </row>
    <row r="37" spans="2:27">
      <c r="B37" s="135">
        <f t="shared" si="0"/>
        <v>2043</v>
      </c>
      <c r="C37" s="136"/>
      <c r="D37" s="128">
        <f t="shared" si="4"/>
        <v>114.16</v>
      </c>
      <c r="E37" s="128">
        <f t="shared" ref="E37:F37" si="20">ROUND(E36*(1+(IFERROR(INDEX($D$66:$D$74,MATCH($B37,$C$66:$C$74,0),1),0)+IFERROR(INDEX($G$66:$G$74,MATCH($B37,$F$66:$F$74,0),1),0)+IFERROR(INDEX($J$66:$J$74,MATCH($B37,$I$66:$I$74,0),1),0))),2)</f>
        <v>50.36</v>
      </c>
      <c r="F37" s="128">
        <f t="shared" si="20"/>
        <v>15.97</v>
      </c>
      <c r="G37" s="130">
        <f t="shared" si="6"/>
        <v>55.536068136223214</v>
      </c>
      <c r="H37" s="128">
        <f t="shared" si="1"/>
        <v>0</v>
      </c>
      <c r="I37" s="130">
        <f t="shared" si="7"/>
        <v>55.536068136223214</v>
      </c>
      <c r="J37" s="130">
        <f t="shared" si="16"/>
        <v>180.49</v>
      </c>
      <c r="K37" s="128">
        <f t="shared" si="2"/>
        <v>180.48999999999998</v>
      </c>
      <c r="L37" s="119"/>
      <c r="AA37" s="278"/>
    </row>
    <row r="38" spans="2:27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AA38" s="278"/>
    </row>
    <row r="39" spans="2:27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AA39" s="278"/>
    </row>
    <row r="40" spans="2:27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AA40" s="278"/>
    </row>
    <row r="41" spans="2:27">
      <c r="AA41" s="278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AA42" s="278"/>
    </row>
    <row r="43" spans="2:27">
      <c r="AA43" s="278"/>
    </row>
    <row r="44" spans="2:27">
      <c r="B44" s="117" t="s">
        <v>63</v>
      </c>
      <c r="C44" s="140" t="s">
        <v>64</v>
      </c>
      <c r="D44" s="141" t="s">
        <v>102</v>
      </c>
      <c r="AA44" s="278"/>
    </row>
    <row r="45" spans="2:27">
      <c r="C45" s="140" t="str">
        <f>C7</f>
        <v>(a)</v>
      </c>
      <c r="D45" s="117" t="s">
        <v>65</v>
      </c>
      <c r="AA45" s="278"/>
    </row>
    <row r="46" spans="2:27">
      <c r="C46" s="140" t="str">
        <f>D7</f>
        <v>(b)</v>
      </c>
      <c r="D46" s="130" t="str">
        <f>"= "&amp;C7&amp;" x "&amp;C62</f>
        <v>= (a) x 0.06899</v>
      </c>
      <c r="AA46" s="278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AA47" s="278"/>
    </row>
    <row r="48" spans="2:27">
      <c r="C48" s="140" t="str">
        <f>I7</f>
        <v>(g)</v>
      </c>
      <c r="D48" s="130" t="str">
        <f>"= "&amp;$G$7&amp;" + "&amp;$H$7</f>
        <v>= (e) + (f)</v>
      </c>
      <c r="AA48" s="278"/>
    </row>
    <row r="49" spans="2:27">
      <c r="C49" s="140" t="str">
        <f>K7</f>
        <v>(i)</v>
      </c>
      <c r="D49" s="85" t="str">
        <f>D44</f>
        <v>Plant Costs  - 2019 IRP Update - Table 6.1 &amp; 6.2</v>
      </c>
      <c r="AA49" s="278"/>
    </row>
    <row r="50" spans="2:27">
      <c r="C50" s="140"/>
      <c r="D50" s="130"/>
      <c r="AA50" s="278"/>
    </row>
    <row r="51" spans="2:27" ht="13.5" thickBot="1">
      <c r="AA51" s="278"/>
    </row>
    <row r="52" spans="2:27" ht="13.5" thickBot="1">
      <c r="C52" s="42" t="str">
        <f>B2&amp;" - "&amp;B3</f>
        <v>2019 IRP Idaho Wind Resource - 37% Capacity Factor</v>
      </c>
      <c r="D52" s="142"/>
      <c r="E52" s="142"/>
      <c r="F52" s="142"/>
      <c r="G52" s="142"/>
      <c r="H52" s="142"/>
      <c r="I52" s="143"/>
      <c r="J52" s="143"/>
      <c r="K52" s="144"/>
      <c r="AA52" s="278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AA53" s="278"/>
    </row>
    <row r="54" spans="2:27">
      <c r="P54" s="117" t="s">
        <v>103</v>
      </c>
      <c r="Q54" s="117">
        <v>2030</v>
      </c>
    </row>
    <row r="55" spans="2:27">
      <c r="B55" s="85" t="s">
        <v>101</v>
      </c>
      <c r="C55" s="170">
        <v>1358.4350565953944</v>
      </c>
      <c r="D55" s="117" t="s">
        <v>65</v>
      </c>
      <c r="T55" s="117" t="str">
        <f>$Q$56&amp;"Proposed Station Capital Costs"</f>
        <v>H_.GO2_WDProposed Station Capital Costs</v>
      </c>
    </row>
    <row r="56" spans="2:27">
      <c r="B56" s="85" t="s">
        <v>101</v>
      </c>
      <c r="C56" s="269">
        <v>28.802174620531375</v>
      </c>
      <c r="D56" s="117" t="s">
        <v>68</v>
      </c>
      <c r="O56" s="117">
        <v>470</v>
      </c>
      <c r="P56" s="117" t="s">
        <v>32</v>
      </c>
      <c r="Q56" s="117" t="s">
        <v>153</v>
      </c>
      <c r="T56" s="117" t="str">
        <f>Q56&amp;"Proposed Station Fixed Costs"</f>
        <v>H_.GO2_WDProposed Station Fixed Costs</v>
      </c>
      <c r="Z56" s="117" t="s">
        <v>110</v>
      </c>
      <c r="AA56" s="279">
        <f>PMT(0.0692,30,NPV(0.0692,AA18:AA53))</f>
        <v>0</v>
      </c>
    </row>
    <row r="57" spans="2:27" ht="24" customHeight="1">
      <c r="B57" s="85"/>
      <c r="C57" s="271"/>
      <c r="D57" s="117" t="s">
        <v>105</v>
      </c>
      <c r="O57" s="117">
        <v>569.6</v>
      </c>
      <c r="P57" s="117" t="s">
        <v>32</v>
      </c>
      <c r="Q57" s="117" t="s">
        <v>154</v>
      </c>
      <c r="T57" s="117" t="str">
        <f>Q57&amp;"Proposed Station Fixed Costs"</f>
        <v>L_.GO2_WDProposed Station Fixed Costs</v>
      </c>
    </row>
    <row r="58" spans="2:27">
      <c r="B58" s="85" t="s">
        <v>101</v>
      </c>
      <c r="C58" s="269">
        <v>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H_.GO2_WDProposed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97" t="s">
        <v>91</v>
      </c>
      <c r="L59" s="151"/>
      <c r="M59" s="152"/>
      <c r="O59" s="150"/>
      <c r="P59" s="119"/>
      <c r="Q59" s="214" t="str">
        <f>Q56&amp;Q54</f>
        <v>H_.GO2_WD2030</v>
      </c>
      <c r="R59" s="119"/>
      <c r="T59" s="117" t="str">
        <f>$Q$57&amp;"Proposed Station Variable O&amp;M Costs"</f>
        <v>L_.GO2_WDProposed Station Variable O&amp;M Costs</v>
      </c>
      <c r="U59" s="119"/>
      <c r="V59" s="119"/>
      <c r="W59" s="119"/>
      <c r="X59" s="119"/>
      <c r="Y59" s="119"/>
    </row>
    <row r="60" spans="2:27">
      <c r="B60" s="370" t="str">
        <f>LEFT(RIGHT(INDEX('Table 3 TransCost'!$39:$39,1,MATCH(F60,'Table 3 TransCost'!$4:$4,0)),6),5)</f>
        <v>2030$</v>
      </c>
      <c r="C60" s="271">
        <f>INDEX('Table 3 TransCost'!$39:$39,1,MATCH(F60,'Table 3 TransCost'!$4:$4,0)+2)</f>
        <v>12.097273854334603</v>
      </c>
      <c r="D60" s="117" t="s">
        <v>218</v>
      </c>
      <c r="F60" s="275" t="s">
        <v>184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200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70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8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2.1000000000000001E-2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21">C66+1</f>
        <v>2018</v>
      </c>
      <c r="D67" s="41">
        <v>2.4E-2</v>
      </c>
      <c r="E67" s="85"/>
      <c r="F67" s="87">
        <f t="shared" ref="F67:F74" si="22">F66+1</f>
        <v>2027</v>
      </c>
      <c r="G67" s="41">
        <v>2.4E-2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21"/>
        <v>2019</v>
      </c>
      <c r="D68" s="41">
        <v>1.7999999999999999E-2</v>
      </c>
      <c r="E68" s="85"/>
      <c r="F68" s="87">
        <f t="shared" si="22"/>
        <v>2028</v>
      </c>
      <c r="G68" s="41">
        <v>2.4E-2</v>
      </c>
      <c r="H68" s="41"/>
      <c r="I68" s="87">
        <f t="shared" ref="I68:I74" si="23">I67+1</f>
        <v>2037</v>
      </c>
      <c r="J68" s="41">
        <v>2.1999999999999999E-2</v>
      </c>
    </row>
    <row r="69" spans="3:14">
      <c r="C69" s="87">
        <f t="shared" si="21"/>
        <v>2020</v>
      </c>
      <c r="D69" s="41">
        <v>8.9999999999999993E-3</v>
      </c>
      <c r="E69" s="85"/>
      <c r="F69" s="87">
        <f t="shared" si="22"/>
        <v>2029</v>
      </c>
      <c r="G69" s="41">
        <v>2.3E-2</v>
      </c>
      <c r="H69" s="41"/>
      <c r="I69" s="87">
        <f t="shared" si="23"/>
        <v>2038</v>
      </c>
      <c r="J69" s="41">
        <v>2.1999999999999999E-2</v>
      </c>
    </row>
    <row r="70" spans="3:14">
      <c r="C70" s="87">
        <f t="shared" si="21"/>
        <v>2021</v>
      </c>
      <c r="D70" s="41">
        <v>8.9999999999999993E-3</v>
      </c>
      <c r="E70" s="85"/>
      <c r="F70" s="87">
        <f t="shared" si="22"/>
        <v>2030</v>
      </c>
      <c r="G70" s="41">
        <v>2.1999999999999999E-2</v>
      </c>
      <c r="H70" s="41"/>
      <c r="I70" s="87">
        <f t="shared" si="23"/>
        <v>2039</v>
      </c>
      <c r="J70" s="41">
        <v>2.1000000000000001E-2</v>
      </c>
    </row>
    <row r="71" spans="3:14">
      <c r="C71" s="87">
        <f t="shared" si="21"/>
        <v>2022</v>
      </c>
      <c r="D71" s="41">
        <v>1.0999999999999999E-2</v>
      </c>
      <c r="E71" s="85"/>
      <c r="F71" s="87">
        <f t="shared" si="22"/>
        <v>2031</v>
      </c>
      <c r="G71" s="41">
        <v>2.1999999999999999E-2</v>
      </c>
      <c r="H71" s="41"/>
      <c r="I71" s="87">
        <f t="shared" si="23"/>
        <v>2040</v>
      </c>
      <c r="J71" s="41">
        <v>2.1999999999999999E-2</v>
      </c>
    </row>
    <row r="72" spans="3:14" s="119" customFormat="1">
      <c r="C72" s="87">
        <f t="shared" si="21"/>
        <v>2023</v>
      </c>
      <c r="D72" s="41">
        <v>0.01</v>
      </c>
      <c r="E72" s="86"/>
      <c r="F72" s="87">
        <f t="shared" si="22"/>
        <v>2032</v>
      </c>
      <c r="G72" s="41">
        <v>2.1999999999999999E-2</v>
      </c>
      <c r="H72" s="41"/>
      <c r="I72" s="87">
        <f t="shared" si="23"/>
        <v>2041</v>
      </c>
      <c r="J72" s="41">
        <v>2.1999999999999999E-2</v>
      </c>
      <c r="N72" s="164"/>
    </row>
    <row r="73" spans="3:14" s="119" customFormat="1">
      <c r="C73" s="87">
        <f t="shared" si="21"/>
        <v>2024</v>
      </c>
      <c r="D73" s="41">
        <v>1.2999999999999999E-2</v>
      </c>
      <c r="E73" s="86"/>
      <c r="F73" s="87">
        <f t="shared" si="22"/>
        <v>2033</v>
      </c>
      <c r="G73" s="41">
        <v>2.1000000000000001E-2</v>
      </c>
      <c r="H73" s="41"/>
      <c r="I73" s="87">
        <f t="shared" si="23"/>
        <v>2042</v>
      </c>
      <c r="J73" s="41">
        <v>2.1999999999999999E-2</v>
      </c>
      <c r="N73" s="164"/>
    </row>
    <row r="74" spans="3:14" s="119" customFormat="1">
      <c r="C74" s="87">
        <f t="shared" si="21"/>
        <v>2025</v>
      </c>
      <c r="D74" s="41">
        <v>1.7000000000000001E-2</v>
      </c>
      <c r="E74" s="86"/>
      <c r="F74" s="87">
        <f t="shared" si="22"/>
        <v>2034</v>
      </c>
      <c r="G74" s="41">
        <v>2.1000000000000001E-2</v>
      </c>
      <c r="H74" s="41"/>
      <c r="I74" s="87">
        <f t="shared" si="23"/>
        <v>2043</v>
      </c>
      <c r="J74" s="41">
        <v>2.1999999999999999E-2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106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33%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4"/>
      <c r="N5" s="214"/>
      <c r="P5" s="214"/>
      <c r="R5" s="276"/>
      <c r="S5" s="119"/>
      <c r="T5" s="119"/>
      <c r="U5" s="119"/>
      <c r="V5" s="119"/>
      <c r="W5" s="119"/>
      <c r="X5" s="119"/>
      <c r="Y5" s="382"/>
      <c r="Z5" s="382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7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Utah South Solar with Storage - 33%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S12" s="119"/>
      <c r="T12" s="164"/>
      <c r="U12" s="160"/>
      <c r="V12" s="160"/>
      <c r="W12" s="119"/>
      <c r="X12" s="119"/>
      <c r="Y12" s="160"/>
      <c r="Z12" s="160"/>
      <c r="AA12" s="119"/>
    </row>
    <row r="13" spans="2:27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S13" s="119"/>
      <c r="T13" s="119"/>
      <c r="U13" s="119"/>
      <c r="V13" s="160"/>
      <c r="W13" s="119"/>
      <c r="X13" s="119"/>
      <c r="Y13" s="160"/>
      <c r="Z13" s="160"/>
      <c r="AA13" s="119"/>
    </row>
    <row r="14" spans="2:27">
      <c r="B14" s="135">
        <f t="shared" si="0"/>
        <v>2020</v>
      </c>
      <c r="C14" s="136"/>
      <c r="D14" s="128"/>
      <c r="E14" s="128">
        <f t="shared" si="1"/>
        <v>25.24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25.24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19"/>
      <c r="X14" s="119"/>
      <c r="Y14" s="160"/>
      <c r="Z14" s="160"/>
      <c r="AA14" s="119"/>
    </row>
    <row r="15" spans="2:27">
      <c r="B15" s="135">
        <f t="shared" si="0"/>
        <v>2021</v>
      </c>
      <c r="C15" s="136"/>
      <c r="D15" s="128"/>
      <c r="E15" s="128">
        <f t="shared" si="1"/>
        <v>25.47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25.47</v>
      </c>
      <c r="L15" s="119"/>
      <c r="N15" s="117"/>
      <c r="O15" s="272"/>
      <c r="P15" s="133"/>
      <c r="Q15" s="134"/>
      <c r="R15" s="119"/>
      <c r="S15" s="119"/>
      <c r="T15" s="119"/>
      <c r="U15" s="119"/>
      <c r="V15" s="160"/>
      <c r="W15" s="119"/>
      <c r="X15" s="119"/>
      <c r="Y15" s="160"/>
      <c r="Z15" s="160"/>
      <c r="AA15" s="119"/>
    </row>
    <row r="16" spans="2:27">
      <c r="B16" s="135">
        <f t="shared" si="0"/>
        <v>2022</v>
      </c>
      <c r="C16" s="136"/>
      <c r="D16" s="128"/>
      <c r="E16" s="128">
        <f t="shared" si="1"/>
        <v>25.75</v>
      </c>
      <c r="F16" s="128"/>
      <c r="G16" s="130"/>
      <c r="H16" s="128">
        <f t="shared" si="2"/>
        <v>0</v>
      </c>
      <c r="I16" s="130"/>
      <c r="J16" s="130"/>
      <c r="K16" s="128">
        <f t="shared" si="3"/>
        <v>25.75</v>
      </c>
      <c r="L16" s="119"/>
      <c r="N16" s="117"/>
      <c r="R16" s="119"/>
      <c r="S16" s="119"/>
      <c r="T16" s="119"/>
      <c r="U16" s="119"/>
      <c r="V16" s="160"/>
      <c r="W16" s="119"/>
      <c r="X16" s="119"/>
      <c r="Y16" s="160"/>
      <c r="Z16" s="160"/>
      <c r="AA16" s="119"/>
    </row>
    <row r="17" spans="2:28">
      <c r="B17" s="135">
        <f t="shared" si="0"/>
        <v>2023</v>
      </c>
      <c r="C17" s="136"/>
      <c r="D17" s="128"/>
      <c r="E17" s="128">
        <f t="shared" si="1"/>
        <v>26.01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26.01</v>
      </c>
      <c r="L17" s="119"/>
      <c r="N17" s="117"/>
      <c r="O17" s="132"/>
      <c r="R17" s="119"/>
      <c r="S17" s="119"/>
      <c r="T17" s="119"/>
      <c r="U17" s="119"/>
      <c r="V17" s="160"/>
      <c r="W17" s="119"/>
      <c r="X17" s="119"/>
      <c r="Y17" s="160"/>
      <c r="Z17" s="160"/>
      <c r="AA17" s="119"/>
    </row>
    <row r="18" spans="2:28">
      <c r="B18" s="135">
        <f t="shared" si="0"/>
        <v>2024</v>
      </c>
      <c r="C18" s="348">
        <v>1230.021663778163</v>
      </c>
      <c r="D18" s="128">
        <f>C18*$C$62</f>
        <v>62.546601603119584</v>
      </c>
      <c r="E18" s="128">
        <f t="shared" si="1"/>
        <v>26.35</v>
      </c>
      <c r="F18" s="128">
        <f>C60*(1+INDEX($D$66:$D$74,MATCH(B18,$C$66:$C$74,0),1))</f>
        <v>1.4871101373396429</v>
      </c>
      <c r="G18" s="130">
        <f>(D18+E18+F18)/(8.76*$C$63)</f>
        <v>31.747000962577882</v>
      </c>
      <c r="H18" s="128">
        <f t="shared" si="2"/>
        <v>0</v>
      </c>
      <c r="I18" s="130">
        <f>(G18+H18)</f>
        <v>31.747000962577882</v>
      </c>
      <c r="J18" s="130">
        <f t="shared" ref="J18:J32" si="4">ROUND(I18*$C$63*8.76,2)</f>
        <v>90.38</v>
      </c>
      <c r="K18" s="128">
        <f t="shared" si="3"/>
        <v>90.383711740459233</v>
      </c>
      <c r="L18" s="119"/>
      <c r="N18" s="117"/>
      <c r="P18" s="281"/>
      <c r="Q18" s="153"/>
      <c r="R18" s="119"/>
      <c r="S18" s="119"/>
      <c r="T18" s="164"/>
      <c r="U18" s="160"/>
      <c r="V18" s="160"/>
      <c r="W18" s="119"/>
      <c r="X18" s="160"/>
      <c r="Y18" s="160"/>
      <c r="Z18" s="160"/>
      <c r="AA18" s="387"/>
      <c r="AB18" s="280"/>
    </row>
    <row r="19" spans="2:28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63.61</v>
      </c>
      <c r="E19" s="128">
        <f t="shared" si="1"/>
        <v>26.8</v>
      </c>
      <c r="F19" s="128">
        <f t="shared" si="5"/>
        <v>1.51</v>
      </c>
      <c r="G19" s="130">
        <f t="shared" ref="G19:G37" si="6">(D19+E19+F19)/(8.76*$C$63)</f>
        <v>32.286617492096944</v>
      </c>
      <c r="H19" s="128">
        <f t="shared" si="2"/>
        <v>0</v>
      </c>
      <c r="I19" s="130">
        <f t="shared" ref="I19:I37" si="7">(G19+H19)</f>
        <v>32.286617492096944</v>
      </c>
      <c r="J19" s="130">
        <f t="shared" si="4"/>
        <v>91.92</v>
      </c>
      <c r="K19" s="128">
        <f t="shared" si="3"/>
        <v>91.92</v>
      </c>
      <c r="L19" s="119"/>
      <c r="N19" s="117"/>
      <c r="R19" s="119"/>
      <c r="S19" s="119"/>
      <c r="T19" s="164"/>
      <c r="U19" s="160"/>
      <c r="V19" s="160"/>
      <c r="W19" s="119"/>
      <c r="X19" s="160"/>
      <c r="Y19" s="160"/>
      <c r="Z19" s="160"/>
      <c r="AA19" s="119"/>
    </row>
    <row r="20" spans="2:28">
      <c r="B20" s="135">
        <f t="shared" si="0"/>
        <v>2026</v>
      </c>
      <c r="C20" s="136"/>
      <c r="D20" s="128">
        <f t="shared" si="5"/>
        <v>64.95</v>
      </c>
      <c r="E20" s="128">
        <f t="shared" si="1"/>
        <v>27.36</v>
      </c>
      <c r="F20" s="128">
        <f t="shared" si="5"/>
        <v>1.54</v>
      </c>
      <c r="G20" s="130">
        <f t="shared" si="6"/>
        <v>32.964524060414476</v>
      </c>
      <c r="H20" s="128">
        <f t="shared" si="2"/>
        <v>0</v>
      </c>
      <c r="I20" s="130">
        <f t="shared" si="7"/>
        <v>32.964524060414476</v>
      </c>
      <c r="J20" s="130">
        <f t="shared" si="4"/>
        <v>93.85</v>
      </c>
      <c r="K20" s="128">
        <f t="shared" si="3"/>
        <v>93.850000000000009</v>
      </c>
      <c r="L20" s="119"/>
      <c r="N20" s="117"/>
      <c r="R20" s="160"/>
      <c r="S20" s="119"/>
      <c r="T20" s="164"/>
      <c r="U20" s="160"/>
      <c r="V20" s="160"/>
      <c r="W20" s="119"/>
      <c r="X20" s="160"/>
      <c r="Y20" s="160"/>
      <c r="Z20" s="160"/>
      <c r="AA20" s="119"/>
    </row>
    <row r="21" spans="2:28">
      <c r="B21" s="135">
        <f t="shared" si="0"/>
        <v>2027</v>
      </c>
      <c r="C21" s="136"/>
      <c r="D21" s="128">
        <f t="shared" si="5"/>
        <v>66.510000000000005</v>
      </c>
      <c r="E21" s="128">
        <f t="shared" si="1"/>
        <v>28.02</v>
      </c>
      <c r="F21" s="128">
        <f t="shared" si="5"/>
        <v>1.58</v>
      </c>
      <c r="G21" s="130">
        <f t="shared" si="6"/>
        <v>33.758342114506497</v>
      </c>
      <c r="H21" s="128">
        <f t="shared" si="2"/>
        <v>0</v>
      </c>
      <c r="I21" s="130">
        <f t="shared" si="7"/>
        <v>33.758342114506497</v>
      </c>
      <c r="J21" s="130">
        <f t="shared" si="4"/>
        <v>96.11</v>
      </c>
      <c r="K21" s="128">
        <f t="shared" si="3"/>
        <v>96.11</v>
      </c>
      <c r="L21" s="119"/>
      <c r="N21" s="117"/>
      <c r="R21" s="160"/>
      <c r="S21" s="119"/>
      <c r="T21" s="164"/>
      <c r="U21" s="160"/>
      <c r="V21" s="160"/>
      <c r="W21" s="119"/>
      <c r="X21" s="160"/>
      <c r="Y21" s="160"/>
      <c r="Z21" s="160"/>
      <c r="AA21" s="119"/>
    </row>
    <row r="22" spans="2:28">
      <c r="B22" s="135">
        <f t="shared" si="0"/>
        <v>2028</v>
      </c>
      <c r="C22" s="136"/>
      <c r="D22" s="128">
        <f t="shared" si="5"/>
        <v>68.11</v>
      </c>
      <c r="E22" s="128">
        <f t="shared" si="1"/>
        <v>28.69</v>
      </c>
      <c r="F22" s="128">
        <f t="shared" si="5"/>
        <v>1.62</v>
      </c>
      <c r="G22" s="130">
        <f t="shared" si="6"/>
        <v>34.569722514927996</v>
      </c>
      <c r="H22" s="128">
        <f t="shared" si="2"/>
        <v>0</v>
      </c>
      <c r="I22" s="130">
        <f t="shared" si="7"/>
        <v>34.569722514927996</v>
      </c>
      <c r="J22" s="130">
        <f t="shared" si="4"/>
        <v>98.42</v>
      </c>
      <c r="K22" s="128">
        <f t="shared" si="3"/>
        <v>98.42</v>
      </c>
      <c r="L22" s="119"/>
      <c r="N22" s="117"/>
      <c r="R22" s="160"/>
      <c r="S22" s="119"/>
      <c r="T22" s="164"/>
      <c r="U22" s="160"/>
      <c r="V22" s="160"/>
      <c r="W22" s="119"/>
      <c r="X22" s="160"/>
      <c r="Y22" s="160"/>
      <c r="Z22" s="160"/>
      <c r="AA22" s="119"/>
    </row>
    <row r="23" spans="2:28">
      <c r="B23" s="135">
        <f t="shared" si="0"/>
        <v>2029</v>
      </c>
      <c r="C23" s="136"/>
      <c r="D23" s="128">
        <f t="shared" si="5"/>
        <v>69.680000000000007</v>
      </c>
      <c r="E23" s="128">
        <f t="shared" si="1"/>
        <v>29.35</v>
      </c>
      <c r="F23" s="128">
        <f t="shared" si="5"/>
        <v>1.66</v>
      </c>
      <c r="G23" s="130">
        <f t="shared" si="6"/>
        <v>35.367053038285917</v>
      </c>
      <c r="H23" s="128">
        <f t="shared" si="2"/>
        <v>0</v>
      </c>
      <c r="I23" s="130">
        <f t="shared" si="7"/>
        <v>35.367053038285917</v>
      </c>
      <c r="J23" s="130">
        <f t="shared" si="4"/>
        <v>100.69</v>
      </c>
      <c r="K23" s="128">
        <f t="shared" si="3"/>
        <v>100.69</v>
      </c>
      <c r="L23" s="119"/>
      <c r="N23" s="117"/>
      <c r="R23" s="160"/>
      <c r="S23" s="119"/>
      <c r="T23" s="164"/>
      <c r="U23" s="160"/>
      <c r="V23" s="160"/>
      <c r="W23" s="119"/>
      <c r="X23" s="160"/>
      <c r="Y23" s="160"/>
      <c r="Z23" s="160"/>
      <c r="AA23" s="119"/>
    </row>
    <row r="24" spans="2:28">
      <c r="B24" s="135">
        <f t="shared" si="0"/>
        <v>2030</v>
      </c>
      <c r="C24" s="136"/>
      <c r="D24" s="128">
        <f t="shared" si="5"/>
        <v>71.209999999999994</v>
      </c>
      <c r="E24" s="128">
        <f t="shared" si="1"/>
        <v>30</v>
      </c>
      <c r="F24" s="128">
        <f t="shared" si="5"/>
        <v>1.7</v>
      </c>
      <c r="G24" s="130">
        <f t="shared" si="6"/>
        <v>36.146821215314368</v>
      </c>
      <c r="H24" s="128">
        <f t="shared" si="2"/>
        <v>0</v>
      </c>
      <c r="I24" s="130">
        <f t="shared" si="7"/>
        <v>36.146821215314368</v>
      </c>
      <c r="J24" s="130">
        <f t="shared" si="4"/>
        <v>102.91</v>
      </c>
      <c r="K24" s="128">
        <f t="shared" si="3"/>
        <v>102.91</v>
      </c>
      <c r="L24" s="119"/>
      <c r="N24" s="117"/>
      <c r="R24" s="160"/>
      <c r="S24" s="119"/>
      <c r="T24" s="164"/>
      <c r="U24" s="160"/>
      <c r="V24" s="160"/>
      <c r="W24" s="119"/>
      <c r="X24" s="160"/>
      <c r="Y24" s="160"/>
      <c r="Z24" s="160"/>
      <c r="AA24" s="119"/>
    </row>
    <row r="25" spans="2:28">
      <c r="B25" s="135">
        <f t="shared" si="0"/>
        <v>2031</v>
      </c>
      <c r="C25" s="136"/>
      <c r="D25" s="128">
        <f t="shared" si="5"/>
        <v>72.78</v>
      </c>
      <c r="E25" s="128">
        <f t="shared" si="1"/>
        <v>30.66</v>
      </c>
      <c r="F25" s="128">
        <f t="shared" si="5"/>
        <v>1.74</v>
      </c>
      <c r="G25" s="130">
        <f t="shared" si="6"/>
        <v>36.944151738672282</v>
      </c>
      <c r="H25" s="128">
        <f t="shared" si="2"/>
        <v>0</v>
      </c>
      <c r="I25" s="130">
        <f t="shared" si="7"/>
        <v>36.944151738672282</v>
      </c>
      <c r="J25" s="130">
        <f t="shared" si="4"/>
        <v>105.18</v>
      </c>
      <c r="K25" s="128">
        <f t="shared" si="3"/>
        <v>105.17999999999999</v>
      </c>
      <c r="L25" s="119"/>
      <c r="N25" s="117"/>
      <c r="R25" s="160"/>
      <c r="S25" s="119"/>
      <c r="T25" s="164"/>
      <c r="U25" s="160"/>
      <c r="V25" s="160"/>
      <c r="W25" s="119"/>
      <c r="X25" s="160"/>
      <c r="Y25" s="160"/>
      <c r="Z25" s="160"/>
      <c r="AA25" s="119"/>
    </row>
    <row r="26" spans="2:28">
      <c r="B26" s="135">
        <f t="shared" si="0"/>
        <v>2032</v>
      </c>
      <c r="C26" s="136"/>
      <c r="D26" s="128">
        <f t="shared" si="5"/>
        <v>74.38</v>
      </c>
      <c r="E26" s="128">
        <f t="shared" si="1"/>
        <v>31.33</v>
      </c>
      <c r="F26" s="128">
        <f t="shared" si="5"/>
        <v>1.78</v>
      </c>
      <c r="G26" s="130">
        <f t="shared" si="6"/>
        <v>37.755532139093781</v>
      </c>
      <c r="H26" s="128">
        <f t="shared" si="2"/>
        <v>0</v>
      </c>
      <c r="I26" s="130">
        <f t="shared" si="7"/>
        <v>37.755532139093781</v>
      </c>
      <c r="J26" s="130">
        <f t="shared" si="4"/>
        <v>107.49</v>
      </c>
      <c r="K26" s="128">
        <f t="shared" si="3"/>
        <v>107.49</v>
      </c>
      <c r="L26" s="119"/>
      <c r="N26" s="117"/>
      <c r="R26" s="160"/>
      <c r="S26" s="119"/>
      <c r="T26" s="164"/>
      <c r="U26" s="160"/>
      <c r="V26" s="160"/>
      <c r="W26" s="119"/>
      <c r="X26" s="160"/>
      <c r="Y26" s="160"/>
      <c r="Z26" s="160"/>
      <c r="AA26" s="119"/>
    </row>
    <row r="27" spans="2:28">
      <c r="B27" s="135">
        <f t="shared" si="0"/>
        <v>2033</v>
      </c>
      <c r="C27" s="136"/>
      <c r="D27" s="128">
        <f t="shared" si="5"/>
        <v>75.94</v>
      </c>
      <c r="E27" s="128">
        <f t="shared" si="1"/>
        <v>31.99</v>
      </c>
      <c r="F27" s="128">
        <f t="shared" si="5"/>
        <v>1.82</v>
      </c>
      <c r="G27" s="130">
        <f t="shared" si="6"/>
        <v>38.549350193185802</v>
      </c>
      <c r="H27" s="128">
        <f t="shared" si="2"/>
        <v>0</v>
      </c>
      <c r="I27" s="130">
        <f t="shared" si="7"/>
        <v>38.549350193185802</v>
      </c>
      <c r="J27" s="130">
        <f t="shared" si="4"/>
        <v>109.75</v>
      </c>
      <c r="K27" s="128">
        <f t="shared" si="3"/>
        <v>109.74999999999999</v>
      </c>
      <c r="L27" s="119"/>
      <c r="N27" s="117"/>
      <c r="R27" s="160"/>
      <c r="S27" s="119"/>
      <c r="T27" s="164"/>
      <c r="U27" s="160"/>
      <c r="V27" s="160"/>
      <c r="W27" s="119"/>
      <c r="X27" s="160"/>
      <c r="Y27" s="160"/>
      <c r="Z27" s="160"/>
      <c r="AA27" s="119"/>
    </row>
    <row r="28" spans="2:28">
      <c r="B28" s="135">
        <f t="shared" si="0"/>
        <v>2034</v>
      </c>
      <c r="C28" s="136"/>
      <c r="D28" s="128">
        <f t="shared" si="5"/>
        <v>77.53</v>
      </c>
      <c r="E28" s="128">
        <f t="shared" si="1"/>
        <v>32.659999999999997</v>
      </c>
      <c r="F28" s="128">
        <f t="shared" si="5"/>
        <v>1.86</v>
      </c>
      <c r="G28" s="130">
        <f t="shared" si="6"/>
        <v>39.357218124341408</v>
      </c>
      <c r="H28" s="128">
        <f t="shared" si="2"/>
        <v>0</v>
      </c>
      <c r="I28" s="130">
        <f t="shared" si="7"/>
        <v>39.357218124341408</v>
      </c>
      <c r="J28" s="130">
        <f t="shared" si="4"/>
        <v>112.05</v>
      </c>
      <c r="K28" s="128">
        <f t="shared" si="3"/>
        <v>112.05</v>
      </c>
      <c r="L28" s="119"/>
      <c r="N28" s="117"/>
      <c r="R28" s="160"/>
      <c r="S28" s="119"/>
      <c r="T28" s="164"/>
      <c r="U28" s="160"/>
      <c r="V28" s="160"/>
      <c r="W28" s="119"/>
      <c r="X28" s="160"/>
      <c r="Y28" s="160"/>
      <c r="Z28" s="160"/>
      <c r="AA28" s="119"/>
    </row>
    <row r="29" spans="2:28">
      <c r="B29" s="135">
        <f t="shared" si="0"/>
        <v>2035</v>
      </c>
      <c r="C29" s="136"/>
      <c r="D29" s="128">
        <f t="shared" si="5"/>
        <v>79.16</v>
      </c>
      <c r="E29" s="128">
        <f t="shared" si="1"/>
        <v>33.35</v>
      </c>
      <c r="F29" s="128">
        <f t="shared" si="5"/>
        <v>1.9</v>
      </c>
      <c r="G29" s="130">
        <f t="shared" si="6"/>
        <v>40.186160871092376</v>
      </c>
      <c r="H29" s="128">
        <f t="shared" si="2"/>
        <v>0</v>
      </c>
      <c r="I29" s="130">
        <f t="shared" si="7"/>
        <v>40.186160871092376</v>
      </c>
      <c r="J29" s="130">
        <f t="shared" si="4"/>
        <v>114.41</v>
      </c>
      <c r="K29" s="128">
        <f t="shared" si="3"/>
        <v>114.41</v>
      </c>
      <c r="L29" s="119"/>
      <c r="N29" s="117"/>
      <c r="R29" s="160"/>
      <c r="S29" s="119"/>
      <c r="T29" s="164"/>
      <c r="U29" s="160"/>
      <c r="V29" s="160"/>
      <c r="W29" s="119"/>
      <c r="X29" s="160"/>
      <c r="Y29" s="160"/>
      <c r="Z29" s="160"/>
      <c r="AA29" s="119"/>
    </row>
    <row r="30" spans="2:28">
      <c r="B30" s="135">
        <f t="shared" si="0"/>
        <v>2036</v>
      </c>
      <c r="C30" s="136"/>
      <c r="D30" s="128">
        <f t="shared" si="5"/>
        <v>80.819999999999993</v>
      </c>
      <c r="E30" s="128">
        <f t="shared" si="1"/>
        <v>34.049999999999997</v>
      </c>
      <c r="F30" s="128">
        <f t="shared" si="5"/>
        <v>1.94</v>
      </c>
      <c r="G30" s="130">
        <f t="shared" si="6"/>
        <v>41.029153494906915</v>
      </c>
      <c r="H30" s="128">
        <f t="shared" si="2"/>
        <v>0</v>
      </c>
      <c r="I30" s="130">
        <f t="shared" si="7"/>
        <v>41.029153494906915</v>
      </c>
      <c r="J30" s="130">
        <f t="shared" si="4"/>
        <v>116.81</v>
      </c>
      <c r="K30" s="128">
        <f t="shared" si="3"/>
        <v>116.80999999999999</v>
      </c>
      <c r="L30" s="119"/>
      <c r="N30" s="117"/>
      <c r="R30" s="160"/>
      <c r="S30" s="119"/>
      <c r="T30" s="164"/>
      <c r="U30" s="160"/>
      <c r="V30" s="160"/>
      <c r="W30" s="119"/>
      <c r="X30" s="160"/>
      <c r="Y30" s="160"/>
      <c r="Z30" s="160"/>
      <c r="AA30" s="119"/>
    </row>
    <row r="31" spans="2:28">
      <c r="B31" s="135">
        <f t="shared" si="0"/>
        <v>2037</v>
      </c>
      <c r="C31" s="136"/>
      <c r="D31" s="128">
        <f t="shared" si="5"/>
        <v>82.6</v>
      </c>
      <c r="E31" s="128">
        <f t="shared" si="1"/>
        <v>34.799999999999997</v>
      </c>
      <c r="F31" s="128">
        <f t="shared" si="5"/>
        <v>1.98</v>
      </c>
      <c r="G31" s="130">
        <f t="shared" si="6"/>
        <v>41.931858096241655</v>
      </c>
      <c r="H31" s="128">
        <f t="shared" si="2"/>
        <v>0</v>
      </c>
      <c r="I31" s="130">
        <f t="shared" si="7"/>
        <v>41.931858096241655</v>
      </c>
      <c r="J31" s="130">
        <f t="shared" si="4"/>
        <v>119.38</v>
      </c>
      <c r="K31" s="128">
        <f t="shared" si="3"/>
        <v>119.38</v>
      </c>
      <c r="L31" s="119"/>
      <c r="N31" s="117"/>
      <c r="R31" s="160"/>
      <c r="S31" s="119"/>
      <c r="T31" s="164"/>
      <c r="U31" s="160"/>
      <c r="V31" s="160"/>
      <c r="W31" s="119"/>
      <c r="X31" s="160"/>
      <c r="Y31" s="160"/>
      <c r="Z31" s="160"/>
      <c r="AA31" s="119"/>
    </row>
    <row r="32" spans="2:28">
      <c r="B32" s="135">
        <f t="shared" si="0"/>
        <v>2038</v>
      </c>
      <c r="C32" s="136"/>
      <c r="D32" s="128">
        <f t="shared" si="5"/>
        <v>84.42</v>
      </c>
      <c r="E32" s="128">
        <f t="shared" si="1"/>
        <v>35.57</v>
      </c>
      <c r="F32" s="128">
        <f t="shared" si="5"/>
        <v>2.02</v>
      </c>
      <c r="G32" s="130">
        <f t="shared" si="6"/>
        <v>42.855637513171764</v>
      </c>
      <c r="H32" s="128">
        <f t="shared" si="2"/>
        <v>0</v>
      </c>
      <c r="I32" s="130">
        <f t="shared" si="7"/>
        <v>42.855637513171764</v>
      </c>
      <c r="J32" s="130">
        <f t="shared" si="4"/>
        <v>122.01</v>
      </c>
      <c r="K32" s="128">
        <f t="shared" si="3"/>
        <v>122.01</v>
      </c>
      <c r="L32" s="119"/>
      <c r="N32" s="117"/>
      <c r="R32" s="160"/>
      <c r="S32" s="119"/>
      <c r="T32" s="164"/>
      <c r="U32" s="160"/>
      <c r="V32" s="160"/>
      <c r="W32" s="119"/>
      <c r="X32" s="160"/>
      <c r="Y32" s="160"/>
      <c r="Z32" s="160"/>
      <c r="AA32" s="119"/>
    </row>
    <row r="33" spans="2:30">
      <c r="B33" s="135">
        <f t="shared" si="0"/>
        <v>2039</v>
      </c>
      <c r="C33" s="136"/>
      <c r="D33" s="128">
        <f t="shared" si="5"/>
        <v>86.19</v>
      </c>
      <c r="E33" s="128">
        <f t="shared" si="1"/>
        <v>36.32</v>
      </c>
      <c r="F33" s="128">
        <f t="shared" si="5"/>
        <v>2.06</v>
      </c>
      <c r="G33" s="130">
        <f t="shared" si="6"/>
        <v>43.754829645240605</v>
      </c>
      <c r="H33" s="128">
        <f t="shared" si="2"/>
        <v>0</v>
      </c>
      <c r="I33" s="130">
        <f t="shared" si="7"/>
        <v>43.754829645240605</v>
      </c>
      <c r="J33" s="130">
        <f t="shared" ref="J33:J37" si="8">ROUND(I33*$C$63*8.76,2)</f>
        <v>124.57</v>
      </c>
      <c r="K33" s="128">
        <f t="shared" si="3"/>
        <v>124.57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C33" s="278"/>
    </row>
    <row r="34" spans="2:30">
      <c r="B34" s="135">
        <f t="shared" si="0"/>
        <v>2040</v>
      </c>
      <c r="C34" s="136"/>
      <c r="D34" s="128">
        <f t="shared" si="5"/>
        <v>88.09</v>
      </c>
      <c r="E34" s="128">
        <f t="shared" si="1"/>
        <v>37.119999999999997</v>
      </c>
      <c r="F34" s="128">
        <f t="shared" si="5"/>
        <v>2.11</v>
      </c>
      <c r="G34" s="130">
        <f t="shared" si="6"/>
        <v>44.720758693361439</v>
      </c>
      <c r="H34" s="128">
        <f t="shared" si="2"/>
        <v>0</v>
      </c>
      <c r="I34" s="130">
        <f t="shared" si="7"/>
        <v>44.720758693361439</v>
      </c>
      <c r="J34" s="130">
        <f t="shared" si="8"/>
        <v>127.32</v>
      </c>
      <c r="K34" s="128">
        <f t="shared" si="3"/>
        <v>127.32000000000001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C34" s="278"/>
    </row>
    <row r="35" spans="2:30">
      <c r="B35" s="135">
        <f t="shared" si="0"/>
        <v>2041</v>
      </c>
      <c r="C35" s="136"/>
      <c r="D35" s="128">
        <f t="shared" si="5"/>
        <v>90.03</v>
      </c>
      <c r="E35" s="128">
        <f t="shared" si="1"/>
        <v>37.94</v>
      </c>
      <c r="F35" s="128">
        <f t="shared" si="5"/>
        <v>2.16</v>
      </c>
      <c r="G35" s="130">
        <f t="shared" si="6"/>
        <v>45.707762557077622</v>
      </c>
      <c r="H35" s="128">
        <f t="shared" si="2"/>
        <v>0</v>
      </c>
      <c r="I35" s="130">
        <f t="shared" si="7"/>
        <v>45.707762557077622</v>
      </c>
      <c r="J35" s="130">
        <f t="shared" si="8"/>
        <v>130.13</v>
      </c>
      <c r="K35" s="128">
        <f t="shared" si="3"/>
        <v>130.13</v>
      </c>
      <c r="L35" s="119"/>
      <c r="N35" s="117"/>
      <c r="R35" s="119"/>
      <c r="AC35" s="278"/>
    </row>
    <row r="36" spans="2:30">
      <c r="B36" s="135">
        <f t="shared" si="0"/>
        <v>2042</v>
      </c>
      <c r="C36" s="136"/>
      <c r="D36" s="128">
        <f t="shared" si="5"/>
        <v>92.01</v>
      </c>
      <c r="E36" s="128">
        <f t="shared" si="1"/>
        <v>38.770000000000003</v>
      </c>
      <c r="F36" s="128">
        <f t="shared" si="5"/>
        <v>2.21</v>
      </c>
      <c r="G36" s="130">
        <f t="shared" si="6"/>
        <v>46.712328767123289</v>
      </c>
      <c r="H36" s="128">
        <f t="shared" si="2"/>
        <v>0</v>
      </c>
      <c r="I36" s="130">
        <f t="shared" si="7"/>
        <v>46.712328767123289</v>
      </c>
      <c r="J36" s="130">
        <f t="shared" si="8"/>
        <v>132.99</v>
      </c>
      <c r="K36" s="128">
        <f t="shared" si="3"/>
        <v>132.99</v>
      </c>
      <c r="L36" s="119"/>
      <c r="N36" s="117"/>
      <c r="R36" s="119"/>
      <c r="AC36" s="278"/>
    </row>
    <row r="37" spans="2:30">
      <c r="B37" s="135">
        <f t="shared" si="0"/>
        <v>2043</v>
      </c>
      <c r="C37" s="136"/>
      <c r="D37" s="128">
        <f t="shared" si="5"/>
        <v>94.03</v>
      </c>
      <c r="E37" s="128">
        <f t="shared" si="1"/>
        <v>39.619999999999997</v>
      </c>
      <c r="F37" s="128">
        <f t="shared" si="5"/>
        <v>2.2599999999999998</v>
      </c>
      <c r="G37" s="130">
        <f t="shared" si="6"/>
        <v>47.737969792764311</v>
      </c>
      <c r="H37" s="128">
        <f t="shared" si="2"/>
        <v>0</v>
      </c>
      <c r="I37" s="130">
        <f t="shared" si="7"/>
        <v>47.737969792764311</v>
      </c>
      <c r="J37" s="130">
        <f t="shared" si="8"/>
        <v>135.91</v>
      </c>
      <c r="K37" s="128">
        <f t="shared" si="3"/>
        <v>135.91</v>
      </c>
      <c r="R37" s="119"/>
      <c r="AC37" s="278"/>
    </row>
    <row r="38" spans="2:30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  <c r="AC38" s="278"/>
    </row>
    <row r="39" spans="2:30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  <c r="AC39" s="278"/>
    </row>
    <row r="40" spans="2:30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61"/>
      <c r="S40" s="119"/>
      <c r="AD40" s="278"/>
    </row>
    <row r="41" spans="2:30">
      <c r="N41" s="117"/>
      <c r="O41" s="161"/>
      <c r="S41" s="119"/>
      <c r="AD41" s="278"/>
    </row>
    <row r="42" spans="2:30" ht="14.25">
      <c r="B42" s="138" t="s">
        <v>25</v>
      </c>
      <c r="C42" s="139"/>
      <c r="D42" s="139"/>
      <c r="E42" s="139"/>
      <c r="F42" s="139"/>
      <c r="G42" s="139"/>
      <c r="H42" s="139"/>
      <c r="R42" s="119"/>
      <c r="AC42" s="278"/>
    </row>
    <row r="43" spans="2:30">
      <c r="AC43" s="278"/>
    </row>
    <row r="44" spans="2:30">
      <c r="B44" s="117" t="s">
        <v>63</v>
      </c>
      <c r="C44" s="140" t="s">
        <v>64</v>
      </c>
      <c r="D44" s="141" t="s">
        <v>102</v>
      </c>
      <c r="AC44" s="278"/>
    </row>
    <row r="45" spans="2:30">
      <c r="C45" s="140" t="str">
        <f>C7</f>
        <v>(a)</v>
      </c>
      <c r="D45" s="117" t="s">
        <v>65</v>
      </c>
      <c r="AC45" s="278"/>
    </row>
    <row r="46" spans="2:30">
      <c r="C46" s="140" t="str">
        <f>D7</f>
        <v>(b)</v>
      </c>
      <c r="D46" s="130" t="str">
        <f>"= "&amp;C7&amp;" x "&amp;C62</f>
        <v>= (a) x 0.05085</v>
      </c>
      <c r="AC46" s="278"/>
    </row>
    <row r="47" spans="2:30">
      <c r="C47" s="140" t="str">
        <f>F7</f>
        <v>(d)</v>
      </c>
      <c r="D47" s="130" t="str">
        <f>"= ("&amp;$D$7&amp;" + "&amp;$E$7&amp;") /  (8.76 x "&amp;TEXT(C63,"0.0%")&amp;")"</f>
        <v>= ((b) + (c)) /  (8.76 x 32.5%)</v>
      </c>
      <c r="AC47" s="278"/>
    </row>
    <row r="48" spans="2:30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Utah South Solar with Storage - 33%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5">
        <v>2024</v>
      </c>
    </row>
    <row r="55" spans="2:25">
      <c r="B55" s="85" t="s">
        <v>101</v>
      </c>
      <c r="C55" s="170">
        <v>1611.5125096665929</v>
      </c>
      <c r="D55" s="117" t="s">
        <v>65</v>
      </c>
      <c r="O55" s="279">
        <v>230.8</v>
      </c>
      <c r="P55" s="117" t="s">
        <v>32</v>
      </c>
      <c r="Q55" s="275" t="s">
        <v>107</v>
      </c>
      <c r="R55" s="275" t="s">
        <v>108</v>
      </c>
      <c r="T55" s="275" t="str">
        <f>$Q$55&amp;"Proposed Station Capital Costs"</f>
        <v>L1.US1_PVSProposed Station Capital Costs</v>
      </c>
    </row>
    <row r="56" spans="2:25">
      <c r="B56" s="85" t="s">
        <v>101</v>
      </c>
      <c r="C56" s="269">
        <v>24.570618817436728</v>
      </c>
      <c r="D56" s="117" t="s">
        <v>68</v>
      </c>
      <c r="R56" s="119"/>
      <c r="T56" s="275" t="str">
        <f>$Q$55&amp;"Proposed Station Fixed Costs"</f>
        <v>L1.US1_PVSProposed Station Fixed Costs</v>
      </c>
    </row>
    <row r="57" spans="2:25" ht="24" customHeight="1">
      <c r="B57" s="85"/>
      <c r="C57" s="271"/>
      <c r="D57" s="117" t="s">
        <v>105</v>
      </c>
      <c r="Q57" s="214" t="str">
        <f>Q55&amp;Q54</f>
        <v>L1.US1_PVS2024</v>
      </c>
      <c r="T57" s="275" t="str">
        <f>$Q$55&amp;"Proposed Station Variable O&amp;M Costs"</f>
        <v>L1.US1_PVSProposed Station Variable O&amp;M Costs</v>
      </c>
    </row>
    <row r="58" spans="2:25">
      <c r="B58" s="85" t="s">
        <v>101</v>
      </c>
      <c r="C58" s="269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234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7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70" t="str">
        <f>LEFT(RIGHT(INDEX('Table 3 TransCost'!$39:$39,1,MATCH(F60,'Table 3 TransCost'!$4:$4,0)),6),5)</f>
        <v>2023$</v>
      </c>
      <c r="C60" s="271">
        <f>INDEX('Table 3 TransCost'!$39:$39,1,MATCH(F60,'Table 3 TransCost'!$4:$4,0)+2)</f>
        <v>1.4680258019147514</v>
      </c>
      <c r="D60" s="117" t="s">
        <v>218</v>
      </c>
      <c r="F60" s="275" t="s">
        <v>221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200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70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8">
        <v>0.32500000000000001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2020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2.1000000000000001E-2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2.4E-2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2.4E-2</v>
      </c>
      <c r="H68" s="41"/>
      <c r="I68" s="87">
        <f t="shared" ref="I68:I74" si="11">I67+1</f>
        <v>2037</v>
      </c>
      <c r="J68" s="41">
        <v>2.1999999999999999E-2</v>
      </c>
    </row>
    <row r="69" spans="3:14">
      <c r="C69" s="87">
        <f t="shared" si="9"/>
        <v>2020</v>
      </c>
      <c r="D69" s="41">
        <v>8.9999999999999993E-3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2.1999999999999999E-2</v>
      </c>
    </row>
    <row r="70" spans="3:14">
      <c r="C70" s="87">
        <f t="shared" si="9"/>
        <v>2021</v>
      </c>
      <c r="D70" s="41">
        <v>8.9999999999999993E-3</v>
      </c>
      <c r="E70" s="85"/>
      <c r="F70" s="87">
        <f t="shared" si="10"/>
        <v>2030</v>
      </c>
      <c r="G70" s="41">
        <v>2.1999999999999999E-2</v>
      </c>
      <c r="H70" s="41"/>
      <c r="I70" s="87">
        <f t="shared" si="11"/>
        <v>2039</v>
      </c>
      <c r="J70" s="41">
        <v>2.1000000000000001E-2</v>
      </c>
    </row>
    <row r="71" spans="3:14">
      <c r="C71" s="87">
        <f t="shared" si="9"/>
        <v>2022</v>
      </c>
      <c r="D71" s="41">
        <v>1.0999999999999999E-2</v>
      </c>
      <c r="E71" s="85"/>
      <c r="F71" s="87">
        <f t="shared" si="10"/>
        <v>2031</v>
      </c>
      <c r="G71" s="41">
        <v>2.1999999999999999E-2</v>
      </c>
      <c r="H71" s="41"/>
      <c r="I71" s="87">
        <f t="shared" si="11"/>
        <v>2040</v>
      </c>
      <c r="J71" s="41">
        <v>2.1999999999999999E-2</v>
      </c>
    </row>
    <row r="72" spans="3:14" s="119" customFormat="1">
      <c r="C72" s="87">
        <f t="shared" si="9"/>
        <v>2023</v>
      </c>
      <c r="D72" s="41">
        <v>0.01</v>
      </c>
      <c r="E72" s="86"/>
      <c r="F72" s="87">
        <f t="shared" si="10"/>
        <v>2032</v>
      </c>
      <c r="G72" s="41">
        <v>2.1999999999999999E-2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1.2999999999999999E-2</v>
      </c>
      <c r="E73" s="86"/>
      <c r="F73" s="87">
        <f t="shared" si="10"/>
        <v>2033</v>
      </c>
      <c r="G73" s="41">
        <v>2.1000000000000001E-2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1.7000000000000001E-2</v>
      </c>
      <c r="E74" s="86"/>
      <c r="F74" s="87">
        <f t="shared" si="10"/>
        <v>2034</v>
      </c>
      <c r="G74" s="41">
        <v>2.1000000000000001E-2</v>
      </c>
      <c r="H74" s="41"/>
      <c r="I74" s="87">
        <f t="shared" si="11"/>
        <v>2043</v>
      </c>
      <c r="J74" s="41">
        <v>2.1999999999999999E-2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54</vt:i4>
      </vt:variant>
    </vt:vector>
  </HeadingPairs>
  <TitlesOfParts>
    <vt:vector size="73" baseType="lpstr">
      <vt:lpstr>Table 1</vt:lpstr>
      <vt:lpstr>Table 2</vt:lpstr>
      <vt:lpstr>Table 4</vt:lpstr>
      <vt:lpstr>Table3ACsummary</vt:lpstr>
      <vt:lpstr>Table 5</vt:lpstr>
      <vt:lpstr>Table 3 UT CP Wind_2023</vt:lpstr>
      <vt:lpstr>Table 3 WYAE Wind_2024</vt:lpstr>
      <vt:lpstr>Table 3 ID Wind_2030</vt:lpstr>
      <vt:lpstr>Table 3 PV wS UTS_2024</vt:lpstr>
      <vt:lpstr>Table 3 PV wS UTS_2030</vt:lpstr>
      <vt:lpstr>Table 3 PV wS JB_2024</vt:lpstr>
      <vt:lpstr>Table 3 PV wS JB_2029</vt:lpstr>
      <vt:lpstr>Table 3 PV wS SO_2024</vt:lpstr>
      <vt:lpstr>Table 3 PV wS YK_2024</vt:lpstr>
      <vt:lpstr>Table 3 PV wS UTN_2024</vt:lpstr>
      <vt:lpstr>Table 3 185 MW (NTN) 2026)</vt:lpstr>
      <vt:lpstr>Table 3 YK Wind wS_2029</vt:lpstr>
      <vt:lpstr>Table 3 ID Wind wS_2032</vt:lpstr>
      <vt:lpstr>Table 3 TransCost</vt:lpstr>
      <vt:lpstr>_200_SCCT_UtahN</vt:lpstr>
      <vt:lpstr>_200_SCCT_WYNE</vt:lpstr>
      <vt:lpstr>'Table 3 185 MW (NTN) 2026)'!_30_Geo_West</vt:lpstr>
      <vt:lpstr>'Table 3 TransCost'!_30_Geo_West</vt:lpstr>
      <vt:lpstr>_30_Geo_West</vt:lpstr>
      <vt:lpstr>'Table 3 185 MW (NTN) 2026)'!_436_CCCT_WestMain</vt:lpstr>
      <vt:lpstr>'Table 3 TransCost'!_436_CCCT_WestMain</vt:lpstr>
      <vt:lpstr>_436_CCCT_WestMain</vt:lpstr>
      <vt:lpstr>'Table 2'!_477_CCCT_WestMain</vt:lpstr>
      <vt:lpstr>_477_CCCT_WYNE</vt:lpstr>
      <vt:lpstr>'Table 2'!_635_CCCT_UtahS</vt:lpstr>
      <vt:lpstr>'Table 2'!_635_CCCT_WyoNE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'Table 1'!Print_Area</vt:lpstr>
      <vt:lpstr>'Table 2'!Print_Area</vt:lpstr>
      <vt:lpstr>'Table 3 185 MW (NTN) 2026)'!Print_Area</vt:lpstr>
      <vt:lpstr>'Table 3 ID Wind wS_2032'!Print_Area</vt:lpstr>
      <vt:lpstr>'Table 3 ID Wind_2030'!Print_Area</vt:lpstr>
      <vt:lpstr>'Table 3 PV wS JB_2024'!Print_Area</vt:lpstr>
      <vt:lpstr>'Table 3 PV wS JB_2029'!Print_Area</vt:lpstr>
      <vt:lpstr>'Table 3 PV wS SO_2024'!Print_Area</vt:lpstr>
      <vt:lpstr>'Table 3 PV wS UTN_2024'!Print_Area</vt:lpstr>
      <vt:lpstr>'Table 3 PV wS UTS_2024'!Print_Area</vt:lpstr>
      <vt:lpstr>'Table 3 PV wS UTS_2030'!Print_Area</vt:lpstr>
      <vt:lpstr>'Table 3 PV wS YK_2024'!Print_Area</vt:lpstr>
      <vt:lpstr>'Table 3 TransCost'!Print_Area</vt:lpstr>
      <vt:lpstr>'Table 3 UT CP Wind_2023'!Print_Area</vt:lpstr>
      <vt:lpstr>'Table 3 WYAE Wind_2024'!Print_Area</vt:lpstr>
      <vt:lpstr>'Table 3 YK Wind wS_2029'!Print_Area</vt:lpstr>
      <vt:lpstr>'Table 4'!Print_Area</vt:lpstr>
      <vt:lpstr>'Table 5'!Print_Area</vt:lpstr>
      <vt:lpstr>Table3ACsummary!Print_Area</vt:lpstr>
      <vt:lpstr>'Table 2'!Print_Titles</vt:lpstr>
      <vt:lpstr>'Table 3 185 MW (NTN) 2026)'!Print_Titles</vt:lpstr>
      <vt:lpstr>'Table 2'!Study_Cap_Adj</vt:lpstr>
      <vt:lpstr>'Table 3 185 MW (NTN) 2026)'!Study_Cap_Adj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2019-11-05T18:26:50Z</cp:lastPrinted>
  <dcterms:created xsi:type="dcterms:W3CDTF">2001-03-19T15:45:46Z</dcterms:created>
  <dcterms:modified xsi:type="dcterms:W3CDTF">2020-10-20T21:52:38Z</dcterms:modified>
</cp:coreProperties>
</file>