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firstSheet="2" activeTab="3"/>
  </bookViews>
  <sheets>
    <sheet name="Changes to Svcs RWJ 2.1" sheetId="1" r:id="rId1"/>
    <sheet name="Real QG O&amp;M Graph RWJ 2.2" sheetId="2" r:id="rId2"/>
    <sheet name="Employee per Cust RWJ 2.4" sheetId="3" r:id="rId3"/>
    <sheet name="Call Center RWJ 2.5" sheetId="4" r:id="rId4"/>
    <sheet name="PSC Complaints RWJ 2.6" sheetId="5" r:id="rId5"/>
    <sheet name="Data" sheetId="6" r:id="rId6"/>
    <sheet name="Sheet1" sheetId="7" r:id="rId7"/>
  </sheets>
  <definedNames>
    <definedName name="_xlnm.Print_Area" localSheetId="0">'Changes to Svcs RWJ 2.1'!$D$3:$H$17</definedName>
  </definedNames>
  <calcPr fullCalcOnLoad="1"/>
</workbook>
</file>

<file path=xl/sharedStrings.xml><?xml version="1.0" encoding="utf-8"?>
<sst xmlns="http://schemas.openxmlformats.org/spreadsheetml/2006/main" count="163" uniqueCount="100">
  <si>
    <t>Questar Gas Customers</t>
  </si>
  <si>
    <t>Questar Gas</t>
  </si>
  <si>
    <t>Support for Efficiency Statistics</t>
  </si>
  <si>
    <t>Questar Gas Employees</t>
  </si>
  <si>
    <t>QGC</t>
  </si>
  <si>
    <t>QRS</t>
  </si>
  <si>
    <t>Total</t>
  </si>
  <si>
    <t>of QRS</t>
  </si>
  <si>
    <t>Employees</t>
  </si>
  <si>
    <t>Questar Gas O&amp;M / Customer</t>
  </si>
  <si>
    <t>Customers / Employee</t>
  </si>
  <si>
    <t>Share</t>
  </si>
  <si>
    <t>GS</t>
  </si>
  <si>
    <t>Firm &amp; Int.</t>
  </si>
  <si>
    <t>Trans.</t>
  </si>
  <si>
    <t>Sales</t>
  </si>
  <si>
    <t>Questar Gas Sales and Transportation Volumes (Thousands of Decatherms)</t>
  </si>
  <si>
    <t>Heating Degree Days</t>
  </si>
  <si>
    <t>Normal</t>
  </si>
  <si>
    <t>Questar Gas Revenues, Gas Costs and Margin ($000)</t>
  </si>
  <si>
    <t>Rev.</t>
  </si>
  <si>
    <t>Gas</t>
  </si>
  <si>
    <t>Costs</t>
  </si>
  <si>
    <t>Margin</t>
  </si>
  <si>
    <t>O&amp;M per Decatherm Sold or Transported</t>
  </si>
  <si>
    <t>Gas Cost Per Decatherm Sold</t>
  </si>
  <si>
    <t>Gross Investment in Property,</t>
  </si>
  <si>
    <t>Plant and Equipment ($000)</t>
  </si>
  <si>
    <t>Gross Investment</t>
  </si>
  <si>
    <t>Per Customer</t>
  </si>
  <si>
    <t>Net Investment in Property,</t>
  </si>
  <si>
    <t>Net Investment</t>
  </si>
  <si>
    <t>Revenue Per Decatherm</t>
  </si>
  <si>
    <t>UT GS</t>
  </si>
  <si>
    <t>YEAR</t>
  </si>
  <si>
    <t>DNG</t>
  </si>
  <si>
    <t>TADNG</t>
  </si>
  <si>
    <t>UPC</t>
  </si>
  <si>
    <t>TAUPC</t>
  </si>
  <si>
    <t>.</t>
  </si>
  <si>
    <t>Plant and Equipment</t>
  </si>
  <si>
    <t>Utah Adjusted Revenue Requirement</t>
  </si>
  <si>
    <t>Utah</t>
  </si>
  <si>
    <t>Difference</t>
  </si>
  <si>
    <t>Net Income</t>
  </si>
  <si>
    <t>1993 O&amp;M/Customer</t>
  </si>
  <si>
    <t>1993 O&amp;M/Cust</t>
  </si>
  <si>
    <t>Temperature Adjusted Usage Per Customer</t>
  </si>
  <si>
    <t>12-MONTH MOVING TOTALS</t>
  </si>
  <si>
    <t xml:space="preserve"> </t>
  </si>
  <si>
    <t>Utah F-1</t>
  </si>
  <si>
    <t>Utah GS-1</t>
  </si>
  <si>
    <t>Utah GSS</t>
  </si>
  <si>
    <t>Wyo F-1</t>
  </si>
  <si>
    <t>Wyoming GS-1</t>
  </si>
  <si>
    <t>Date</t>
  </si>
  <si>
    <t>Residential</t>
  </si>
  <si>
    <t>CPIU</t>
  </si>
  <si>
    <t>Real O&amp;M</t>
  </si>
  <si>
    <t>Real O&amp;M/cust</t>
  </si>
  <si>
    <t>TMMA</t>
  </si>
  <si>
    <t>Employees / Customer</t>
  </si>
  <si>
    <t xml:space="preserve">PSC Complaints January 1998 to March 2002 </t>
  </si>
  <si>
    <t>Gas-cost complaints</t>
  </si>
  <si>
    <t>All others</t>
  </si>
  <si>
    <t>Total Complaints</t>
  </si>
  <si>
    <t>Additional Charges</t>
  </si>
  <si>
    <t>Billing Problems</t>
  </si>
  <si>
    <t>High Bill</t>
  </si>
  <si>
    <t>Customer Service</t>
  </si>
  <si>
    <t>Rate Increases</t>
  </si>
  <si>
    <t>Deposits</t>
  </si>
  <si>
    <t>Rate and Tariff</t>
  </si>
  <si>
    <t>Estimated Bills</t>
  </si>
  <si>
    <t>Shut Offs or Notices</t>
  </si>
  <si>
    <t>Initial Service</t>
  </si>
  <si>
    <t>Inquiry</t>
  </si>
  <si>
    <t>Line Extensions</t>
  </si>
  <si>
    <t>Meter Problems/Reads</t>
  </si>
  <si>
    <t>Not Categorized</t>
  </si>
  <si>
    <t>Non Regulated</t>
  </si>
  <si>
    <t>Personnel Issues</t>
  </si>
  <si>
    <t>Repair</t>
  </si>
  <si>
    <t>Other complaints</t>
  </si>
  <si>
    <t>Questar Gas O&amp;M</t>
  </si>
  <si>
    <t>Call Center Calls</t>
  </si>
  <si>
    <t>Major Changes in Services to QGC Customers</t>
  </si>
  <si>
    <t>Light Pilots</t>
  </si>
  <si>
    <t>Check and adjust appliances</t>
  </si>
  <si>
    <t>Walk-in offices</t>
  </si>
  <si>
    <t>Personal contact</t>
  </si>
  <si>
    <t>Local customer service</t>
  </si>
  <si>
    <t>New customer inspection</t>
  </si>
  <si>
    <t>Refer to HVAC contractor</t>
  </si>
  <si>
    <t>Closed</t>
  </si>
  <si>
    <t>Minimal</t>
  </si>
  <si>
    <t>Consolidated call center</t>
  </si>
  <si>
    <t>City building inspectors do new construction inspection</t>
  </si>
  <si>
    <t>Exhibit QGC 2.1</t>
  </si>
  <si>
    <t>Ronald W. Jibson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</si>
</sst>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#,##0.0_);\(#,##0.0\)"/>
    <numFmt numFmtId="166" formatCode="#,##0.000_);\(#,##0.000\)"/>
    <numFmt numFmtId="167" formatCode="0.0%"/>
    <numFmt numFmtId="168" formatCode="0.00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#,##0.0000_);\(#,##0.0000\)"/>
    <numFmt numFmtId="172" formatCode="#,##0.00000_);\(#,##0.00000\)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&quot;$&quot;#,##0.00000"/>
    <numFmt numFmtId="177" formatCode="&quot;$&quot;#,##0.0000"/>
    <numFmt numFmtId="178" formatCode="&quot;$&quot;#,##0.000"/>
    <numFmt numFmtId="179" formatCode="&quot;$&quot;#,##0.00"/>
    <numFmt numFmtId="180" formatCode="mmmm\-yy"/>
    <numFmt numFmtId="181" formatCode="&quot;$&quot;#,##0.0_);\(&quot;$&quot;#,##0.0\)"/>
    <numFmt numFmtId="182" formatCode="&quot;$&quot;#,##0"/>
  </numFmts>
  <fonts count="1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1"/>
      <name val="Arial"/>
      <family val="0"/>
    </font>
    <font>
      <sz val="10.75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.75"/>
      <name val="Arial"/>
      <family val="0"/>
    </font>
    <font>
      <b/>
      <sz val="22.25"/>
      <name val="Arial"/>
      <family val="2"/>
    </font>
    <font>
      <sz val="11.25"/>
      <name val="Arial"/>
      <family val="0"/>
    </font>
    <font>
      <b/>
      <sz val="11.25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37" fontId="0" fillId="0" borderId="0" xfId="0" applyAlignment="1">
      <alignment/>
    </xf>
    <xf numFmtId="164" fontId="0" fillId="0" borderId="0" xfId="0" applyNumberFormat="1" applyBorder="1" applyAlignment="1">
      <alignment horizontal="center"/>
    </xf>
    <xf numFmtId="5" fontId="0" fillId="0" borderId="0" xfId="0" applyNumberFormat="1" applyAlignment="1">
      <alignment/>
    </xf>
    <xf numFmtId="15" fontId="0" fillId="0" borderId="0" xfId="0" applyNumberFormat="1" applyAlignment="1">
      <alignment/>
    </xf>
    <xf numFmtId="37" fontId="1" fillId="0" borderId="0" xfId="0" applyFont="1" applyAlignment="1">
      <alignment/>
    </xf>
    <xf numFmtId="37" fontId="0" fillId="0" borderId="0" xfId="0" applyAlignment="1">
      <alignment horizontal="center"/>
    </xf>
    <xf numFmtId="37" fontId="0" fillId="0" borderId="1" xfId="0" applyBorder="1" applyAlignment="1">
      <alignment horizontal="center"/>
    </xf>
    <xf numFmtId="37" fontId="0" fillId="0" borderId="0" xfId="0" applyBorder="1" applyAlignment="1">
      <alignment horizontal="center"/>
    </xf>
    <xf numFmtId="37" fontId="0" fillId="0" borderId="1" xfId="0" applyBorder="1" applyAlignment="1">
      <alignment/>
    </xf>
    <xf numFmtId="37" fontId="2" fillId="0" borderId="0" xfId="0" applyFont="1" applyAlignment="1">
      <alignment/>
    </xf>
    <xf numFmtId="39" fontId="0" fillId="0" borderId="0" xfId="0" applyNumberFormat="1" applyAlignment="1">
      <alignment/>
    </xf>
    <xf numFmtId="37" fontId="0" fillId="0" borderId="0" xfId="0" applyAlignment="1">
      <alignment horizontal="right"/>
    </xf>
    <xf numFmtId="37" fontId="0" fillId="0" borderId="0" xfId="0" applyAlignment="1" quotePrefix="1">
      <alignment horizontal="left"/>
    </xf>
    <xf numFmtId="0" fontId="0" fillId="0" borderId="0" xfId="0" applyNumberFormat="1" applyAlignment="1">
      <alignment/>
    </xf>
    <xf numFmtId="37" fontId="0" fillId="0" borderId="0" xfId="0" applyAlignment="1">
      <alignment horizontal="left"/>
    </xf>
    <xf numFmtId="168" fontId="0" fillId="0" borderId="0" xfId="19" applyNumberFormat="1" applyAlignment="1">
      <alignment/>
    </xf>
    <xf numFmtId="170" fontId="0" fillId="0" borderId="0" xfId="17" applyNumberFormat="1" applyAlignment="1">
      <alignment/>
    </xf>
    <xf numFmtId="17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3" fontId="0" fillId="0" borderId="0" xfId="17" applyNumberFormat="1" applyAlignment="1">
      <alignment/>
    </xf>
    <xf numFmtId="164" fontId="0" fillId="0" borderId="0" xfId="0" applyNumberFormat="1" applyAlignment="1">
      <alignment/>
    </xf>
    <xf numFmtId="17" fontId="0" fillId="0" borderId="0" xfId="0" applyNumberFormat="1" applyAlignment="1" quotePrefix="1">
      <alignment horizontal="left"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2" fillId="0" borderId="0" xfId="0" applyFont="1" applyAlignment="1" quotePrefix="1">
      <alignment horizontal="left"/>
    </xf>
    <xf numFmtId="165" fontId="0" fillId="0" borderId="0" xfId="0" applyNumberFormat="1" applyAlignment="1">
      <alignment/>
    </xf>
    <xf numFmtId="37" fontId="15" fillId="0" borderId="0" xfId="0" applyFont="1" applyAlignment="1">
      <alignment/>
    </xf>
    <xf numFmtId="0" fontId="17" fillId="0" borderId="2" xfId="0" applyNumberFormat="1" applyFont="1" applyBorder="1" applyAlignment="1">
      <alignment horizontal="center"/>
    </xf>
    <xf numFmtId="37" fontId="17" fillId="0" borderId="2" xfId="0" applyFont="1" applyBorder="1" applyAlignment="1">
      <alignment/>
    </xf>
    <xf numFmtId="37" fontId="17" fillId="0" borderId="2" xfId="0" applyFont="1" applyBorder="1" applyAlignment="1" quotePrefix="1">
      <alignment horizontal="left" wrapText="1"/>
    </xf>
    <xf numFmtId="37" fontId="17" fillId="0" borderId="2" xfId="0" applyFont="1" applyBorder="1" applyAlignment="1">
      <alignment vertical="top"/>
    </xf>
    <xf numFmtId="37" fontId="0" fillId="0" borderId="0" xfId="0" applyAlignment="1">
      <alignment horizontal="right" textRotation="180"/>
    </xf>
    <xf numFmtId="37" fontId="1" fillId="0" borderId="0" xfId="0" applyFont="1" applyAlignment="1">
      <alignment horizontal="right" textRotation="180"/>
    </xf>
    <xf numFmtId="37" fontId="16" fillId="0" borderId="0" xfId="0" applyFont="1" applyAlignment="1">
      <alignment horizontal="center"/>
    </xf>
    <xf numFmtId="37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Questar Gas O&amp;M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Stated in constant 2001 dollars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645"/>
          <c:w val="0.93025"/>
          <c:h val="0.7835"/>
        </c:manualLayout>
      </c:layout>
      <c:lineChart>
        <c:grouping val="standard"/>
        <c:varyColors val="0"/>
        <c:ser>
          <c:idx val="1"/>
          <c:order val="0"/>
          <c:tx>
            <c:strRef>
              <c:f>Data!$A$4</c:f>
              <c:strCache>
                <c:ptCount val="1"/>
                <c:pt idx="0">
                  <c:v>Questar Gas O&amp;M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Data!$A$5:$A$21</c:f>
              <c:numCache>
                <c:ptCount val="1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</c:numCache>
            </c:numRef>
          </c:cat>
          <c:val>
            <c:numRef>
              <c:f>Data!$Q$5:$Q$21</c:f>
              <c:numCache>
                <c:ptCount val="17"/>
                <c:pt idx="0">
                  <c:v>115.54458271375466</c:v>
                </c:pt>
                <c:pt idx="1">
                  <c:v>116.1103795620438</c:v>
                </c:pt>
                <c:pt idx="2">
                  <c:v>110.31022711267606</c:v>
                </c:pt>
                <c:pt idx="3">
                  <c:v>108.95467455621302</c:v>
                </c:pt>
                <c:pt idx="4">
                  <c:v>108.88936370967741</c:v>
                </c:pt>
                <c:pt idx="5">
                  <c:v>105.70851032899772</c:v>
                </c:pt>
                <c:pt idx="6">
                  <c:v>105.09493685756243</c:v>
                </c:pt>
                <c:pt idx="7">
                  <c:v>100.95204918032788</c:v>
                </c:pt>
                <c:pt idx="8">
                  <c:v>113.351353633218</c:v>
                </c:pt>
                <c:pt idx="9">
                  <c:v>112.4429649122807</c:v>
                </c:pt>
                <c:pt idx="10">
                  <c:v>108.51907086614172</c:v>
                </c:pt>
                <c:pt idx="11">
                  <c:v>109.61237093690248</c:v>
                </c:pt>
                <c:pt idx="12">
                  <c:v>112.23946978193146</c:v>
                </c:pt>
                <c:pt idx="13">
                  <c:v>105.30822331288343</c:v>
                </c:pt>
                <c:pt idx="14">
                  <c:v>109.81794537815125</c:v>
                </c:pt>
                <c:pt idx="15">
                  <c:v>104.37381300813007</c:v>
                </c:pt>
                <c:pt idx="16">
                  <c:v>103.428</c:v>
                </c:pt>
              </c:numCache>
            </c:numRef>
          </c:val>
          <c:smooth val="0"/>
        </c:ser>
        <c:marker val="1"/>
        <c:axId val="43140015"/>
        <c:axId val="52715816"/>
      </c:lineChart>
      <c:lineChart>
        <c:grouping val="standard"/>
        <c:varyColors val="0"/>
        <c:ser>
          <c:idx val="0"/>
          <c:order val="1"/>
          <c:tx>
            <c:strRef>
              <c:f>Data!$G$4</c:f>
              <c:strCache>
                <c:ptCount val="1"/>
                <c:pt idx="0">
                  <c:v>Questar Gas O&amp;M / Customer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Data!$P$5:$P$21</c:f>
              <c:numCache>
                <c:ptCount val="17"/>
                <c:pt idx="0">
                  <c:v>259.7523137445982</c:v>
                </c:pt>
                <c:pt idx="1">
                  <c:v>255.32063857887252</c:v>
                </c:pt>
                <c:pt idx="2">
                  <c:v>236.6791334284741</c:v>
                </c:pt>
                <c:pt idx="3">
                  <c:v>228.6561900445184</c:v>
                </c:pt>
                <c:pt idx="4">
                  <c:v>221.89759049410645</c:v>
                </c:pt>
                <c:pt idx="5">
                  <c:v>210.0237232777707</c:v>
                </c:pt>
                <c:pt idx="6">
                  <c:v>203.74145661331346</c:v>
                </c:pt>
                <c:pt idx="7">
                  <c:v>189.72061961050812</c:v>
                </c:pt>
                <c:pt idx="8">
                  <c:v>206.02444570038023</c:v>
                </c:pt>
                <c:pt idx="9">
                  <c:v>196.51882978303925</c:v>
                </c:pt>
                <c:pt idx="10">
                  <c:v>183.0810085841328</c:v>
                </c:pt>
                <c:pt idx="11">
                  <c:v>177.30002367545865</c:v>
                </c:pt>
                <c:pt idx="12">
                  <c:v>174.91065828979993</c:v>
                </c:pt>
                <c:pt idx="13">
                  <c:v>158.74207604686734</c:v>
                </c:pt>
                <c:pt idx="14">
                  <c:v>160.01052775634474</c:v>
                </c:pt>
                <c:pt idx="15">
                  <c:v>148.12591166149858</c:v>
                </c:pt>
                <c:pt idx="16">
                  <c:v>141.3143872113677</c:v>
                </c:pt>
              </c:numCache>
            </c:numRef>
          </c:val>
          <c:smooth val="0"/>
        </c:ser>
        <c:marker val="1"/>
        <c:axId val="4680297"/>
        <c:axId val="42122674"/>
      </c:lineChart>
      <c:catAx>
        <c:axId val="43140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715816"/>
        <c:crosses val="autoZero"/>
        <c:auto val="0"/>
        <c:lblOffset val="100"/>
        <c:noMultiLvlLbl val="0"/>
      </c:catAx>
      <c:valAx>
        <c:axId val="527158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 ($ million)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in"/>
        <c:minorTickMark val="none"/>
        <c:tickLblPos val="nextTo"/>
        <c:crossAx val="43140015"/>
        <c:crossesAt val="1"/>
        <c:crossBetween val="between"/>
        <c:dispUnits/>
      </c:valAx>
      <c:catAx>
        <c:axId val="4680297"/>
        <c:scaling>
          <c:orientation val="minMax"/>
        </c:scaling>
        <c:axPos val="b"/>
        <c:delete val="1"/>
        <c:majorTickMark val="in"/>
        <c:minorTickMark val="none"/>
        <c:tickLblPos val="nextTo"/>
        <c:crossAx val="42122674"/>
        <c:crossesAt val="180"/>
        <c:auto val="0"/>
        <c:lblOffset val="100"/>
        <c:noMultiLvlLbl val="0"/>
      </c:catAx>
      <c:valAx>
        <c:axId val="42122674"/>
        <c:scaling>
          <c:orientation val="minMax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 per customer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&quot;$&quot;#,##0" sourceLinked="0"/>
        <c:majorTickMark val="in"/>
        <c:minorTickMark val="none"/>
        <c:tickLblPos val="nextTo"/>
        <c:crossAx val="4680297"/>
        <c:crosses val="max"/>
        <c:crossBetween val="between"/>
        <c:dispUnits/>
        <c:majorUnit val="2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3315"/>
          <c:y val="0.96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QGC Employees-per-Customers Index 
(Including Allocation of QRS Employees)</a:t>
            </a:r>
          </a:p>
        </c:rich>
      </c:tx>
      <c:layout>
        <c:manualLayout>
          <c:xMode val="factor"/>
          <c:yMode val="factor"/>
          <c:x val="0.001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19"/>
          <c:w val="0.92725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Data!$J$26</c:f>
              <c:strCache>
                <c:ptCount val="1"/>
                <c:pt idx="0">
                  <c:v>Employees / Customer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Data!$G$27:$G$43</c:f>
              <c:numCache>
                <c:ptCount val="1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</c:numCache>
            </c:numRef>
          </c:cat>
          <c:val>
            <c:numRef>
              <c:f>Data!$J$27:$J$43</c:f>
              <c:numCache>
                <c:ptCount val="17"/>
                <c:pt idx="0">
                  <c:v>3.4215625885177574</c:v>
                </c:pt>
                <c:pt idx="1">
                  <c:v>3.254442423855943</c:v>
                </c:pt>
                <c:pt idx="2">
                  <c:v>3.261277691358687</c:v>
                </c:pt>
                <c:pt idx="3">
                  <c:v>3.131164742917104</c:v>
                </c:pt>
                <c:pt idx="4">
                  <c:v>2.965037017111626</c:v>
                </c:pt>
                <c:pt idx="5">
                  <c:v>2.890822284961565</c:v>
                </c:pt>
                <c:pt idx="6">
                  <c:v>2.762564823341249</c:v>
                </c:pt>
                <c:pt idx="7">
                  <c:v>2.7475573613676896</c:v>
                </c:pt>
                <c:pt idx="8">
                  <c:v>2.695461881843165</c:v>
                </c:pt>
                <c:pt idx="9">
                  <c:v>2.6075983879029807</c:v>
                </c:pt>
                <c:pt idx="10">
                  <c:v>2.37879130408376</c:v>
                </c:pt>
                <c:pt idx="11">
                  <c:v>2.209530094738051</c:v>
                </c:pt>
                <c:pt idx="12">
                  <c:v>2.106916670822321</c:v>
                </c:pt>
                <c:pt idx="13">
                  <c:v>1.8631518016497033</c:v>
                </c:pt>
                <c:pt idx="14">
                  <c:v>1.7878035951316957</c:v>
                </c:pt>
                <c:pt idx="15">
                  <c:v>1.3978987523931035</c:v>
                </c:pt>
                <c:pt idx="16">
                  <c:v>1.4182265336794644</c:v>
                </c:pt>
              </c:numCache>
            </c:numRef>
          </c:val>
          <c:smooth val="0"/>
        </c:ser>
        <c:marker val="1"/>
        <c:axId val="43559747"/>
        <c:axId val="56493404"/>
      </c:lineChart>
      <c:catAx>
        <c:axId val="4355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93404"/>
        <c:crosses val="autoZero"/>
        <c:auto val="1"/>
        <c:lblOffset val="100"/>
        <c:noMultiLvlLbl val="0"/>
      </c:catAx>
      <c:valAx>
        <c:axId val="56493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Employees per 1000 Customers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597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QGC Call Center Call Volume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 (twelve-month moving average)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4925"/>
          <c:w val="0.9245"/>
          <c:h val="0.83725"/>
        </c:manualLayout>
      </c:layout>
      <c:lineChart>
        <c:grouping val="standard"/>
        <c:varyColors val="0"/>
        <c:ser>
          <c:idx val="1"/>
          <c:order val="0"/>
          <c:tx>
            <c:strRef>
              <c:f>Data!$P$25</c:f>
              <c:strCache>
                <c:ptCount val="1"/>
                <c:pt idx="0">
                  <c:v>TMMA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Data!$N$37:$N$76</c:f>
              <c:strCache>
                <c:ptCount val="40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</c:strCache>
            </c:strRef>
          </c:cat>
          <c:val>
            <c:numRef>
              <c:f>Data!$P$37:$P$76</c:f>
              <c:numCache>
                <c:ptCount val="40"/>
                <c:pt idx="0">
                  <c:v>4835.833333333333</c:v>
                </c:pt>
                <c:pt idx="1">
                  <c:v>4786.916666666667</c:v>
                </c:pt>
                <c:pt idx="2">
                  <c:v>4715.25</c:v>
                </c:pt>
                <c:pt idx="3">
                  <c:v>4687.916666666667</c:v>
                </c:pt>
                <c:pt idx="4">
                  <c:v>4667.666666666667</c:v>
                </c:pt>
                <c:pt idx="5">
                  <c:v>4664.083333333333</c:v>
                </c:pt>
                <c:pt idx="6">
                  <c:v>4649.333333333333</c:v>
                </c:pt>
                <c:pt idx="7">
                  <c:v>4630.333333333333</c:v>
                </c:pt>
                <c:pt idx="8">
                  <c:v>4645.5</c:v>
                </c:pt>
                <c:pt idx="9">
                  <c:v>4736.416666666667</c:v>
                </c:pt>
                <c:pt idx="10">
                  <c:v>4714.666666666667</c:v>
                </c:pt>
                <c:pt idx="11">
                  <c:v>4706.833333333333</c:v>
                </c:pt>
                <c:pt idx="12">
                  <c:v>4696.166666666667</c:v>
                </c:pt>
                <c:pt idx="13">
                  <c:v>4720.333333333333</c:v>
                </c:pt>
                <c:pt idx="14">
                  <c:v>4789.166666666667</c:v>
                </c:pt>
                <c:pt idx="15">
                  <c:v>4829.25</c:v>
                </c:pt>
                <c:pt idx="16">
                  <c:v>4865.166666666667</c:v>
                </c:pt>
                <c:pt idx="17">
                  <c:v>4911.166666666667</c:v>
                </c:pt>
                <c:pt idx="18">
                  <c:v>4907.333333333333</c:v>
                </c:pt>
                <c:pt idx="19">
                  <c:v>4921.833333333333</c:v>
                </c:pt>
                <c:pt idx="20">
                  <c:v>4949.583333333333</c:v>
                </c:pt>
                <c:pt idx="21">
                  <c:v>4891.75</c:v>
                </c:pt>
                <c:pt idx="22">
                  <c:v>4914.916666666667</c:v>
                </c:pt>
                <c:pt idx="23">
                  <c:v>4955.166666666667</c:v>
                </c:pt>
                <c:pt idx="24">
                  <c:v>5060.5</c:v>
                </c:pt>
                <c:pt idx="25">
                  <c:v>5193.5</c:v>
                </c:pt>
                <c:pt idx="26">
                  <c:v>5459.416666666667</c:v>
                </c:pt>
                <c:pt idx="27">
                  <c:v>5603.25</c:v>
                </c:pt>
                <c:pt idx="28">
                  <c:v>5759.75</c:v>
                </c:pt>
                <c:pt idx="29">
                  <c:v>5929.916666666667</c:v>
                </c:pt>
                <c:pt idx="30">
                  <c:v>6149.083333333333</c:v>
                </c:pt>
                <c:pt idx="31">
                  <c:v>6331.25</c:v>
                </c:pt>
                <c:pt idx="32">
                  <c:v>6503.5</c:v>
                </c:pt>
                <c:pt idx="33">
                  <c:v>6545.75</c:v>
                </c:pt>
                <c:pt idx="34">
                  <c:v>6628.166666666667</c:v>
                </c:pt>
                <c:pt idx="35">
                  <c:v>6647.416666666667</c:v>
                </c:pt>
                <c:pt idx="36">
                  <c:v>6615.166666666667</c:v>
                </c:pt>
                <c:pt idx="37">
                  <c:v>6608.166666666667</c:v>
                </c:pt>
                <c:pt idx="38">
                  <c:v>6475</c:v>
                </c:pt>
                <c:pt idx="39">
                  <c:v>6444.25</c:v>
                </c:pt>
              </c:numCache>
            </c:numRef>
          </c:val>
          <c:smooth val="0"/>
        </c:ser>
        <c:ser>
          <c:idx val="0"/>
          <c:order val="1"/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Data!$N$37:$N$76</c:f>
              <c:strCache>
                <c:ptCount val="40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</c:strCache>
            </c:strRef>
          </c:cat>
          <c:val>
            <c:numRef>
              <c:f>Data!$Q$37:$Q$52</c:f>
              <c:numCache>
                <c:ptCount val="16"/>
                <c:pt idx="0">
                  <c:v>4750</c:v>
                </c:pt>
                <c:pt idx="1">
                  <c:v>4750</c:v>
                </c:pt>
                <c:pt idx="2">
                  <c:v>4750</c:v>
                </c:pt>
                <c:pt idx="3">
                  <c:v>4750</c:v>
                </c:pt>
                <c:pt idx="4">
                  <c:v>4750</c:v>
                </c:pt>
                <c:pt idx="5">
                  <c:v>4750</c:v>
                </c:pt>
                <c:pt idx="6">
                  <c:v>4750</c:v>
                </c:pt>
                <c:pt idx="7">
                  <c:v>4750</c:v>
                </c:pt>
                <c:pt idx="8">
                  <c:v>4750</c:v>
                </c:pt>
                <c:pt idx="9">
                  <c:v>4750</c:v>
                </c:pt>
                <c:pt idx="10">
                  <c:v>4750</c:v>
                </c:pt>
                <c:pt idx="11">
                  <c:v>4750</c:v>
                </c:pt>
                <c:pt idx="12">
                  <c:v>4750</c:v>
                </c:pt>
                <c:pt idx="13">
                  <c:v>4750</c:v>
                </c:pt>
                <c:pt idx="14">
                  <c:v>4750</c:v>
                </c:pt>
                <c:pt idx="15">
                  <c:v>4750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Data!$N$37:$N$76</c:f>
              <c:strCache>
                <c:ptCount val="40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</c:strCache>
            </c:strRef>
          </c:cat>
          <c:val>
            <c:numRef>
              <c:f>Data!$R$37:$R$76</c:f>
              <c:numCache>
                <c:ptCount val="40"/>
                <c:pt idx="25">
                  <c:v>6500</c:v>
                </c:pt>
                <c:pt idx="26">
                  <c:v>6500</c:v>
                </c:pt>
                <c:pt idx="27">
                  <c:v>6500</c:v>
                </c:pt>
                <c:pt idx="28">
                  <c:v>6500</c:v>
                </c:pt>
                <c:pt idx="29">
                  <c:v>6500</c:v>
                </c:pt>
                <c:pt idx="30">
                  <c:v>6500</c:v>
                </c:pt>
                <c:pt idx="31">
                  <c:v>6500</c:v>
                </c:pt>
                <c:pt idx="32">
                  <c:v>6500</c:v>
                </c:pt>
                <c:pt idx="33">
                  <c:v>6500</c:v>
                </c:pt>
                <c:pt idx="34">
                  <c:v>6500</c:v>
                </c:pt>
                <c:pt idx="35">
                  <c:v>6500</c:v>
                </c:pt>
                <c:pt idx="36">
                  <c:v>6500</c:v>
                </c:pt>
                <c:pt idx="37">
                  <c:v>6500</c:v>
                </c:pt>
                <c:pt idx="38">
                  <c:v>6500</c:v>
                </c:pt>
                <c:pt idx="39">
                  <c:v>6500</c:v>
                </c:pt>
              </c:numCache>
            </c:numRef>
          </c:val>
          <c:smooth val="0"/>
        </c:ser>
        <c:marker val="1"/>
        <c:axId val="38678589"/>
        <c:axId val="12562982"/>
      </c:lineChart>
      <c:dateAx>
        <c:axId val="38678589"/>
        <c:scaling>
          <c:orientation val="minMax"/>
          <c:max val="1226"/>
        </c:scaling>
        <c:axPos val="b"/>
        <c:delete val="0"/>
        <c:numFmt formatCode="General" sourceLinked="1"/>
        <c:majorTickMark val="out"/>
        <c:minorTickMark val="none"/>
        <c:tickLblPos val="nextTo"/>
        <c:crossAx val="12562982"/>
        <c:crosses val="autoZero"/>
        <c:auto val="0"/>
        <c:noMultiLvlLbl val="0"/>
      </c:dateAx>
      <c:valAx>
        <c:axId val="12562982"/>
        <c:scaling>
          <c:orientation val="minMax"/>
          <c:min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Calls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78589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Public Service Commission Complaints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(Twelve month moving average)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1475"/>
          <c:w val="0.918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Data!$U$4</c:f>
              <c:strCache>
                <c:ptCount val="1"/>
                <c:pt idx="0">
                  <c:v>Gas-cost complaints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Data!$S$17:$S$56</c:f>
              <c:strCache>
                <c:ptCount val="40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</c:strCache>
            </c:strRef>
          </c:cat>
          <c:val>
            <c:numRef>
              <c:f>Data!$V$17:$V$56</c:f>
              <c:numCache>
                <c:ptCount val="40"/>
                <c:pt idx="0">
                  <c:v>10.333333333333334</c:v>
                </c:pt>
                <c:pt idx="1">
                  <c:v>10.5</c:v>
                </c:pt>
                <c:pt idx="2">
                  <c:v>8.583333333333334</c:v>
                </c:pt>
                <c:pt idx="3">
                  <c:v>8.166666666666666</c:v>
                </c:pt>
                <c:pt idx="4">
                  <c:v>8.25</c:v>
                </c:pt>
                <c:pt idx="5">
                  <c:v>8.75</c:v>
                </c:pt>
                <c:pt idx="6">
                  <c:v>9</c:v>
                </c:pt>
                <c:pt idx="7">
                  <c:v>9.5</c:v>
                </c:pt>
                <c:pt idx="8">
                  <c:v>9.5</c:v>
                </c:pt>
                <c:pt idx="9">
                  <c:v>9.583333333333334</c:v>
                </c:pt>
                <c:pt idx="10">
                  <c:v>10.083333333333334</c:v>
                </c:pt>
                <c:pt idx="11">
                  <c:v>10.25</c:v>
                </c:pt>
                <c:pt idx="12">
                  <c:v>10.416666666666666</c:v>
                </c:pt>
                <c:pt idx="13">
                  <c:v>10.416666666666666</c:v>
                </c:pt>
                <c:pt idx="14">
                  <c:v>10.75</c:v>
                </c:pt>
                <c:pt idx="15">
                  <c:v>10.75</c:v>
                </c:pt>
                <c:pt idx="16">
                  <c:v>10.333333333333334</c:v>
                </c:pt>
                <c:pt idx="17">
                  <c:v>10</c:v>
                </c:pt>
                <c:pt idx="18">
                  <c:v>10.166666666666666</c:v>
                </c:pt>
                <c:pt idx="19">
                  <c:v>9.833333333333334</c:v>
                </c:pt>
                <c:pt idx="20">
                  <c:v>9.916666666666666</c:v>
                </c:pt>
                <c:pt idx="21">
                  <c:v>10.083333333333334</c:v>
                </c:pt>
                <c:pt idx="22">
                  <c:v>11.25</c:v>
                </c:pt>
                <c:pt idx="23">
                  <c:v>12.083333333333334</c:v>
                </c:pt>
                <c:pt idx="24">
                  <c:v>12.416666666666666</c:v>
                </c:pt>
                <c:pt idx="25">
                  <c:v>14.75</c:v>
                </c:pt>
                <c:pt idx="26">
                  <c:v>18.333333333333332</c:v>
                </c:pt>
                <c:pt idx="27">
                  <c:v>19.666666666666668</c:v>
                </c:pt>
                <c:pt idx="28">
                  <c:v>20.25</c:v>
                </c:pt>
                <c:pt idx="29">
                  <c:v>21.5</c:v>
                </c:pt>
                <c:pt idx="30">
                  <c:v>21.916666666666668</c:v>
                </c:pt>
                <c:pt idx="31">
                  <c:v>22.916666666666668</c:v>
                </c:pt>
                <c:pt idx="32">
                  <c:v>24.916666666666668</c:v>
                </c:pt>
                <c:pt idx="33">
                  <c:v>25.083333333333332</c:v>
                </c:pt>
                <c:pt idx="34">
                  <c:v>24.833333333333332</c:v>
                </c:pt>
                <c:pt idx="35">
                  <c:v>24.583333333333332</c:v>
                </c:pt>
                <c:pt idx="36">
                  <c:v>25.083333333333332</c:v>
                </c:pt>
                <c:pt idx="37">
                  <c:v>23.666666666666668</c:v>
                </c:pt>
                <c:pt idx="38">
                  <c:v>19.75</c:v>
                </c:pt>
                <c:pt idx="39">
                  <c:v>18.75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Data!$W$4</c:f>
              <c:strCache>
                <c:ptCount val="1"/>
                <c:pt idx="0">
                  <c:v>Other complaints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Data!$X$17:$X$56</c:f>
              <c:numCache>
                <c:ptCount val="40"/>
                <c:pt idx="0">
                  <c:v>5.75</c:v>
                </c:pt>
                <c:pt idx="1">
                  <c:v>6</c:v>
                </c:pt>
                <c:pt idx="2">
                  <c:v>6.25</c:v>
                </c:pt>
                <c:pt idx="3">
                  <c:v>6.083333333333333</c:v>
                </c:pt>
                <c:pt idx="4">
                  <c:v>6.083333333333333</c:v>
                </c:pt>
                <c:pt idx="5">
                  <c:v>6.166666666666667</c:v>
                </c:pt>
                <c:pt idx="6">
                  <c:v>6.25</c:v>
                </c:pt>
                <c:pt idx="7">
                  <c:v>6.333333333333333</c:v>
                </c:pt>
                <c:pt idx="8">
                  <c:v>6.166666666666667</c:v>
                </c:pt>
                <c:pt idx="9">
                  <c:v>6.333333333333333</c:v>
                </c:pt>
                <c:pt idx="10">
                  <c:v>6.333333333333333</c:v>
                </c:pt>
                <c:pt idx="11">
                  <c:v>6.083333333333333</c:v>
                </c:pt>
                <c:pt idx="12">
                  <c:v>6.166666666666667</c:v>
                </c:pt>
                <c:pt idx="13">
                  <c:v>5.833333333333333</c:v>
                </c:pt>
                <c:pt idx="14">
                  <c:v>6.166666666666667</c:v>
                </c:pt>
                <c:pt idx="15">
                  <c:v>6.583333333333333</c:v>
                </c:pt>
                <c:pt idx="16">
                  <c:v>6.333333333333333</c:v>
                </c:pt>
                <c:pt idx="17">
                  <c:v>6.666666666666667</c:v>
                </c:pt>
                <c:pt idx="18">
                  <c:v>6.916666666666667</c:v>
                </c:pt>
                <c:pt idx="19">
                  <c:v>7</c:v>
                </c:pt>
                <c:pt idx="20">
                  <c:v>7.25</c:v>
                </c:pt>
                <c:pt idx="21">
                  <c:v>7.583333333333333</c:v>
                </c:pt>
                <c:pt idx="22">
                  <c:v>8.25</c:v>
                </c:pt>
                <c:pt idx="23">
                  <c:v>8.833333333333334</c:v>
                </c:pt>
                <c:pt idx="24">
                  <c:v>8.833333333333334</c:v>
                </c:pt>
                <c:pt idx="25">
                  <c:v>9.583333333333334</c:v>
                </c:pt>
                <c:pt idx="26">
                  <c:v>11.25</c:v>
                </c:pt>
                <c:pt idx="27">
                  <c:v>12.166666666666666</c:v>
                </c:pt>
                <c:pt idx="28">
                  <c:v>13.5</c:v>
                </c:pt>
                <c:pt idx="29">
                  <c:v>14</c:v>
                </c:pt>
                <c:pt idx="30">
                  <c:v>14.25</c:v>
                </c:pt>
                <c:pt idx="31">
                  <c:v>15.75</c:v>
                </c:pt>
                <c:pt idx="32">
                  <c:v>17.416666666666668</c:v>
                </c:pt>
                <c:pt idx="33">
                  <c:v>17.666666666666668</c:v>
                </c:pt>
                <c:pt idx="34">
                  <c:v>22.166666666666668</c:v>
                </c:pt>
                <c:pt idx="35">
                  <c:v>23.25</c:v>
                </c:pt>
                <c:pt idx="36">
                  <c:v>23.25</c:v>
                </c:pt>
                <c:pt idx="37">
                  <c:v>23.833333333333332</c:v>
                </c:pt>
                <c:pt idx="38">
                  <c:v>22.25</c:v>
                </c:pt>
                <c:pt idx="39">
                  <c:v>21.75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Data!$Y$4</c:f>
              <c:strCache>
                <c:ptCount val="1"/>
                <c:pt idx="0">
                  <c:v>Total Complaints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val>
            <c:numRef>
              <c:f>Data!$Z$17:$Z$56</c:f>
              <c:numCache>
                <c:ptCount val="40"/>
                <c:pt idx="0">
                  <c:v>16.083333333333332</c:v>
                </c:pt>
                <c:pt idx="1">
                  <c:v>16.5</c:v>
                </c:pt>
                <c:pt idx="2">
                  <c:v>14.833333333333334</c:v>
                </c:pt>
                <c:pt idx="3">
                  <c:v>14.25</c:v>
                </c:pt>
                <c:pt idx="4">
                  <c:v>14.333333333333334</c:v>
                </c:pt>
                <c:pt idx="5">
                  <c:v>14.916666666666666</c:v>
                </c:pt>
                <c:pt idx="6">
                  <c:v>15.25</c:v>
                </c:pt>
                <c:pt idx="7">
                  <c:v>15.833333333333334</c:v>
                </c:pt>
                <c:pt idx="8">
                  <c:v>15.666666666666666</c:v>
                </c:pt>
                <c:pt idx="9">
                  <c:v>15.916666666666666</c:v>
                </c:pt>
                <c:pt idx="10">
                  <c:v>16.416666666666668</c:v>
                </c:pt>
                <c:pt idx="11">
                  <c:v>16.333333333333332</c:v>
                </c:pt>
                <c:pt idx="12">
                  <c:v>16.583333333333332</c:v>
                </c:pt>
                <c:pt idx="13">
                  <c:v>16.25</c:v>
                </c:pt>
                <c:pt idx="14">
                  <c:v>16.916666666666668</c:v>
                </c:pt>
                <c:pt idx="15">
                  <c:v>17.333333333333332</c:v>
                </c:pt>
                <c:pt idx="16">
                  <c:v>16.666666666666668</c:v>
                </c:pt>
                <c:pt idx="17">
                  <c:v>16.666666666666668</c:v>
                </c:pt>
                <c:pt idx="18">
                  <c:v>17.083333333333332</c:v>
                </c:pt>
                <c:pt idx="19">
                  <c:v>16.833333333333332</c:v>
                </c:pt>
                <c:pt idx="20">
                  <c:v>17.166666666666668</c:v>
                </c:pt>
                <c:pt idx="21">
                  <c:v>17.666666666666668</c:v>
                </c:pt>
                <c:pt idx="22">
                  <c:v>19.5</c:v>
                </c:pt>
                <c:pt idx="23">
                  <c:v>20.916666666666668</c:v>
                </c:pt>
                <c:pt idx="24">
                  <c:v>21.25</c:v>
                </c:pt>
                <c:pt idx="25">
                  <c:v>24.333333333333332</c:v>
                </c:pt>
                <c:pt idx="26">
                  <c:v>29.583333333333332</c:v>
                </c:pt>
                <c:pt idx="27">
                  <c:v>31.833333333333332</c:v>
                </c:pt>
                <c:pt idx="28">
                  <c:v>33.75</c:v>
                </c:pt>
                <c:pt idx="29">
                  <c:v>35.5</c:v>
                </c:pt>
                <c:pt idx="30">
                  <c:v>36.166666666666664</c:v>
                </c:pt>
                <c:pt idx="31">
                  <c:v>38.666666666666664</c:v>
                </c:pt>
                <c:pt idx="32">
                  <c:v>42.333333333333336</c:v>
                </c:pt>
                <c:pt idx="33">
                  <c:v>42.75</c:v>
                </c:pt>
                <c:pt idx="34">
                  <c:v>47</c:v>
                </c:pt>
                <c:pt idx="35">
                  <c:v>47.833333333333336</c:v>
                </c:pt>
                <c:pt idx="36">
                  <c:v>48.333333333333336</c:v>
                </c:pt>
                <c:pt idx="37">
                  <c:v>47.5</c:v>
                </c:pt>
                <c:pt idx="38">
                  <c:v>42</c:v>
                </c:pt>
                <c:pt idx="39">
                  <c:v>40.5</c:v>
                </c:pt>
              </c:numCache>
            </c:numRef>
          </c:val>
          <c:smooth val="0"/>
        </c:ser>
        <c:marker val="1"/>
        <c:axId val="45957975"/>
        <c:axId val="10968592"/>
      </c:lineChart>
      <c:dateAx>
        <c:axId val="4595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68592"/>
        <c:crosses val="autoZero"/>
        <c:auto val="0"/>
        <c:noMultiLvlLbl val="0"/>
      </c:dateAx>
      <c:valAx>
        <c:axId val="10968592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Complaints per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579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75"/>
          <c:y val="0.96225"/>
          <c:w val="0.528"/>
          <c:h val="0.03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2" right="0.23" top="0.31" bottom="0.4" header="0.17" footer="0.19"/>
  <pageSetup horizontalDpi="600" verticalDpi="600" orientation="landscape"/>
  <headerFooter>
    <oddFooter>&amp;L&amp;8H:\dfs\morec\QGoperatingefficiencies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2" right="0.2" top="0.24" bottom="0.43" header="0.17" footer="0.19"/>
  <pageSetup horizontalDpi="600" verticalDpi="600" orientation="landscape"/>
  <headerFooter>
    <oddFooter>&amp;L&amp;8H:\Dfs\Morec\QGoperatingEfficiencies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2" right="0.23" top="0.33" bottom="0.37" header="0.17" footer="0.19"/>
  <pageSetup horizontalDpi="96" verticalDpi="96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2" right="0.2" top="0.38" bottom="0.38" header="0.17" footer="0.17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0.953</cdr:x>
      <cdr:y>0.8025</cdr:y>
    </cdr:from>
    <cdr:to>
      <cdr:x>0.997</cdr:x>
      <cdr:y>0.9915</cdr:y>
    </cdr:to>
    <cdr:sp>
      <cdr:nvSpPr>
        <cdr:cNvPr id="1" name="TextBox 1"/>
        <cdr:cNvSpPr txBox="1">
          <a:spLocks noChangeArrowheads="1"/>
        </cdr:cNvSpPr>
      </cdr:nvSpPr>
      <cdr:spPr>
        <a:xfrm>
          <a:off x="9182100" y="5705475"/>
          <a:ext cx="428625" cy="1343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"/>
        <a:p>
          <a:pPr algn="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Exhibit QGC 2.2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Ronald W. Jibson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39300" cy="7115175"/>
    <xdr:graphicFrame>
      <xdr:nvGraphicFramePr>
        <xdr:cNvPr id="1" name="Shape 1025"/>
        <xdr:cNvGraphicFramePr/>
      </xdr:nvGraphicFramePr>
      <xdr:xfrm>
        <a:off x="0" y="0"/>
        <a:ext cx="9639300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0.8005</cdr:y>
    </cdr:from>
    <cdr:to>
      <cdr:x>1</cdr:x>
      <cdr:y>0.99125</cdr:y>
    </cdr:to>
    <cdr:sp>
      <cdr:nvSpPr>
        <cdr:cNvPr id="1" name="TextBox 1"/>
        <cdr:cNvSpPr txBox="1">
          <a:spLocks noChangeArrowheads="1"/>
        </cdr:cNvSpPr>
      </cdr:nvSpPr>
      <cdr:spPr>
        <a:xfrm>
          <a:off x="9210675" y="5715000"/>
          <a:ext cx="428625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"/>
        <a:p>
          <a:pPr algn="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Exhibit QGC 2.4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Ronald W. Jibson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39300" cy="7143750"/>
    <xdr:graphicFrame>
      <xdr:nvGraphicFramePr>
        <xdr:cNvPr id="1" name="Shape 1025"/>
        <xdr:cNvGraphicFramePr/>
      </xdr:nvGraphicFramePr>
      <xdr:xfrm>
        <a:off x="0" y="0"/>
        <a:ext cx="9639300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0.5485</cdr:x>
      <cdr:y>0.58525</cdr:y>
    </cdr:from>
    <cdr:to>
      <cdr:x>0.5765</cdr:x>
      <cdr:y>0.929</cdr:y>
    </cdr:to>
    <cdr:sp>
      <cdr:nvSpPr>
        <cdr:cNvPr id="1" name="TextBox 2"/>
        <cdr:cNvSpPr txBox="1">
          <a:spLocks noChangeArrowheads="1"/>
        </cdr:cNvSpPr>
      </cdr:nvSpPr>
      <cdr:spPr>
        <a:xfrm>
          <a:off x="5286375" y="4162425"/>
          <a:ext cx="266700" cy="2447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----------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99-057-20 Rate Order</a:t>
          </a:r>
        </a:p>
      </cdr:txBody>
    </cdr:sp>
  </cdr:relSizeAnchor>
  <cdr:relSizeAnchor xmlns:cdr="http://schemas.openxmlformats.org/drawingml/2006/chartDrawing">
    <cdr:from>
      <cdr:x>0.587</cdr:x>
      <cdr:y>0.502</cdr:y>
    </cdr:from>
    <cdr:to>
      <cdr:x>0.619</cdr:x>
      <cdr:y>0.96375</cdr:y>
    </cdr:to>
    <cdr:sp>
      <cdr:nvSpPr>
        <cdr:cNvPr id="2" name="TextBox 3"/>
        <cdr:cNvSpPr txBox="1">
          <a:spLocks noChangeArrowheads="1"/>
        </cdr:cNvSpPr>
      </cdr:nvSpPr>
      <cdr:spPr>
        <a:xfrm>
          <a:off x="5657850" y="3571875"/>
          <a:ext cx="304800" cy="3286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----------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Early Retirement Program</a:t>
          </a:r>
        </a:p>
      </cdr:txBody>
    </cdr:sp>
  </cdr:relSizeAnchor>
  <cdr:relSizeAnchor xmlns:cdr="http://schemas.openxmlformats.org/drawingml/2006/chartDrawing">
    <cdr:from>
      <cdr:x>0.688</cdr:x>
      <cdr:y>0.27475</cdr:y>
    </cdr:from>
    <cdr:to>
      <cdr:x>0.773</cdr:x>
      <cdr:y>0.30475</cdr:y>
    </cdr:to>
    <cdr:sp>
      <cdr:nvSpPr>
        <cdr:cNvPr id="3" name="TextBox 4"/>
        <cdr:cNvSpPr txBox="1">
          <a:spLocks noChangeArrowheads="1"/>
        </cdr:cNvSpPr>
      </cdr:nvSpPr>
      <cdr:spPr>
        <a:xfrm>
          <a:off x="6629400" y="1952625"/>
          <a:ext cx="819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6500/day</a:t>
          </a:r>
        </a:p>
      </cdr:txBody>
    </cdr:sp>
  </cdr:relSizeAnchor>
  <cdr:relSizeAnchor xmlns:cdr="http://schemas.openxmlformats.org/drawingml/2006/chartDrawing">
    <cdr:from>
      <cdr:x>0.22425</cdr:x>
      <cdr:y>0.791</cdr:y>
    </cdr:from>
    <cdr:to>
      <cdr:x>0.29325</cdr:x>
      <cdr:y>0.82625</cdr:y>
    </cdr:to>
    <cdr:sp>
      <cdr:nvSpPr>
        <cdr:cNvPr id="4" name="TextBox 6"/>
        <cdr:cNvSpPr txBox="1">
          <a:spLocks noChangeArrowheads="1"/>
        </cdr:cNvSpPr>
      </cdr:nvSpPr>
      <cdr:spPr>
        <a:xfrm>
          <a:off x="2152650" y="5629275"/>
          <a:ext cx="666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4750/day</a:t>
          </a:r>
        </a:p>
      </cdr:txBody>
    </cdr:sp>
  </cdr:relSizeAnchor>
  <cdr:relSizeAnchor xmlns:cdr="http://schemas.openxmlformats.org/drawingml/2006/chartDrawing">
    <cdr:from>
      <cdr:x>0.94325</cdr:x>
      <cdr:y>0.794</cdr:y>
    </cdr:from>
    <cdr:to>
      <cdr:x>0.98725</cdr:x>
      <cdr:y>0.98425</cdr:y>
    </cdr:to>
    <cdr:sp>
      <cdr:nvSpPr>
        <cdr:cNvPr id="5" name="TextBox 10"/>
        <cdr:cNvSpPr txBox="1">
          <a:spLocks noChangeArrowheads="1"/>
        </cdr:cNvSpPr>
      </cdr:nvSpPr>
      <cdr:spPr>
        <a:xfrm>
          <a:off x="9086850" y="5648325"/>
          <a:ext cx="428625" cy="1352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"/>
        <a:p>
          <a:pPr algn="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Exhibit QGC 2.5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Ronald W. Jibson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39300" cy="7124700"/>
    <xdr:graphicFrame>
      <xdr:nvGraphicFramePr>
        <xdr:cNvPr id="1" name="Shape 1025"/>
        <xdr:cNvGraphicFramePr/>
      </xdr:nvGraphicFramePr>
      <xdr:xfrm>
        <a:off x="0" y="0"/>
        <a:ext cx="963930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</cdr:x>
      <cdr:y>0.79975</cdr:y>
    </cdr:from>
    <cdr:to>
      <cdr:x>0.97575</cdr:x>
      <cdr:y>0.991</cdr:y>
    </cdr:to>
    <cdr:sp>
      <cdr:nvSpPr>
        <cdr:cNvPr id="1" name="TextBox 1"/>
        <cdr:cNvSpPr txBox="1">
          <a:spLocks noChangeArrowheads="1"/>
        </cdr:cNvSpPr>
      </cdr:nvSpPr>
      <cdr:spPr>
        <a:xfrm>
          <a:off x="8982075" y="5648325"/>
          <a:ext cx="419100" cy="1352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"/>
        <a:p>
          <a:pPr algn="r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Exhibit QGC 2.6</a:t>
          </a:r>
          <a:r>
            <a:rPr lang="en-US" cap="none" sz="1125" b="0" i="0" u="none" baseline="0">
              <a:latin typeface="Arial"/>
              <a:ea typeface="Arial"/>
              <a:cs typeface="Arial"/>
            </a:rPr>
            <a:t>
Ronald W. Jibson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39300" cy="7067550"/>
    <xdr:graphicFrame>
      <xdr:nvGraphicFramePr>
        <xdr:cNvPr id="1" name="Shape 1025"/>
        <xdr:cNvGraphicFramePr/>
      </xdr:nvGraphicFramePr>
      <xdr:xfrm>
        <a:off x="0" y="0"/>
        <a:ext cx="96393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H16"/>
  <sheetViews>
    <sheetView workbookViewId="0" topLeftCell="C1">
      <selection activeCell="D12" sqref="D12"/>
    </sheetView>
  </sheetViews>
  <sheetFormatPr defaultColWidth="9.140625" defaultRowHeight="12.75"/>
  <cols>
    <col min="4" max="4" width="54.57421875" style="0" customWidth="1"/>
    <col min="5" max="5" width="55.28125" style="0" customWidth="1"/>
    <col min="6" max="6" width="3.7109375" style="0" customWidth="1"/>
    <col min="7" max="7" width="5.00390625" style="0" customWidth="1"/>
    <col min="8" max="8" width="2.421875" style="0" customWidth="1"/>
  </cols>
  <sheetData>
    <row r="3" spans="4:5" ht="27.75">
      <c r="D3" s="33" t="s">
        <v>86</v>
      </c>
      <c r="E3" s="33"/>
    </row>
    <row r="4" spans="4:5" ht="23.25">
      <c r="D4" s="26"/>
      <c r="E4" s="26"/>
    </row>
    <row r="5" spans="4:6" ht="37.5" customHeight="1">
      <c r="D5" s="27">
        <v>1985</v>
      </c>
      <c r="E5" s="27">
        <v>2002</v>
      </c>
      <c r="F5" s="13"/>
    </row>
    <row r="6" spans="4:5" ht="37.5" customHeight="1">
      <c r="D6" s="28" t="s">
        <v>87</v>
      </c>
      <c r="E6" s="28" t="s">
        <v>93</v>
      </c>
    </row>
    <row r="7" spans="4:5" ht="37.5" customHeight="1">
      <c r="D7" s="28" t="s">
        <v>88</v>
      </c>
      <c r="E7" s="28" t="s">
        <v>93</v>
      </c>
    </row>
    <row r="8" spans="4:5" ht="37.5" customHeight="1">
      <c r="D8" s="28" t="s">
        <v>89</v>
      </c>
      <c r="E8" s="28" t="s">
        <v>94</v>
      </c>
    </row>
    <row r="9" spans="4:5" ht="37.5" customHeight="1">
      <c r="D9" s="28" t="s">
        <v>90</v>
      </c>
      <c r="E9" s="28" t="s">
        <v>95</v>
      </c>
    </row>
    <row r="10" spans="4:5" ht="37.5" customHeight="1">
      <c r="D10" s="28" t="s">
        <v>91</v>
      </c>
      <c r="E10" s="28" t="s">
        <v>96</v>
      </c>
    </row>
    <row r="11" spans="4:5" ht="57" customHeight="1">
      <c r="D11" s="30" t="s">
        <v>92</v>
      </c>
      <c r="E11" s="29" t="s">
        <v>97</v>
      </c>
    </row>
    <row r="16" spans="7:8" ht="82.5">
      <c r="G16" s="31" t="s">
        <v>99</v>
      </c>
      <c r="H16" s="32" t="s">
        <v>98</v>
      </c>
    </row>
  </sheetData>
  <mergeCells count="1">
    <mergeCell ref="D3:E3"/>
  </mergeCells>
  <printOptions horizontalCentered="1"/>
  <pageMargins left="1.41" right="0.2" top="1.7" bottom="0.26" header="0.5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7"/>
  <sheetViews>
    <sheetView showGridLines="0" workbookViewId="0" topLeftCell="A148">
      <selection activeCell="H158" sqref="H158"/>
    </sheetView>
  </sheetViews>
  <sheetFormatPr defaultColWidth="9.7109375" defaultRowHeight="12.75"/>
  <cols>
    <col min="2" max="2" width="12.57421875" style="0" customWidth="1"/>
    <col min="3" max="3" width="15.57421875" style="0" customWidth="1"/>
    <col min="5" max="5" width="13.7109375" style="0" customWidth="1"/>
    <col min="7" max="7" width="10.7109375" style="0" bestFit="1" customWidth="1"/>
    <col min="9" max="9" width="12.28125" style="0" customWidth="1"/>
    <col min="10" max="10" width="12.28125" style="0" bestFit="1" customWidth="1"/>
    <col min="12" max="12" width="11.421875" style="0" customWidth="1"/>
    <col min="15" max="15" width="12.421875" style="0" customWidth="1"/>
    <col min="16" max="16" width="15.00390625" style="0" customWidth="1"/>
  </cols>
  <sheetData>
    <row r="1" spans="1:7" ht="12.75">
      <c r="A1" s="4" t="s">
        <v>1</v>
      </c>
      <c r="G1" s="3">
        <f ca="1">NOW()</f>
        <v>39636.41807337963</v>
      </c>
    </row>
    <row r="2" ht="12.75">
      <c r="A2" s="4" t="s">
        <v>2</v>
      </c>
    </row>
    <row r="3" spans="19:25" ht="18">
      <c r="S3" s="34" t="s">
        <v>62</v>
      </c>
      <c r="T3" s="34"/>
      <c r="U3" s="34"/>
      <c r="V3" s="34"/>
      <c r="W3" s="34"/>
      <c r="X3" s="34"/>
      <c r="Y3" s="34"/>
    </row>
    <row r="4" spans="1:29" ht="12.75">
      <c r="A4" s="24" t="s">
        <v>84</v>
      </c>
      <c r="D4" s="9" t="s">
        <v>0</v>
      </c>
      <c r="G4" s="9" t="s">
        <v>9</v>
      </c>
      <c r="J4" t="s">
        <v>45</v>
      </c>
      <c r="L4" t="s">
        <v>43</v>
      </c>
      <c r="N4" t="s">
        <v>57</v>
      </c>
      <c r="O4" t="s">
        <v>58</v>
      </c>
      <c r="P4" s="12" t="s">
        <v>59</v>
      </c>
      <c r="U4" s="22" t="s">
        <v>63</v>
      </c>
      <c r="V4" s="22"/>
      <c r="W4" s="23" t="s">
        <v>83</v>
      </c>
      <c r="X4" s="22"/>
      <c r="Y4" s="22" t="s">
        <v>65</v>
      </c>
      <c r="AA4" s="9" t="s">
        <v>63</v>
      </c>
      <c r="AC4" s="9" t="s">
        <v>64</v>
      </c>
    </row>
    <row r="5" spans="1:29" ht="12.75">
      <c r="A5" s="1">
        <v>1985</v>
      </c>
      <c r="B5" s="2">
        <v>70201</v>
      </c>
      <c r="D5" s="1">
        <v>1985</v>
      </c>
      <c r="E5">
        <v>444826</v>
      </c>
      <c r="G5" s="1">
        <v>1985</v>
      </c>
      <c r="H5" s="2">
        <f>B5/(E5/1000)</f>
        <v>157.8167643078417</v>
      </c>
      <c r="N5" s="18">
        <v>107.6</v>
      </c>
      <c r="O5" s="19">
        <f aca="true" t="shared" si="0" ref="O5:O21">B5/N5*$N$21</f>
        <v>115544.58271375466</v>
      </c>
      <c r="P5" s="19">
        <f>O5/(E5/1000)</f>
        <v>259.7523137445982</v>
      </c>
      <c r="Q5" s="25">
        <f>O5/1000</f>
        <v>115.54458271375466</v>
      </c>
      <c r="U5" s="5"/>
      <c r="V5" s="5"/>
      <c r="W5" s="5"/>
      <c r="X5" s="5"/>
      <c r="Y5" s="5"/>
      <c r="AA5" t="s">
        <v>66</v>
      </c>
      <c r="AC5" t="s">
        <v>67</v>
      </c>
    </row>
    <row r="6" spans="1:29" ht="12.75">
      <c r="A6" s="1">
        <v>1986</v>
      </c>
      <c r="B6" s="2">
        <v>71856</v>
      </c>
      <c r="D6" s="1">
        <v>1986</v>
      </c>
      <c r="E6">
        <v>454763</v>
      </c>
      <c r="G6" s="1">
        <v>1986</v>
      </c>
      <c r="H6" s="2">
        <f aca="true" t="shared" si="1" ref="H6:H20">B6/(E6/1000)</f>
        <v>158.0075775733734</v>
      </c>
      <c r="N6" s="18">
        <v>109.6</v>
      </c>
      <c r="O6" s="19">
        <f t="shared" si="0"/>
        <v>116110.3795620438</v>
      </c>
      <c r="P6" s="19">
        <f aca="true" t="shared" si="2" ref="P6:P21">O6/(E6/1000)</f>
        <v>255.32063857887252</v>
      </c>
      <c r="Q6" s="25">
        <f aca="true" t="shared" si="3" ref="Q6:Q21">O6/1000</f>
        <v>116.1103795620438</v>
      </c>
      <c r="S6" s="17">
        <v>35796</v>
      </c>
      <c r="U6" s="5">
        <v>14</v>
      </c>
      <c r="V6" s="5"/>
      <c r="W6" s="5">
        <v>8</v>
      </c>
      <c r="X6" s="5"/>
      <c r="Y6" s="5">
        <f>W6+U6</f>
        <v>22</v>
      </c>
      <c r="AA6" t="s">
        <v>68</v>
      </c>
      <c r="AC6" t="s">
        <v>69</v>
      </c>
    </row>
    <row r="7" spans="1:29" ht="12.75">
      <c r="A7" s="1">
        <v>1987</v>
      </c>
      <c r="B7" s="2">
        <v>70758</v>
      </c>
      <c r="D7" s="1">
        <v>1987</v>
      </c>
      <c r="E7">
        <v>466075</v>
      </c>
      <c r="G7" s="1">
        <v>1987</v>
      </c>
      <c r="H7" s="2">
        <f t="shared" si="1"/>
        <v>151.81676768760394</v>
      </c>
      <c r="N7" s="18">
        <v>113.6</v>
      </c>
      <c r="O7" s="19">
        <f t="shared" si="0"/>
        <v>110310.22711267606</v>
      </c>
      <c r="P7" s="19">
        <f t="shared" si="2"/>
        <v>236.6791334284741</v>
      </c>
      <c r="Q7" s="25">
        <f t="shared" si="3"/>
        <v>110.31022711267606</v>
      </c>
      <c r="S7" s="17">
        <v>35827</v>
      </c>
      <c r="U7" s="5">
        <v>32</v>
      </c>
      <c r="V7" s="5"/>
      <c r="W7" s="5">
        <v>5</v>
      </c>
      <c r="X7" s="5"/>
      <c r="Y7" s="5">
        <f aca="true" t="shared" si="4" ref="Y7:Y56">W7+U7</f>
        <v>37</v>
      </c>
      <c r="AA7" t="s">
        <v>70</v>
      </c>
      <c r="AC7" t="s">
        <v>71</v>
      </c>
    </row>
    <row r="8" spans="1:29" ht="12.75">
      <c r="A8" s="1">
        <v>1988</v>
      </c>
      <c r="B8" s="2">
        <v>72780</v>
      </c>
      <c r="D8" s="1">
        <v>1988</v>
      </c>
      <c r="E8">
        <v>476500</v>
      </c>
      <c r="G8" s="1">
        <v>1988</v>
      </c>
      <c r="H8" s="2">
        <f t="shared" si="1"/>
        <v>152.73871983210913</v>
      </c>
      <c r="N8" s="18">
        <v>118.3</v>
      </c>
      <c r="O8" s="19">
        <f t="shared" si="0"/>
        <v>108954.67455621302</v>
      </c>
      <c r="P8" s="19">
        <f t="shared" si="2"/>
        <v>228.6561900445184</v>
      </c>
      <c r="Q8" s="25">
        <f t="shared" si="3"/>
        <v>108.95467455621302</v>
      </c>
      <c r="S8" s="17">
        <v>35855</v>
      </c>
      <c r="U8" s="5">
        <v>17</v>
      </c>
      <c r="V8" s="5"/>
      <c r="W8" s="5">
        <v>8</v>
      </c>
      <c r="X8" s="5"/>
      <c r="Y8" s="5">
        <f t="shared" si="4"/>
        <v>25</v>
      </c>
      <c r="AA8" t="s">
        <v>72</v>
      </c>
      <c r="AC8" t="s">
        <v>73</v>
      </c>
    </row>
    <row r="9" spans="1:29" ht="12.75">
      <c r="A9" s="1">
        <v>1989</v>
      </c>
      <c r="B9" s="2">
        <v>76241</v>
      </c>
      <c r="D9" s="1">
        <v>1989</v>
      </c>
      <c r="E9">
        <v>490719</v>
      </c>
      <c r="G9" s="1">
        <v>1989</v>
      </c>
      <c r="H9" s="2">
        <f t="shared" si="1"/>
        <v>155.36590187052062</v>
      </c>
      <c r="N9" s="18">
        <v>124</v>
      </c>
      <c r="O9" s="19">
        <f t="shared" si="0"/>
        <v>108889.36370967742</v>
      </c>
      <c r="P9" s="19">
        <f t="shared" si="2"/>
        <v>221.89759049410645</v>
      </c>
      <c r="Q9" s="25">
        <f t="shared" si="3"/>
        <v>108.88936370967741</v>
      </c>
      <c r="S9" s="17">
        <v>35886</v>
      </c>
      <c r="U9" s="5">
        <v>9</v>
      </c>
      <c r="V9" s="5"/>
      <c r="W9" s="5">
        <v>9</v>
      </c>
      <c r="X9" s="5"/>
      <c r="Y9" s="5">
        <f t="shared" si="4"/>
        <v>18</v>
      </c>
      <c r="AA9" t="s">
        <v>74</v>
      </c>
      <c r="AC9" t="s">
        <v>75</v>
      </c>
    </row>
    <row r="10" spans="1:29" ht="12.75">
      <c r="A10" s="1">
        <v>1990</v>
      </c>
      <c r="B10" s="2">
        <v>78013</v>
      </c>
      <c r="D10" s="1">
        <v>1990</v>
      </c>
      <c r="E10">
        <v>503317</v>
      </c>
      <c r="G10" s="1">
        <v>1990</v>
      </c>
      <c r="H10" s="2">
        <f t="shared" si="1"/>
        <v>154.99774495993577</v>
      </c>
      <c r="N10" s="18">
        <v>130.7</v>
      </c>
      <c r="O10" s="19">
        <f t="shared" si="0"/>
        <v>105708.51032899771</v>
      </c>
      <c r="P10" s="19">
        <f t="shared" si="2"/>
        <v>210.0237232777707</v>
      </c>
      <c r="Q10" s="25">
        <f t="shared" si="3"/>
        <v>105.70851032899772</v>
      </c>
      <c r="S10" s="17">
        <v>35916</v>
      </c>
      <c r="U10" s="5">
        <v>6</v>
      </c>
      <c r="V10" s="5"/>
      <c r="W10" s="5">
        <v>3</v>
      </c>
      <c r="X10" s="5"/>
      <c r="Y10" s="5">
        <f t="shared" si="4"/>
        <v>9</v>
      </c>
      <c r="AC10" t="s">
        <v>76</v>
      </c>
    </row>
    <row r="11" spans="1:29" ht="12.75">
      <c r="A11" s="1">
        <v>1991</v>
      </c>
      <c r="B11" s="2">
        <v>80824</v>
      </c>
      <c r="D11" s="1">
        <v>1991</v>
      </c>
      <c r="E11">
        <v>515825</v>
      </c>
      <c r="G11" s="1">
        <v>1991</v>
      </c>
      <c r="H11" s="2">
        <f t="shared" si="1"/>
        <v>156.68879949595308</v>
      </c>
      <c r="N11" s="18">
        <v>136.2</v>
      </c>
      <c r="O11" s="19">
        <f t="shared" si="0"/>
        <v>105094.93685756242</v>
      </c>
      <c r="P11" s="19">
        <f t="shared" si="2"/>
        <v>203.74145661331346</v>
      </c>
      <c r="Q11" s="25">
        <f t="shared" si="3"/>
        <v>105.09493685756243</v>
      </c>
      <c r="S11" s="17">
        <v>35947</v>
      </c>
      <c r="U11" s="5">
        <v>6</v>
      </c>
      <c r="V11" s="5"/>
      <c r="W11" s="5">
        <v>3</v>
      </c>
      <c r="X11" s="5"/>
      <c r="Y11" s="5">
        <f t="shared" si="4"/>
        <v>9</v>
      </c>
      <c r="AC11" t="s">
        <v>77</v>
      </c>
    </row>
    <row r="12" spans="1:29" ht="12.75">
      <c r="A12" s="1">
        <v>1992</v>
      </c>
      <c r="B12" s="2">
        <v>79975</v>
      </c>
      <c r="D12" s="1">
        <v>1992</v>
      </c>
      <c r="E12">
        <v>532109</v>
      </c>
      <c r="G12" s="1">
        <v>1992</v>
      </c>
      <c r="H12" s="2">
        <f t="shared" si="1"/>
        <v>150.298153197935</v>
      </c>
      <c r="N12" s="18">
        <v>140.3</v>
      </c>
      <c r="O12" s="19">
        <f t="shared" si="0"/>
        <v>100952.04918032787</v>
      </c>
      <c r="P12" s="19">
        <f t="shared" si="2"/>
        <v>189.72061961050812</v>
      </c>
      <c r="Q12" s="25">
        <f t="shared" si="3"/>
        <v>100.95204918032788</v>
      </c>
      <c r="S12" s="17">
        <v>35977</v>
      </c>
      <c r="U12" s="5">
        <v>6</v>
      </c>
      <c r="V12" s="5"/>
      <c r="W12" s="5">
        <v>2</v>
      </c>
      <c r="X12" s="5"/>
      <c r="Y12" s="5">
        <f t="shared" si="4"/>
        <v>8</v>
      </c>
      <c r="AC12" t="s">
        <v>78</v>
      </c>
    </row>
    <row r="13" spans="1:29" ht="12.75">
      <c r="A13" s="1">
        <v>1993</v>
      </c>
      <c r="B13" s="2">
        <v>92486</v>
      </c>
      <c r="D13" s="1">
        <v>1993</v>
      </c>
      <c r="E13">
        <v>550184</v>
      </c>
      <c r="G13" s="1">
        <v>1993</v>
      </c>
      <c r="H13" s="2">
        <f t="shared" si="1"/>
        <v>168.1001265031335</v>
      </c>
      <c r="J13" s="16">
        <f>($H$13*E13)/1000</f>
        <v>92486</v>
      </c>
      <c r="L13">
        <f>(J13-B13)*1000</f>
        <v>0</v>
      </c>
      <c r="N13" s="18">
        <v>144.5</v>
      </c>
      <c r="O13" s="19">
        <f t="shared" si="0"/>
        <v>113351.353633218</v>
      </c>
      <c r="P13" s="19">
        <f t="shared" si="2"/>
        <v>206.02444570038023</v>
      </c>
      <c r="Q13" s="25">
        <f t="shared" si="3"/>
        <v>113.351353633218</v>
      </c>
      <c r="S13" s="17">
        <v>36008</v>
      </c>
      <c r="U13" s="5">
        <v>8</v>
      </c>
      <c r="V13" s="5"/>
      <c r="W13" s="5">
        <v>6</v>
      </c>
      <c r="X13" s="5"/>
      <c r="Y13" s="5">
        <f t="shared" si="4"/>
        <v>14</v>
      </c>
      <c r="AC13" t="s">
        <v>79</v>
      </c>
    </row>
    <row r="14" spans="1:29" ht="12.75">
      <c r="A14" s="1">
        <v>1994</v>
      </c>
      <c r="B14" s="2">
        <v>94094</v>
      </c>
      <c r="D14" s="1">
        <v>1994</v>
      </c>
      <c r="E14">
        <v>572174</v>
      </c>
      <c r="G14" s="1">
        <v>1994</v>
      </c>
      <c r="H14" s="2">
        <f t="shared" si="1"/>
        <v>164.44997500760257</v>
      </c>
      <c r="J14" s="16">
        <f aca="true" t="shared" si="5" ref="J14:J21">($H$13*E14)/1000</f>
        <v>96182.52178180391</v>
      </c>
      <c r="L14">
        <f>(J14-B14)</f>
        <v>2088.521781803909</v>
      </c>
      <c r="N14" s="18">
        <v>148.2</v>
      </c>
      <c r="O14" s="19">
        <f t="shared" si="0"/>
        <v>112442.9649122807</v>
      </c>
      <c r="P14" s="19">
        <f t="shared" si="2"/>
        <v>196.51882978303925</v>
      </c>
      <c r="Q14" s="25">
        <f t="shared" si="3"/>
        <v>112.4429649122807</v>
      </c>
      <c r="S14" s="17">
        <v>36039</v>
      </c>
      <c r="U14" s="5">
        <v>7</v>
      </c>
      <c r="V14" s="5"/>
      <c r="W14" s="5">
        <v>4</v>
      </c>
      <c r="X14" s="5"/>
      <c r="Y14" s="5">
        <f t="shared" si="4"/>
        <v>11</v>
      </c>
      <c r="AC14" t="s">
        <v>80</v>
      </c>
    </row>
    <row r="15" spans="1:29" ht="12.75">
      <c r="A15" s="1">
        <v>1995</v>
      </c>
      <c r="B15" s="2">
        <v>93384</v>
      </c>
      <c r="D15" s="1">
        <v>1995</v>
      </c>
      <c r="E15">
        <v>592738</v>
      </c>
      <c r="G15" s="1">
        <v>1995</v>
      </c>
      <c r="H15" s="2">
        <f t="shared" si="1"/>
        <v>157.54684194365805</v>
      </c>
      <c r="J15" s="16">
        <f t="shared" si="5"/>
        <v>99639.33278321434</v>
      </c>
      <c r="L15">
        <f aca="true" t="shared" si="6" ref="L15:L21">(J15-B15)</f>
        <v>6255.33278321434</v>
      </c>
      <c r="N15" s="18">
        <v>152.4</v>
      </c>
      <c r="O15" s="19">
        <f t="shared" si="0"/>
        <v>108519.07086614172</v>
      </c>
      <c r="P15" s="19">
        <f t="shared" si="2"/>
        <v>183.0810085841328</v>
      </c>
      <c r="Q15" s="25">
        <f t="shared" si="3"/>
        <v>108.51907086614172</v>
      </c>
      <c r="S15" s="17">
        <v>36069</v>
      </c>
      <c r="U15" s="5">
        <v>5</v>
      </c>
      <c r="V15" s="5"/>
      <c r="W15" s="5">
        <v>7</v>
      </c>
      <c r="X15" s="5"/>
      <c r="Y15" s="5">
        <f t="shared" si="4"/>
        <v>12</v>
      </c>
      <c r="AC15" t="s">
        <v>81</v>
      </c>
    </row>
    <row r="16" spans="1:29" ht="12.75">
      <c r="A16" s="1">
        <v>1996</v>
      </c>
      <c r="B16" s="2">
        <v>97110</v>
      </c>
      <c r="D16" s="1">
        <v>1996</v>
      </c>
      <c r="E16">
        <v>618231</v>
      </c>
      <c r="G16" s="1">
        <v>1996</v>
      </c>
      <c r="H16" s="2">
        <f t="shared" si="1"/>
        <v>157.07720900440128</v>
      </c>
      <c r="J16" s="16">
        <f t="shared" si="5"/>
        <v>103924.70930815872</v>
      </c>
      <c r="L16">
        <f t="shared" si="6"/>
        <v>6814.709308158723</v>
      </c>
      <c r="N16" s="18">
        <v>156.9</v>
      </c>
      <c r="O16" s="19">
        <f t="shared" si="0"/>
        <v>109612.37093690247</v>
      </c>
      <c r="P16" s="19">
        <f t="shared" si="2"/>
        <v>177.30002367545865</v>
      </c>
      <c r="Q16" s="25">
        <f t="shared" si="3"/>
        <v>109.61237093690248</v>
      </c>
      <c r="S16" s="17">
        <v>36100</v>
      </c>
      <c r="U16" s="5">
        <v>6</v>
      </c>
      <c r="V16" s="5"/>
      <c r="W16" s="5">
        <v>7</v>
      </c>
      <c r="X16" s="5"/>
      <c r="Y16" s="5">
        <f t="shared" si="4"/>
        <v>13</v>
      </c>
      <c r="AC16" t="s">
        <v>82</v>
      </c>
    </row>
    <row r="17" spans="1:26" ht="12.75">
      <c r="A17" s="1">
        <v>1997</v>
      </c>
      <c r="B17" s="2">
        <v>101719</v>
      </c>
      <c r="D17" s="1">
        <v>1997</v>
      </c>
      <c r="E17">
        <v>641696</v>
      </c>
      <c r="G17" s="1">
        <v>1997</v>
      </c>
      <c r="H17" s="2">
        <f t="shared" si="1"/>
        <v>158.51587044332518</v>
      </c>
      <c r="J17" s="16">
        <f t="shared" si="5"/>
        <v>107869.17877655476</v>
      </c>
      <c r="L17">
        <f t="shared" si="6"/>
        <v>6150.178776554763</v>
      </c>
      <c r="N17" s="18">
        <v>160.5</v>
      </c>
      <c r="O17" s="19">
        <f t="shared" si="0"/>
        <v>112239.46978193146</v>
      </c>
      <c r="P17" s="19">
        <f t="shared" si="2"/>
        <v>174.91065828979993</v>
      </c>
      <c r="Q17" s="25">
        <f t="shared" si="3"/>
        <v>112.23946978193146</v>
      </c>
      <c r="S17" s="17">
        <v>36130</v>
      </c>
      <c r="U17" s="5">
        <v>8</v>
      </c>
      <c r="V17" s="5">
        <f>AVERAGE(U6:U17)</f>
        <v>10.333333333333334</v>
      </c>
      <c r="W17" s="5">
        <v>7</v>
      </c>
      <c r="X17" s="5">
        <f>AVERAGE(W6:W17)</f>
        <v>5.75</v>
      </c>
      <c r="Y17" s="5">
        <f t="shared" si="4"/>
        <v>15</v>
      </c>
      <c r="Z17" s="5">
        <f aca="true" t="shared" si="7" ref="Z17:Z56">AVERAGE(Y6:Y17)</f>
        <v>16.083333333333332</v>
      </c>
    </row>
    <row r="18" spans="1:26" ht="12.75">
      <c r="A18" s="1">
        <v>1998</v>
      </c>
      <c r="B18" s="2">
        <v>96924</v>
      </c>
      <c r="D18" s="1">
        <v>1998</v>
      </c>
      <c r="E18">
        <v>663392</v>
      </c>
      <c r="G18" s="1">
        <v>1998</v>
      </c>
      <c r="H18" s="2">
        <f t="shared" si="1"/>
        <v>146.1036611837345</v>
      </c>
      <c r="J18" s="16">
        <f t="shared" si="5"/>
        <v>111516.27912116675</v>
      </c>
      <c r="L18">
        <f t="shared" si="6"/>
        <v>14592.27912116675</v>
      </c>
      <c r="N18" s="18">
        <v>163</v>
      </c>
      <c r="O18" s="19">
        <f t="shared" si="0"/>
        <v>105308.22331288343</v>
      </c>
      <c r="P18" s="19">
        <f t="shared" si="2"/>
        <v>158.74207604686734</v>
      </c>
      <c r="Q18" s="25">
        <f t="shared" si="3"/>
        <v>105.30822331288343</v>
      </c>
      <c r="S18" s="17">
        <v>36161</v>
      </c>
      <c r="U18" s="5">
        <v>16</v>
      </c>
      <c r="V18" s="5">
        <f aca="true" t="shared" si="8" ref="V18:X56">AVERAGE(U7:U18)</f>
        <v>10.5</v>
      </c>
      <c r="W18" s="5">
        <v>11</v>
      </c>
      <c r="X18" s="5">
        <f t="shared" si="8"/>
        <v>6</v>
      </c>
      <c r="Y18" s="5">
        <f t="shared" si="4"/>
        <v>27</v>
      </c>
      <c r="Z18" s="5">
        <f t="shared" si="7"/>
        <v>16.5</v>
      </c>
    </row>
    <row r="19" spans="1:26" ht="12.75">
      <c r="A19" s="1">
        <v>1999</v>
      </c>
      <c r="B19" s="2">
        <v>103307</v>
      </c>
      <c r="D19" s="1">
        <v>1999</v>
      </c>
      <c r="E19">
        <v>686317</v>
      </c>
      <c r="G19" s="1">
        <v>1999</v>
      </c>
      <c r="H19" s="2">
        <f t="shared" si="1"/>
        <v>150.52373757316226</v>
      </c>
      <c r="J19" s="16">
        <f t="shared" si="5"/>
        <v>115369.97452125108</v>
      </c>
      <c r="L19">
        <f t="shared" si="6"/>
        <v>12062.974521251075</v>
      </c>
      <c r="N19" s="18">
        <v>166.6</v>
      </c>
      <c r="O19" s="19">
        <f t="shared" si="0"/>
        <v>109817.94537815126</v>
      </c>
      <c r="P19" s="19">
        <f t="shared" si="2"/>
        <v>160.01052775634474</v>
      </c>
      <c r="Q19" s="25">
        <f t="shared" si="3"/>
        <v>109.81794537815125</v>
      </c>
      <c r="S19" s="17">
        <v>36192</v>
      </c>
      <c r="U19" s="5">
        <v>9</v>
      </c>
      <c r="V19" s="5">
        <f t="shared" si="8"/>
        <v>8.583333333333334</v>
      </c>
      <c r="W19" s="5">
        <v>8</v>
      </c>
      <c r="X19" s="5">
        <f t="shared" si="8"/>
        <v>6.25</v>
      </c>
      <c r="Y19" s="5">
        <f t="shared" si="4"/>
        <v>17</v>
      </c>
      <c r="Z19" s="5">
        <f t="shared" si="7"/>
        <v>14.833333333333334</v>
      </c>
    </row>
    <row r="20" spans="1:26" ht="12.75">
      <c r="A20" s="1">
        <v>2000</v>
      </c>
      <c r="B20" s="2">
        <v>101486</v>
      </c>
      <c r="D20" s="1">
        <v>2000</v>
      </c>
      <c r="E20">
        <v>704629</v>
      </c>
      <c r="G20" s="1">
        <v>2000</v>
      </c>
      <c r="H20" s="2">
        <f t="shared" si="1"/>
        <v>144.0275662795599</v>
      </c>
      <c r="J20" s="16">
        <f t="shared" si="5"/>
        <v>118448.22403777645</v>
      </c>
      <c r="L20">
        <f t="shared" si="6"/>
        <v>16962.224037776454</v>
      </c>
      <c r="N20" s="18">
        <v>172.2</v>
      </c>
      <c r="O20" s="19">
        <f t="shared" si="0"/>
        <v>104373.81300813008</v>
      </c>
      <c r="P20" s="19">
        <f t="shared" si="2"/>
        <v>148.12591166149858</v>
      </c>
      <c r="Q20" s="25">
        <f t="shared" si="3"/>
        <v>104.37381300813007</v>
      </c>
      <c r="S20" s="17">
        <v>36220</v>
      </c>
      <c r="U20" s="5">
        <v>12</v>
      </c>
      <c r="V20" s="5">
        <f t="shared" si="8"/>
        <v>8.166666666666666</v>
      </c>
      <c r="W20" s="5">
        <v>6</v>
      </c>
      <c r="X20" s="5">
        <f t="shared" si="8"/>
        <v>6.083333333333333</v>
      </c>
      <c r="Y20" s="5">
        <f t="shared" si="4"/>
        <v>18</v>
      </c>
      <c r="Z20" s="5">
        <f t="shared" si="7"/>
        <v>14.25</v>
      </c>
    </row>
    <row r="21" spans="1:26" ht="12.75">
      <c r="A21" s="1">
        <v>2001</v>
      </c>
      <c r="B21" s="2">
        <v>103428</v>
      </c>
      <c r="D21" s="1">
        <v>2001</v>
      </c>
      <c r="E21">
        <v>731900</v>
      </c>
      <c r="F21">
        <f>E21-E15</f>
        <v>139162</v>
      </c>
      <c r="G21" s="1">
        <v>2001</v>
      </c>
      <c r="H21" s="2">
        <f>B21/(E21/1000)</f>
        <v>141.3143872113677</v>
      </c>
      <c r="J21" s="16">
        <f t="shared" si="5"/>
        <v>123032.48258764342</v>
      </c>
      <c r="L21">
        <f t="shared" si="6"/>
        <v>19604.48258764342</v>
      </c>
      <c r="N21" s="18">
        <v>177.1</v>
      </c>
      <c r="O21" s="19">
        <f t="shared" si="0"/>
        <v>103428</v>
      </c>
      <c r="P21" s="19">
        <f t="shared" si="2"/>
        <v>141.3143872113677</v>
      </c>
      <c r="Q21" s="25">
        <f t="shared" si="3"/>
        <v>103.428</v>
      </c>
      <c r="S21" s="17">
        <v>36251</v>
      </c>
      <c r="U21" s="5">
        <v>10</v>
      </c>
      <c r="V21" s="5">
        <f t="shared" si="8"/>
        <v>8.25</v>
      </c>
      <c r="W21" s="5">
        <v>9</v>
      </c>
      <c r="X21" s="5">
        <f t="shared" si="8"/>
        <v>6.083333333333333</v>
      </c>
      <c r="Y21" s="5">
        <f t="shared" si="4"/>
        <v>19</v>
      </c>
      <c r="Z21" s="5">
        <f t="shared" si="7"/>
        <v>14.333333333333334</v>
      </c>
    </row>
    <row r="22" spans="4:26" ht="12.75">
      <c r="D22" s="1">
        <v>2002</v>
      </c>
      <c r="E22">
        <v>750217</v>
      </c>
      <c r="F22">
        <f>E22-E15</f>
        <v>157479</v>
      </c>
      <c r="G22">
        <f>E21-E20</f>
        <v>27271</v>
      </c>
      <c r="S22" s="17">
        <v>36281</v>
      </c>
      <c r="U22" s="5">
        <v>12</v>
      </c>
      <c r="V22" s="5">
        <f t="shared" si="8"/>
        <v>8.75</v>
      </c>
      <c r="W22" s="5">
        <v>4</v>
      </c>
      <c r="X22" s="5">
        <f t="shared" si="8"/>
        <v>6.166666666666667</v>
      </c>
      <c r="Y22" s="5">
        <f t="shared" si="4"/>
        <v>16</v>
      </c>
      <c r="Z22" s="5">
        <f t="shared" si="7"/>
        <v>14.916666666666666</v>
      </c>
    </row>
    <row r="23" spans="1:26" ht="12.75">
      <c r="A23" t="s">
        <v>3</v>
      </c>
      <c r="S23" s="17">
        <v>36312</v>
      </c>
      <c r="U23" s="5">
        <v>9</v>
      </c>
      <c r="V23" s="5">
        <f t="shared" si="8"/>
        <v>9</v>
      </c>
      <c r="W23" s="5">
        <v>4</v>
      </c>
      <c r="X23" s="5">
        <f t="shared" si="8"/>
        <v>6.25</v>
      </c>
      <c r="Y23" s="5">
        <f t="shared" si="4"/>
        <v>13</v>
      </c>
      <c r="Z23" s="5">
        <f t="shared" si="7"/>
        <v>15.25</v>
      </c>
    </row>
    <row r="24" spans="4:26" ht="12.75">
      <c r="D24" s="5" t="s">
        <v>4</v>
      </c>
      <c r="O24" t="s">
        <v>85</v>
      </c>
      <c r="S24" s="17">
        <v>36342</v>
      </c>
      <c r="U24" s="5">
        <v>12</v>
      </c>
      <c r="V24" s="5">
        <f t="shared" si="8"/>
        <v>9.5</v>
      </c>
      <c r="W24" s="5">
        <v>3</v>
      </c>
      <c r="X24" s="5">
        <f t="shared" si="8"/>
        <v>6.333333333333333</v>
      </c>
      <c r="Y24" s="5">
        <f t="shared" si="4"/>
        <v>15</v>
      </c>
      <c r="Z24" s="5">
        <f t="shared" si="7"/>
        <v>15.833333333333334</v>
      </c>
    </row>
    <row r="25" spans="3:26" ht="12.75">
      <c r="C25" s="5" t="s">
        <v>6</v>
      </c>
      <c r="D25" s="5" t="s">
        <v>11</v>
      </c>
      <c r="E25" s="7" t="s">
        <v>4</v>
      </c>
      <c r="G25" t="s">
        <v>1</v>
      </c>
      <c r="O25" s="20">
        <v>1998</v>
      </c>
      <c r="P25" s="20" t="s">
        <v>60</v>
      </c>
      <c r="Q25" s="20"/>
      <c r="R25" s="20"/>
      <c r="S25" s="17">
        <v>36373</v>
      </c>
      <c r="U25" s="5">
        <v>8</v>
      </c>
      <c r="V25" s="5">
        <f t="shared" si="8"/>
        <v>9.5</v>
      </c>
      <c r="W25" s="5">
        <v>4</v>
      </c>
      <c r="X25" s="5">
        <f t="shared" si="8"/>
        <v>6.166666666666667</v>
      </c>
      <c r="Y25" s="5">
        <f t="shared" si="4"/>
        <v>12</v>
      </c>
      <c r="Z25" s="5">
        <f t="shared" si="7"/>
        <v>15.666666666666666</v>
      </c>
    </row>
    <row r="26" spans="2:26" ht="12.75">
      <c r="B26" s="6" t="s">
        <v>4</v>
      </c>
      <c r="C26" s="6" t="s">
        <v>5</v>
      </c>
      <c r="D26" s="6" t="s">
        <v>7</v>
      </c>
      <c r="E26" s="6" t="s">
        <v>8</v>
      </c>
      <c r="G26" s="8" t="s">
        <v>10</v>
      </c>
      <c r="H26" s="8"/>
      <c r="J26" s="8" t="s">
        <v>61</v>
      </c>
      <c r="N26" s="21">
        <v>35796</v>
      </c>
      <c r="O26">
        <v>5798</v>
      </c>
      <c r="S26" s="17">
        <v>36404</v>
      </c>
      <c r="U26" s="5">
        <v>8</v>
      </c>
      <c r="V26" s="5">
        <f t="shared" si="8"/>
        <v>9.583333333333334</v>
      </c>
      <c r="W26" s="5">
        <v>6</v>
      </c>
      <c r="X26" s="5">
        <f t="shared" si="8"/>
        <v>6.333333333333333</v>
      </c>
      <c r="Y26" s="5">
        <f t="shared" si="4"/>
        <v>14</v>
      </c>
      <c r="Z26" s="5">
        <f t="shared" si="7"/>
        <v>15.916666666666666</v>
      </c>
    </row>
    <row r="27" spans="1:26" ht="12.75">
      <c r="A27" s="1">
        <v>1985</v>
      </c>
      <c r="B27">
        <v>1522</v>
      </c>
      <c r="E27">
        <f aca="true" t="shared" si="9" ref="E27:E40">B27+D27</f>
        <v>1522</v>
      </c>
      <c r="G27" s="1">
        <v>1985</v>
      </c>
      <c r="H27">
        <f>E5/E27</f>
        <v>292.2641261498029</v>
      </c>
      <c r="J27" s="10">
        <f>E27/E5*1000</f>
        <v>3.4215625885177574</v>
      </c>
      <c r="K27" s="10"/>
      <c r="N27" s="21">
        <v>35827</v>
      </c>
      <c r="O27">
        <v>6212</v>
      </c>
      <c r="S27" s="17">
        <v>36434</v>
      </c>
      <c r="U27" s="5">
        <v>11</v>
      </c>
      <c r="V27" s="5">
        <f t="shared" si="8"/>
        <v>10.083333333333334</v>
      </c>
      <c r="W27" s="5">
        <v>7</v>
      </c>
      <c r="X27" s="5">
        <f t="shared" si="8"/>
        <v>6.333333333333333</v>
      </c>
      <c r="Y27" s="5">
        <f t="shared" si="4"/>
        <v>18</v>
      </c>
      <c r="Z27" s="5">
        <f t="shared" si="7"/>
        <v>16.416666666666668</v>
      </c>
    </row>
    <row r="28" spans="1:26" ht="12.75">
      <c r="A28" s="1">
        <v>1986</v>
      </c>
      <c r="B28">
        <v>1480</v>
      </c>
      <c r="E28">
        <f t="shared" si="9"/>
        <v>1480</v>
      </c>
      <c r="G28" s="1">
        <v>1986</v>
      </c>
      <c r="H28">
        <f>E6/E28</f>
        <v>307.2722972972973</v>
      </c>
      <c r="J28" s="10">
        <f>E28/E6*1000</f>
        <v>3.254442423855943</v>
      </c>
      <c r="N28" s="21">
        <v>35855</v>
      </c>
      <c r="O28">
        <v>5466</v>
      </c>
      <c r="S28" s="17">
        <v>36465</v>
      </c>
      <c r="U28" s="5">
        <v>8</v>
      </c>
      <c r="V28" s="5">
        <f t="shared" si="8"/>
        <v>10.25</v>
      </c>
      <c r="W28" s="5">
        <v>4</v>
      </c>
      <c r="X28" s="5">
        <f t="shared" si="8"/>
        <v>6.083333333333333</v>
      </c>
      <c r="Y28" s="5">
        <f t="shared" si="4"/>
        <v>12</v>
      </c>
      <c r="Z28" s="5">
        <f t="shared" si="7"/>
        <v>16.333333333333332</v>
      </c>
    </row>
    <row r="29" spans="1:26" ht="12.75">
      <c r="A29" s="1">
        <v>1987</v>
      </c>
      <c r="B29">
        <v>1520</v>
      </c>
      <c r="E29">
        <f t="shared" si="9"/>
        <v>1520</v>
      </c>
      <c r="G29" s="1">
        <v>1987</v>
      </c>
      <c r="H29">
        <f>E7/E29</f>
        <v>306.6282894736842</v>
      </c>
      <c r="J29" s="10">
        <f>E29/E7*1000</f>
        <v>3.261277691358687</v>
      </c>
      <c r="N29" s="21">
        <v>35886</v>
      </c>
      <c r="O29">
        <v>4991</v>
      </c>
      <c r="S29" s="17">
        <v>36495</v>
      </c>
      <c r="U29" s="5">
        <v>10</v>
      </c>
      <c r="V29" s="5">
        <f t="shared" si="8"/>
        <v>10.416666666666666</v>
      </c>
      <c r="W29" s="5">
        <v>8</v>
      </c>
      <c r="X29" s="5">
        <f t="shared" si="8"/>
        <v>6.166666666666667</v>
      </c>
      <c r="Y29" s="5">
        <f t="shared" si="4"/>
        <v>18</v>
      </c>
      <c r="Z29" s="5">
        <f t="shared" si="7"/>
        <v>16.583333333333332</v>
      </c>
    </row>
    <row r="30" spans="1:26" ht="12.75">
      <c r="A30" s="1">
        <v>1988</v>
      </c>
      <c r="B30">
        <v>1492</v>
      </c>
      <c r="E30">
        <f t="shared" si="9"/>
        <v>1492</v>
      </c>
      <c r="G30" s="1">
        <v>1988</v>
      </c>
      <c r="H30">
        <f>E8/E30</f>
        <v>319.3699731903485</v>
      </c>
      <c r="J30" s="10">
        <f>E30/E8*1000</f>
        <v>3.131164742917104</v>
      </c>
      <c r="N30" s="21">
        <v>35916</v>
      </c>
      <c r="O30">
        <v>4588</v>
      </c>
      <c r="S30" s="17">
        <v>36526</v>
      </c>
      <c r="U30" s="5">
        <v>16</v>
      </c>
      <c r="V30" s="5">
        <f t="shared" si="8"/>
        <v>10.416666666666666</v>
      </c>
      <c r="W30" s="5">
        <v>7</v>
      </c>
      <c r="X30" s="5">
        <f t="shared" si="8"/>
        <v>5.833333333333333</v>
      </c>
      <c r="Y30" s="5">
        <f t="shared" si="4"/>
        <v>23</v>
      </c>
      <c r="Z30" s="5">
        <f t="shared" si="7"/>
        <v>16.25</v>
      </c>
    </row>
    <row r="31" spans="1:26" ht="12.75">
      <c r="A31" s="1">
        <v>1989</v>
      </c>
      <c r="B31">
        <v>1455</v>
      </c>
      <c r="E31">
        <f t="shared" si="9"/>
        <v>1455</v>
      </c>
      <c r="G31" s="1">
        <v>1989</v>
      </c>
      <c r="H31">
        <f aca="true" t="shared" si="10" ref="H31:H43">E9/E31</f>
        <v>337.2639175257732</v>
      </c>
      <c r="J31" s="10">
        <f aca="true" t="shared" si="11" ref="J31:J43">E31/E9*1000</f>
        <v>2.965037017111626</v>
      </c>
      <c r="N31" s="21">
        <v>35947</v>
      </c>
      <c r="O31">
        <v>4520</v>
      </c>
      <c r="S31" s="17">
        <v>36557</v>
      </c>
      <c r="U31" s="5">
        <v>13</v>
      </c>
      <c r="V31" s="5">
        <f t="shared" si="8"/>
        <v>10.75</v>
      </c>
      <c r="W31" s="5">
        <v>12</v>
      </c>
      <c r="X31" s="5">
        <f t="shared" si="8"/>
        <v>6.166666666666667</v>
      </c>
      <c r="Y31" s="5">
        <f t="shared" si="4"/>
        <v>25</v>
      </c>
      <c r="Z31" s="5">
        <f t="shared" si="7"/>
        <v>16.916666666666668</v>
      </c>
    </row>
    <row r="32" spans="1:26" ht="12.75">
      <c r="A32" s="1">
        <v>1990</v>
      </c>
      <c r="B32">
        <v>1455</v>
      </c>
      <c r="E32">
        <f t="shared" si="9"/>
        <v>1455</v>
      </c>
      <c r="G32" s="1">
        <v>1990</v>
      </c>
      <c r="H32">
        <f t="shared" si="10"/>
        <v>345.92233676975945</v>
      </c>
      <c r="J32" s="10">
        <f t="shared" si="11"/>
        <v>2.890822284961565</v>
      </c>
      <c r="N32" s="21">
        <v>35977</v>
      </c>
      <c r="O32">
        <v>4263</v>
      </c>
      <c r="S32" s="17">
        <v>36586</v>
      </c>
      <c r="U32" s="5">
        <v>12</v>
      </c>
      <c r="V32" s="5">
        <f t="shared" si="8"/>
        <v>10.75</v>
      </c>
      <c r="W32" s="5">
        <v>11</v>
      </c>
      <c r="X32" s="5">
        <f t="shared" si="8"/>
        <v>6.583333333333333</v>
      </c>
      <c r="Y32" s="5">
        <f t="shared" si="4"/>
        <v>23</v>
      </c>
      <c r="Z32" s="5">
        <f t="shared" si="7"/>
        <v>17.333333333333332</v>
      </c>
    </row>
    <row r="33" spans="1:26" ht="12.75">
      <c r="A33" s="1">
        <v>1991</v>
      </c>
      <c r="B33">
        <v>1425</v>
      </c>
      <c r="E33">
        <f t="shared" si="9"/>
        <v>1425</v>
      </c>
      <c r="G33" s="1">
        <v>1991</v>
      </c>
      <c r="H33">
        <f t="shared" si="10"/>
        <v>361.9824561403509</v>
      </c>
      <c r="J33" s="10">
        <f t="shared" si="11"/>
        <v>2.762564823341249</v>
      </c>
      <c r="N33" s="21">
        <v>36008</v>
      </c>
      <c r="O33">
        <v>4127</v>
      </c>
      <c r="S33" s="17">
        <v>36617</v>
      </c>
      <c r="U33" s="5">
        <v>5</v>
      </c>
      <c r="V33" s="5">
        <f t="shared" si="8"/>
        <v>10.333333333333334</v>
      </c>
      <c r="W33" s="5">
        <v>6</v>
      </c>
      <c r="X33" s="5">
        <f t="shared" si="8"/>
        <v>6.333333333333333</v>
      </c>
      <c r="Y33" s="5">
        <f t="shared" si="4"/>
        <v>11</v>
      </c>
      <c r="Z33" s="5">
        <f t="shared" si="7"/>
        <v>16.666666666666668</v>
      </c>
    </row>
    <row r="34" spans="1:26" ht="12.75">
      <c r="A34" s="1">
        <v>1992</v>
      </c>
      <c r="B34">
        <v>1462</v>
      </c>
      <c r="E34">
        <f t="shared" si="9"/>
        <v>1462</v>
      </c>
      <c r="G34" s="1">
        <v>1992</v>
      </c>
      <c r="H34">
        <f t="shared" si="10"/>
        <v>363.9596443228454</v>
      </c>
      <c r="J34" s="10">
        <f t="shared" si="11"/>
        <v>2.7475573613676896</v>
      </c>
      <c r="N34" s="21">
        <v>36039</v>
      </c>
      <c r="O34">
        <v>4361</v>
      </c>
      <c r="S34" s="17">
        <v>36647</v>
      </c>
      <c r="U34" s="5">
        <v>8</v>
      </c>
      <c r="V34" s="5">
        <f t="shared" si="8"/>
        <v>10</v>
      </c>
      <c r="W34" s="5">
        <v>8</v>
      </c>
      <c r="X34" s="5">
        <f t="shared" si="8"/>
        <v>6.666666666666667</v>
      </c>
      <c r="Y34" s="5">
        <f t="shared" si="4"/>
        <v>16</v>
      </c>
      <c r="Z34" s="5">
        <f t="shared" si="7"/>
        <v>16.666666666666668</v>
      </c>
    </row>
    <row r="35" spans="1:26" ht="12.75">
      <c r="A35" s="1">
        <v>1993</v>
      </c>
      <c r="B35">
        <v>1483</v>
      </c>
      <c r="E35">
        <f t="shared" si="9"/>
        <v>1483</v>
      </c>
      <c r="G35" s="1">
        <v>1993</v>
      </c>
      <c r="H35">
        <f t="shared" si="10"/>
        <v>370.993931220499</v>
      </c>
      <c r="J35" s="10">
        <f t="shared" si="11"/>
        <v>2.695461881843165</v>
      </c>
      <c r="N35" s="21">
        <v>36069</v>
      </c>
      <c r="O35">
        <v>4715</v>
      </c>
      <c r="S35" s="17">
        <v>36678</v>
      </c>
      <c r="U35" s="5">
        <v>11</v>
      </c>
      <c r="V35" s="5">
        <f t="shared" si="8"/>
        <v>10.166666666666666</v>
      </c>
      <c r="W35" s="5">
        <v>7</v>
      </c>
      <c r="X35" s="5">
        <f t="shared" si="8"/>
        <v>6.916666666666667</v>
      </c>
      <c r="Y35" s="5">
        <f t="shared" si="4"/>
        <v>18</v>
      </c>
      <c r="Z35" s="5">
        <f t="shared" si="7"/>
        <v>17.083333333333332</v>
      </c>
    </row>
    <row r="36" spans="1:26" ht="12.75">
      <c r="A36" s="1">
        <v>1994</v>
      </c>
      <c r="B36">
        <v>1492</v>
      </c>
      <c r="E36">
        <f t="shared" si="9"/>
        <v>1492</v>
      </c>
      <c r="G36" s="1">
        <v>1994</v>
      </c>
      <c r="H36">
        <f t="shared" si="10"/>
        <v>383.4946380697051</v>
      </c>
      <c r="J36" s="10">
        <f t="shared" si="11"/>
        <v>2.6075983879029807</v>
      </c>
      <c r="N36" s="21">
        <v>36100</v>
      </c>
      <c r="O36">
        <v>4722</v>
      </c>
      <c r="S36" s="17">
        <v>36708</v>
      </c>
      <c r="U36" s="5">
        <v>8</v>
      </c>
      <c r="V36" s="5">
        <f t="shared" si="8"/>
        <v>9.833333333333334</v>
      </c>
      <c r="W36" s="5">
        <v>4</v>
      </c>
      <c r="X36" s="5">
        <f t="shared" si="8"/>
        <v>7</v>
      </c>
      <c r="Y36" s="5">
        <f t="shared" si="4"/>
        <v>12</v>
      </c>
      <c r="Z36" s="5">
        <f t="shared" si="7"/>
        <v>16.833333333333332</v>
      </c>
    </row>
    <row r="37" spans="1:26" ht="12.75">
      <c r="A37" s="1">
        <v>1995</v>
      </c>
      <c r="B37">
        <v>1410</v>
      </c>
      <c r="E37">
        <f t="shared" si="9"/>
        <v>1410</v>
      </c>
      <c r="G37" s="1">
        <v>1995</v>
      </c>
      <c r="H37">
        <f t="shared" si="10"/>
        <v>420.3815602836879</v>
      </c>
      <c r="J37" s="10">
        <f t="shared" si="11"/>
        <v>2.37879130408376</v>
      </c>
      <c r="N37" s="21">
        <v>36130</v>
      </c>
      <c r="O37">
        <v>4267</v>
      </c>
      <c r="P37">
        <f>AVERAGE(O26:O37)</f>
        <v>4835.833333333333</v>
      </c>
      <c r="Q37">
        <v>4750</v>
      </c>
      <c r="S37" s="17">
        <v>36739</v>
      </c>
      <c r="U37" s="5">
        <v>9</v>
      </c>
      <c r="V37" s="5">
        <f t="shared" si="8"/>
        <v>9.916666666666666</v>
      </c>
      <c r="W37" s="5">
        <v>7</v>
      </c>
      <c r="X37" s="5">
        <f t="shared" si="8"/>
        <v>7.25</v>
      </c>
      <c r="Y37" s="5">
        <f t="shared" si="4"/>
        <v>16</v>
      </c>
      <c r="Z37" s="5">
        <f t="shared" si="7"/>
        <v>17.166666666666668</v>
      </c>
    </row>
    <row r="38" spans="1:26" ht="12.75">
      <c r="A38" s="1">
        <v>1996</v>
      </c>
      <c r="B38">
        <v>1366</v>
      </c>
      <c r="E38">
        <f t="shared" si="9"/>
        <v>1366</v>
      </c>
      <c r="G38" s="1">
        <v>1996</v>
      </c>
      <c r="H38">
        <f t="shared" si="10"/>
        <v>452.5849194729136</v>
      </c>
      <c r="J38" s="10">
        <f t="shared" si="11"/>
        <v>2.209530094738051</v>
      </c>
      <c r="N38" s="21">
        <v>36161</v>
      </c>
      <c r="O38">
        <v>5211</v>
      </c>
      <c r="P38">
        <f aca="true" t="shared" si="12" ref="P38:P76">AVERAGE(O27:O38)</f>
        <v>4786.916666666667</v>
      </c>
      <c r="Q38">
        <v>4750</v>
      </c>
      <c r="S38" s="17">
        <v>36770</v>
      </c>
      <c r="U38" s="5">
        <v>10</v>
      </c>
      <c r="V38" s="5">
        <f t="shared" si="8"/>
        <v>10.083333333333334</v>
      </c>
      <c r="W38" s="5">
        <v>10</v>
      </c>
      <c r="X38" s="5">
        <f t="shared" si="8"/>
        <v>7.583333333333333</v>
      </c>
      <c r="Y38" s="5">
        <f t="shared" si="4"/>
        <v>20</v>
      </c>
      <c r="Z38" s="5">
        <f t="shared" si="7"/>
        <v>17.666666666666668</v>
      </c>
    </row>
    <row r="39" spans="1:26" ht="12.75">
      <c r="A39" s="1">
        <v>1997</v>
      </c>
      <c r="B39">
        <v>1033</v>
      </c>
      <c r="C39">
        <v>476</v>
      </c>
      <c r="D39">
        <f>ROUND(C39*0.67,0)</f>
        <v>319</v>
      </c>
      <c r="E39">
        <f t="shared" si="9"/>
        <v>1352</v>
      </c>
      <c r="G39" s="1">
        <v>1997</v>
      </c>
      <c r="H39">
        <f t="shared" si="10"/>
        <v>474.62721893491124</v>
      </c>
      <c r="J39" s="10">
        <f t="shared" si="11"/>
        <v>2.106916670822321</v>
      </c>
      <c r="N39" s="21">
        <v>36192</v>
      </c>
      <c r="O39">
        <v>5352</v>
      </c>
      <c r="P39">
        <f t="shared" si="12"/>
        <v>4715.25</v>
      </c>
      <c r="Q39">
        <v>4750</v>
      </c>
      <c r="S39" s="17">
        <v>36800</v>
      </c>
      <c r="U39" s="5">
        <v>25</v>
      </c>
      <c r="V39" s="5">
        <f t="shared" si="8"/>
        <v>11.25</v>
      </c>
      <c r="W39" s="5">
        <v>15</v>
      </c>
      <c r="X39" s="5">
        <f t="shared" si="8"/>
        <v>8.25</v>
      </c>
      <c r="Y39" s="5">
        <f t="shared" si="4"/>
        <v>40</v>
      </c>
      <c r="Z39" s="5">
        <f t="shared" si="7"/>
        <v>19.5</v>
      </c>
    </row>
    <row r="40" spans="1:26" ht="12.75">
      <c r="A40" s="1">
        <v>1998</v>
      </c>
      <c r="B40">
        <v>944</v>
      </c>
      <c r="C40">
        <v>436</v>
      </c>
      <c r="D40">
        <f>ROUND(C40*0.67,0)</f>
        <v>292</v>
      </c>
      <c r="E40">
        <f t="shared" si="9"/>
        <v>1236</v>
      </c>
      <c r="G40" s="1">
        <v>1998</v>
      </c>
      <c r="H40">
        <f t="shared" si="10"/>
        <v>536.7249190938511</v>
      </c>
      <c r="J40" s="10">
        <f t="shared" si="11"/>
        <v>1.8631518016497033</v>
      </c>
      <c r="N40" s="21">
        <v>36220</v>
      </c>
      <c r="O40">
        <v>5138</v>
      </c>
      <c r="P40">
        <f t="shared" si="12"/>
        <v>4687.916666666667</v>
      </c>
      <c r="Q40">
        <v>4750</v>
      </c>
      <c r="S40" s="17">
        <v>36831</v>
      </c>
      <c r="U40" s="5">
        <v>18</v>
      </c>
      <c r="V40" s="5">
        <f t="shared" si="8"/>
        <v>12.083333333333334</v>
      </c>
      <c r="W40" s="5">
        <v>11</v>
      </c>
      <c r="X40" s="5">
        <f t="shared" si="8"/>
        <v>8.833333333333334</v>
      </c>
      <c r="Y40" s="5">
        <f t="shared" si="4"/>
        <v>29</v>
      </c>
      <c r="Z40" s="5">
        <f t="shared" si="7"/>
        <v>20.916666666666668</v>
      </c>
    </row>
    <row r="41" spans="1:26" ht="12.75">
      <c r="A41" s="1">
        <v>1999</v>
      </c>
      <c r="B41">
        <v>935</v>
      </c>
      <c r="C41">
        <v>436</v>
      </c>
      <c r="D41">
        <f>ROUND(C41*0.67,0)</f>
        <v>292</v>
      </c>
      <c r="E41">
        <f>B41+D41</f>
        <v>1227</v>
      </c>
      <c r="G41" s="1">
        <v>1999</v>
      </c>
      <c r="H41">
        <f t="shared" si="10"/>
        <v>559.3455582722087</v>
      </c>
      <c r="J41" s="10">
        <f t="shared" si="11"/>
        <v>1.7878035951316957</v>
      </c>
      <c r="N41" s="21">
        <v>36251</v>
      </c>
      <c r="O41">
        <v>4748</v>
      </c>
      <c r="P41">
        <f t="shared" si="12"/>
        <v>4667.666666666667</v>
      </c>
      <c r="Q41">
        <v>4750</v>
      </c>
      <c r="S41" s="17">
        <v>36861</v>
      </c>
      <c r="U41" s="5">
        <v>14</v>
      </c>
      <c r="V41" s="5">
        <f t="shared" si="8"/>
        <v>12.416666666666666</v>
      </c>
      <c r="W41" s="5">
        <v>8</v>
      </c>
      <c r="X41" s="5">
        <f t="shared" si="8"/>
        <v>8.833333333333334</v>
      </c>
      <c r="Y41" s="5">
        <f t="shared" si="4"/>
        <v>22</v>
      </c>
      <c r="Z41" s="5">
        <f t="shared" si="7"/>
        <v>21.25</v>
      </c>
    </row>
    <row r="42" spans="1:26" ht="12.75">
      <c r="A42" s="1">
        <v>2000</v>
      </c>
      <c r="B42">
        <v>744</v>
      </c>
      <c r="C42">
        <v>360</v>
      </c>
      <c r="D42">
        <f>ROUND(C42*0.67,0)</f>
        <v>241</v>
      </c>
      <c r="E42">
        <f>B42+D42</f>
        <v>985</v>
      </c>
      <c r="G42" s="1">
        <v>2000</v>
      </c>
      <c r="H42">
        <f t="shared" si="10"/>
        <v>715.3593908629441</v>
      </c>
      <c r="J42" s="10">
        <f t="shared" si="11"/>
        <v>1.3978987523931035</v>
      </c>
      <c r="N42" s="21">
        <v>36281</v>
      </c>
      <c r="O42">
        <v>4545</v>
      </c>
      <c r="P42">
        <f t="shared" si="12"/>
        <v>4664.083333333333</v>
      </c>
      <c r="Q42">
        <v>4750</v>
      </c>
      <c r="S42" s="17">
        <v>36892</v>
      </c>
      <c r="U42" s="5">
        <v>44</v>
      </c>
      <c r="V42" s="5">
        <f t="shared" si="8"/>
        <v>14.75</v>
      </c>
      <c r="W42" s="5">
        <v>16</v>
      </c>
      <c r="X42" s="5">
        <f t="shared" si="8"/>
        <v>9.583333333333334</v>
      </c>
      <c r="Y42" s="5">
        <f t="shared" si="4"/>
        <v>60</v>
      </c>
      <c r="Z42" s="5">
        <f t="shared" si="7"/>
        <v>24.333333333333332</v>
      </c>
    </row>
    <row r="43" spans="1:26" ht="12.75">
      <c r="A43" s="1">
        <v>2001</v>
      </c>
      <c r="B43">
        <v>795</v>
      </c>
      <c r="C43">
        <v>362</v>
      </c>
      <c r="D43">
        <f>ROUND(C43*0.67,0)</f>
        <v>243</v>
      </c>
      <c r="E43">
        <f>B43+D43</f>
        <v>1038</v>
      </c>
      <c r="F43">
        <f>E43-E37</f>
        <v>-372</v>
      </c>
      <c r="G43" s="1">
        <v>2001</v>
      </c>
      <c r="H43">
        <f t="shared" si="10"/>
        <v>705.1059730250481</v>
      </c>
      <c r="J43" s="10">
        <f t="shared" si="11"/>
        <v>1.4182265336794644</v>
      </c>
      <c r="N43" s="21">
        <v>36312</v>
      </c>
      <c r="O43">
        <v>4343</v>
      </c>
      <c r="P43">
        <f t="shared" si="12"/>
        <v>4649.333333333333</v>
      </c>
      <c r="Q43">
        <v>4750</v>
      </c>
      <c r="S43" s="17">
        <v>36923</v>
      </c>
      <c r="U43" s="5">
        <v>56</v>
      </c>
      <c r="V43" s="5">
        <f t="shared" si="8"/>
        <v>18.333333333333332</v>
      </c>
      <c r="W43" s="5">
        <v>32</v>
      </c>
      <c r="X43" s="5">
        <f t="shared" si="8"/>
        <v>11.25</v>
      </c>
      <c r="Y43" s="5">
        <f t="shared" si="4"/>
        <v>88</v>
      </c>
      <c r="Z43" s="5">
        <f t="shared" si="7"/>
        <v>29.583333333333332</v>
      </c>
    </row>
    <row r="44" spans="14:26" ht="12.75">
      <c r="N44" s="21">
        <v>36342</v>
      </c>
      <c r="O44">
        <v>4035</v>
      </c>
      <c r="P44">
        <f t="shared" si="12"/>
        <v>4630.333333333333</v>
      </c>
      <c r="Q44">
        <v>4750</v>
      </c>
      <c r="S44" s="17">
        <v>36951</v>
      </c>
      <c r="U44" s="5">
        <v>28</v>
      </c>
      <c r="V44" s="5">
        <f t="shared" si="8"/>
        <v>19.666666666666668</v>
      </c>
      <c r="W44" s="5">
        <v>22</v>
      </c>
      <c r="X44" s="5">
        <f t="shared" si="8"/>
        <v>12.166666666666666</v>
      </c>
      <c r="Y44" s="5">
        <f t="shared" si="4"/>
        <v>50</v>
      </c>
      <c r="Z44" s="5">
        <f t="shared" si="7"/>
        <v>31.833333333333332</v>
      </c>
    </row>
    <row r="45" spans="1:26" ht="12.75">
      <c r="A45" t="s">
        <v>16</v>
      </c>
      <c r="H45" t="s">
        <v>17</v>
      </c>
      <c r="N45" s="21">
        <v>36373</v>
      </c>
      <c r="O45">
        <v>4309</v>
      </c>
      <c r="P45">
        <f t="shared" si="12"/>
        <v>4645.5</v>
      </c>
      <c r="Q45">
        <v>4750</v>
      </c>
      <c r="S45" s="17">
        <v>36982</v>
      </c>
      <c r="U45" s="5">
        <v>12</v>
      </c>
      <c r="V45" s="5">
        <f t="shared" si="8"/>
        <v>20.25</v>
      </c>
      <c r="W45" s="5">
        <v>22</v>
      </c>
      <c r="X45" s="5">
        <f t="shared" si="8"/>
        <v>13.5</v>
      </c>
      <c r="Y45" s="5">
        <f t="shared" si="4"/>
        <v>34</v>
      </c>
      <c r="Z45" s="5">
        <f t="shared" si="7"/>
        <v>33.75</v>
      </c>
    </row>
    <row r="46" spans="2:26" ht="12.75">
      <c r="B46" s="6" t="s">
        <v>12</v>
      </c>
      <c r="C46" s="6" t="s">
        <v>13</v>
      </c>
      <c r="D46" s="6" t="s">
        <v>15</v>
      </c>
      <c r="E46" s="6" t="s">
        <v>14</v>
      </c>
      <c r="F46" s="6" t="s">
        <v>6</v>
      </c>
      <c r="H46" s="8" t="s">
        <v>18</v>
      </c>
      <c r="I46" s="8">
        <v>5609</v>
      </c>
      <c r="N46" s="21">
        <v>36404</v>
      </c>
      <c r="O46">
        <v>5452</v>
      </c>
      <c r="P46">
        <f t="shared" si="12"/>
        <v>4736.416666666667</v>
      </c>
      <c r="Q46">
        <v>4750</v>
      </c>
      <c r="S46" s="17">
        <v>37012</v>
      </c>
      <c r="U46" s="5">
        <v>23</v>
      </c>
      <c r="V46" s="5">
        <f t="shared" si="8"/>
        <v>21.5</v>
      </c>
      <c r="W46" s="5">
        <v>14</v>
      </c>
      <c r="X46" s="5">
        <f t="shared" si="8"/>
        <v>14</v>
      </c>
      <c r="Y46" s="5">
        <f t="shared" si="4"/>
        <v>37</v>
      </c>
      <c r="Z46" s="5">
        <f t="shared" si="7"/>
        <v>35.5</v>
      </c>
    </row>
    <row r="47" spans="1:26" ht="12.75">
      <c r="A47" s="1">
        <v>1990</v>
      </c>
      <c r="B47">
        <v>67319</v>
      </c>
      <c r="C47">
        <v>8372</v>
      </c>
      <c r="D47">
        <f aca="true" t="shared" si="13" ref="D47:D57">B47+C47</f>
        <v>75691</v>
      </c>
      <c r="E47">
        <v>36068</v>
      </c>
      <c r="F47">
        <f aca="true" t="shared" si="14" ref="F47:F57">D47+E47</f>
        <v>111759</v>
      </c>
      <c r="H47">
        <v>5229</v>
      </c>
      <c r="N47" s="21">
        <v>36434</v>
      </c>
      <c r="O47">
        <v>4454</v>
      </c>
      <c r="P47">
        <f t="shared" si="12"/>
        <v>4714.666666666667</v>
      </c>
      <c r="Q47">
        <v>4750</v>
      </c>
      <c r="S47" s="17">
        <v>37043</v>
      </c>
      <c r="U47" s="5">
        <v>16</v>
      </c>
      <c r="V47" s="5">
        <f t="shared" si="8"/>
        <v>21.916666666666668</v>
      </c>
      <c r="W47" s="5">
        <v>10</v>
      </c>
      <c r="X47" s="5">
        <f t="shared" si="8"/>
        <v>14.25</v>
      </c>
      <c r="Y47" s="5">
        <f t="shared" si="4"/>
        <v>26</v>
      </c>
      <c r="Z47" s="5">
        <f t="shared" si="7"/>
        <v>36.166666666666664</v>
      </c>
    </row>
    <row r="48" spans="1:26" ht="12.75">
      <c r="A48" s="1">
        <v>1991</v>
      </c>
      <c r="B48">
        <v>76324</v>
      </c>
      <c r="C48">
        <v>7263</v>
      </c>
      <c r="D48">
        <f t="shared" si="13"/>
        <v>83587</v>
      </c>
      <c r="E48">
        <v>45977</v>
      </c>
      <c r="F48">
        <f t="shared" si="14"/>
        <v>129564</v>
      </c>
      <c r="H48">
        <v>6084</v>
      </c>
      <c r="N48" s="21">
        <v>36465</v>
      </c>
      <c r="O48">
        <v>4628</v>
      </c>
      <c r="P48">
        <f t="shared" si="12"/>
        <v>4706.833333333333</v>
      </c>
      <c r="Q48">
        <v>4750</v>
      </c>
      <c r="S48" s="17">
        <v>37073</v>
      </c>
      <c r="U48" s="5">
        <v>20</v>
      </c>
      <c r="V48" s="5">
        <f t="shared" si="8"/>
        <v>22.916666666666668</v>
      </c>
      <c r="W48" s="5">
        <v>22</v>
      </c>
      <c r="X48" s="5">
        <f t="shared" si="8"/>
        <v>15.75</v>
      </c>
      <c r="Y48" s="5">
        <f t="shared" si="4"/>
        <v>42</v>
      </c>
      <c r="Z48" s="5">
        <f t="shared" si="7"/>
        <v>38.666666666666664</v>
      </c>
    </row>
    <row r="49" spans="1:26" ht="12.75">
      <c r="A49" s="1">
        <v>1992</v>
      </c>
      <c r="B49">
        <v>68635</v>
      </c>
      <c r="C49">
        <v>5338</v>
      </c>
      <c r="D49">
        <f t="shared" si="13"/>
        <v>73973</v>
      </c>
      <c r="E49">
        <v>51621</v>
      </c>
      <c r="F49">
        <f t="shared" si="14"/>
        <v>125594</v>
      </c>
      <c r="H49">
        <v>5235</v>
      </c>
      <c r="N49" s="21">
        <v>36495</v>
      </c>
      <c r="O49">
        <v>4139</v>
      </c>
      <c r="P49">
        <f t="shared" si="12"/>
        <v>4696.166666666667</v>
      </c>
      <c r="Q49">
        <v>4750</v>
      </c>
      <c r="S49" s="17">
        <v>37104</v>
      </c>
      <c r="U49" s="5">
        <v>33</v>
      </c>
      <c r="V49" s="5">
        <f t="shared" si="8"/>
        <v>24.916666666666668</v>
      </c>
      <c r="W49" s="5">
        <v>27</v>
      </c>
      <c r="X49" s="5">
        <f t="shared" si="8"/>
        <v>17.416666666666668</v>
      </c>
      <c r="Y49" s="5">
        <f t="shared" si="4"/>
        <v>60</v>
      </c>
      <c r="Z49" s="5">
        <f t="shared" si="7"/>
        <v>42.333333333333336</v>
      </c>
    </row>
    <row r="50" spans="1:26" ht="12.75">
      <c r="A50" s="1">
        <v>1993</v>
      </c>
      <c r="B50">
        <v>79369</v>
      </c>
      <c r="C50">
        <v>6514</v>
      </c>
      <c r="D50">
        <f t="shared" si="13"/>
        <v>85883</v>
      </c>
      <c r="E50">
        <v>53105</v>
      </c>
      <c r="F50">
        <f t="shared" si="14"/>
        <v>138988</v>
      </c>
      <c r="H50">
        <v>6073</v>
      </c>
      <c r="N50" s="21">
        <v>36526</v>
      </c>
      <c r="O50">
        <v>5501</v>
      </c>
      <c r="P50">
        <f t="shared" si="12"/>
        <v>4720.333333333333</v>
      </c>
      <c r="Q50">
        <v>4750</v>
      </c>
      <c r="S50" s="17">
        <v>37135</v>
      </c>
      <c r="U50" s="5">
        <v>12</v>
      </c>
      <c r="V50" s="5">
        <f t="shared" si="8"/>
        <v>25.083333333333332</v>
      </c>
      <c r="W50" s="5">
        <v>13</v>
      </c>
      <c r="X50" s="5">
        <f t="shared" si="8"/>
        <v>17.666666666666668</v>
      </c>
      <c r="Y50" s="5">
        <f t="shared" si="4"/>
        <v>25</v>
      </c>
      <c r="Z50" s="5">
        <f t="shared" si="7"/>
        <v>42.75</v>
      </c>
    </row>
    <row r="51" spans="1:26" ht="12.75">
      <c r="A51" s="1">
        <v>1994</v>
      </c>
      <c r="B51">
        <v>74233</v>
      </c>
      <c r="C51">
        <v>8882</v>
      </c>
      <c r="D51">
        <f t="shared" si="13"/>
        <v>83115</v>
      </c>
      <c r="E51">
        <v>51382</v>
      </c>
      <c r="F51">
        <f t="shared" si="14"/>
        <v>134497</v>
      </c>
      <c r="H51">
        <v>5290</v>
      </c>
      <c r="N51" s="21">
        <v>36557</v>
      </c>
      <c r="O51">
        <v>6178</v>
      </c>
      <c r="P51">
        <f t="shared" si="12"/>
        <v>4789.166666666667</v>
      </c>
      <c r="Q51">
        <v>4750</v>
      </c>
      <c r="S51" s="17">
        <v>37165</v>
      </c>
      <c r="U51" s="5">
        <v>22</v>
      </c>
      <c r="V51" s="5">
        <f t="shared" si="8"/>
        <v>24.833333333333332</v>
      </c>
      <c r="W51" s="5">
        <v>69</v>
      </c>
      <c r="X51" s="5">
        <f t="shared" si="8"/>
        <v>22.166666666666668</v>
      </c>
      <c r="Y51" s="5">
        <f t="shared" si="4"/>
        <v>91</v>
      </c>
      <c r="Z51" s="5">
        <f t="shared" si="7"/>
        <v>47</v>
      </c>
    </row>
    <row r="52" spans="1:26" ht="12.75">
      <c r="A52" s="1">
        <v>1995</v>
      </c>
      <c r="B52">
        <v>73950</v>
      </c>
      <c r="C52">
        <v>9210</v>
      </c>
      <c r="D52">
        <f t="shared" si="13"/>
        <v>83160</v>
      </c>
      <c r="E52">
        <v>59569</v>
      </c>
      <c r="F52">
        <f t="shared" si="14"/>
        <v>142729</v>
      </c>
      <c r="H52">
        <v>5047</v>
      </c>
      <c r="N52" s="21">
        <v>36586</v>
      </c>
      <c r="O52">
        <v>5619</v>
      </c>
      <c r="P52">
        <f t="shared" si="12"/>
        <v>4829.25</v>
      </c>
      <c r="Q52">
        <v>4750</v>
      </c>
      <c r="S52" s="17">
        <v>37196</v>
      </c>
      <c r="U52" s="5">
        <v>15</v>
      </c>
      <c r="V52" s="5">
        <f t="shared" si="8"/>
        <v>24.583333333333332</v>
      </c>
      <c r="W52" s="5">
        <v>24</v>
      </c>
      <c r="X52" s="5">
        <f t="shared" si="8"/>
        <v>23.25</v>
      </c>
      <c r="Y52" s="5">
        <f t="shared" si="4"/>
        <v>39</v>
      </c>
      <c r="Z52" s="5">
        <f t="shared" si="7"/>
        <v>47.833333333333336</v>
      </c>
    </row>
    <row r="53" spans="1:26" ht="12.75">
      <c r="A53" s="1">
        <v>1996</v>
      </c>
      <c r="B53">
        <v>80844</v>
      </c>
      <c r="C53">
        <v>8584</v>
      </c>
      <c r="D53">
        <f t="shared" si="13"/>
        <v>89428</v>
      </c>
      <c r="E53">
        <v>49499</v>
      </c>
      <c r="F53">
        <f t="shared" si="14"/>
        <v>138927</v>
      </c>
      <c r="H53">
        <v>5307</v>
      </c>
      <c r="N53" s="21">
        <v>36617</v>
      </c>
      <c r="O53">
        <v>5179</v>
      </c>
      <c r="P53">
        <f t="shared" si="12"/>
        <v>4865.166666666667</v>
      </c>
      <c r="Q53">
        <v>4750</v>
      </c>
      <c r="S53" s="17">
        <v>37226</v>
      </c>
      <c r="U53" s="5">
        <v>20</v>
      </c>
      <c r="V53" s="5">
        <f t="shared" si="8"/>
        <v>25.083333333333332</v>
      </c>
      <c r="W53" s="5">
        <v>8</v>
      </c>
      <c r="X53" s="5">
        <f t="shared" si="8"/>
        <v>23.25</v>
      </c>
      <c r="Y53" s="5">
        <f t="shared" si="4"/>
        <v>28</v>
      </c>
      <c r="Z53" s="5">
        <f t="shared" si="7"/>
        <v>48.333333333333336</v>
      </c>
    </row>
    <row r="54" spans="1:26" ht="12.75">
      <c r="A54" s="1">
        <v>1997</v>
      </c>
      <c r="B54">
        <v>85747</v>
      </c>
      <c r="C54">
        <v>9523</v>
      </c>
      <c r="D54">
        <f t="shared" si="13"/>
        <v>95270</v>
      </c>
      <c r="E54">
        <v>51313</v>
      </c>
      <c r="F54">
        <f t="shared" si="14"/>
        <v>146583</v>
      </c>
      <c r="H54">
        <v>5465</v>
      </c>
      <c r="N54" s="21">
        <v>36647</v>
      </c>
      <c r="O54">
        <v>5097</v>
      </c>
      <c r="P54">
        <f t="shared" si="12"/>
        <v>4911.166666666667</v>
      </c>
      <c r="Q54">
        <v>4750</v>
      </c>
      <c r="S54" s="17">
        <v>37257</v>
      </c>
      <c r="U54" s="5">
        <v>27</v>
      </c>
      <c r="V54" s="5">
        <f t="shared" si="8"/>
        <v>23.666666666666668</v>
      </c>
      <c r="W54" s="5">
        <v>23</v>
      </c>
      <c r="X54" s="5">
        <f t="shared" si="8"/>
        <v>23.833333333333332</v>
      </c>
      <c r="Y54" s="5">
        <f t="shared" si="4"/>
        <v>50</v>
      </c>
      <c r="Z54" s="5">
        <f t="shared" si="7"/>
        <v>47.5</v>
      </c>
    </row>
    <row r="55" spans="1:26" ht="12.75">
      <c r="A55" s="1">
        <v>1998</v>
      </c>
      <c r="B55">
        <v>83231</v>
      </c>
      <c r="C55">
        <v>9681</v>
      </c>
      <c r="D55">
        <f t="shared" si="13"/>
        <v>92912</v>
      </c>
      <c r="E55">
        <v>55461</v>
      </c>
      <c r="F55">
        <f t="shared" si="14"/>
        <v>148373</v>
      </c>
      <c r="H55">
        <v>5462</v>
      </c>
      <c r="N55" s="21">
        <v>36678</v>
      </c>
      <c r="O55">
        <v>4297</v>
      </c>
      <c r="P55">
        <f t="shared" si="12"/>
        <v>4907.333333333333</v>
      </c>
      <c r="Q55">
        <v>4750</v>
      </c>
      <c r="S55" s="17">
        <v>37288</v>
      </c>
      <c r="U55" s="5">
        <v>9</v>
      </c>
      <c r="V55" s="5">
        <f t="shared" si="8"/>
        <v>19.75</v>
      </c>
      <c r="W55" s="5">
        <v>13</v>
      </c>
      <c r="X55" s="5">
        <f t="shared" si="8"/>
        <v>22.25</v>
      </c>
      <c r="Y55" s="5">
        <f t="shared" si="4"/>
        <v>22</v>
      </c>
      <c r="Z55" s="5">
        <f t="shared" si="7"/>
        <v>42</v>
      </c>
    </row>
    <row r="56" spans="1:26" ht="12.75">
      <c r="A56" s="1">
        <v>1999</v>
      </c>
      <c r="B56">
        <v>82201</v>
      </c>
      <c r="C56">
        <v>9823</v>
      </c>
      <c r="D56">
        <f t="shared" si="13"/>
        <v>92024</v>
      </c>
      <c r="E56">
        <v>51643</v>
      </c>
      <c r="F56">
        <f t="shared" si="14"/>
        <v>143667</v>
      </c>
      <c r="H56">
        <v>5317</v>
      </c>
      <c r="N56" s="21">
        <v>36708</v>
      </c>
      <c r="O56">
        <v>4209</v>
      </c>
      <c r="P56">
        <f t="shared" si="12"/>
        <v>4921.833333333333</v>
      </c>
      <c r="Q56">
        <v>4750</v>
      </c>
      <c r="S56" s="17">
        <v>37316</v>
      </c>
      <c r="U56" s="5">
        <v>16</v>
      </c>
      <c r="V56" s="5">
        <f t="shared" si="8"/>
        <v>18.75</v>
      </c>
      <c r="W56" s="5">
        <v>16</v>
      </c>
      <c r="X56" s="5">
        <f t="shared" si="8"/>
        <v>21.75</v>
      </c>
      <c r="Y56" s="5">
        <f t="shared" si="4"/>
        <v>32</v>
      </c>
      <c r="Z56" s="5">
        <f t="shared" si="7"/>
        <v>40.5</v>
      </c>
    </row>
    <row r="57" spans="1:22" ht="12.75">
      <c r="A57" s="1">
        <v>2000</v>
      </c>
      <c r="B57">
        <v>83373</v>
      </c>
      <c r="C57">
        <v>10314</v>
      </c>
      <c r="D57">
        <f t="shared" si="13"/>
        <v>93687</v>
      </c>
      <c r="E57">
        <v>54836</v>
      </c>
      <c r="F57">
        <f t="shared" si="14"/>
        <v>148523</v>
      </c>
      <c r="H57">
        <v>5402</v>
      </c>
      <c r="N57" s="21">
        <v>36739</v>
      </c>
      <c r="O57">
        <v>4642</v>
      </c>
      <c r="P57">
        <f t="shared" si="12"/>
        <v>4949.583333333333</v>
      </c>
      <c r="Q57">
        <v>4750</v>
      </c>
      <c r="V57" s="5"/>
    </row>
    <row r="58" spans="1:22" ht="12.75">
      <c r="A58" s="1">
        <v>2001</v>
      </c>
      <c r="B58">
        <v>83650</v>
      </c>
      <c r="C58">
        <f>5105+5580-1</f>
        <v>10684</v>
      </c>
      <c r="D58">
        <f>B58+C58</f>
        <v>94334</v>
      </c>
      <c r="E58">
        <v>54624</v>
      </c>
      <c r="F58">
        <f>D58+E58</f>
        <v>148958</v>
      </c>
      <c r="H58">
        <v>5487</v>
      </c>
      <c r="N58" s="21">
        <v>36770</v>
      </c>
      <c r="O58">
        <v>4758</v>
      </c>
      <c r="P58">
        <f t="shared" si="12"/>
        <v>4891.75</v>
      </c>
      <c r="Q58">
        <v>4750</v>
      </c>
      <c r="V58" s="5"/>
    </row>
    <row r="59" spans="14:22" ht="12.75">
      <c r="N59" s="21">
        <v>36800</v>
      </c>
      <c r="O59">
        <v>4732</v>
      </c>
      <c r="P59">
        <f t="shared" si="12"/>
        <v>4914.916666666667</v>
      </c>
      <c r="Q59">
        <v>4750</v>
      </c>
      <c r="V59" s="5"/>
    </row>
    <row r="60" spans="1:22" ht="12.75">
      <c r="A60" t="s">
        <v>19</v>
      </c>
      <c r="N60" s="21">
        <v>36831</v>
      </c>
      <c r="O60">
        <v>5111</v>
      </c>
      <c r="P60">
        <f t="shared" si="12"/>
        <v>4955.166666666667</v>
      </c>
      <c r="Q60">
        <v>4750</v>
      </c>
      <c r="V60" s="5"/>
    </row>
    <row r="61" spans="2:17" ht="12.75">
      <c r="B61" s="7" t="s">
        <v>12</v>
      </c>
      <c r="C61" s="7" t="s">
        <v>13</v>
      </c>
      <c r="D61" s="7" t="s">
        <v>15</v>
      </c>
      <c r="E61" s="5" t="s">
        <v>21</v>
      </c>
      <c r="F61" s="5" t="s">
        <v>15</v>
      </c>
      <c r="G61" s="7" t="s">
        <v>14</v>
      </c>
      <c r="H61" s="7" t="s">
        <v>6</v>
      </c>
      <c r="N61" s="21">
        <v>36861</v>
      </c>
      <c r="O61">
        <v>5403</v>
      </c>
      <c r="P61">
        <f t="shared" si="12"/>
        <v>5060.5</v>
      </c>
      <c r="Q61">
        <v>4750</v>
      </c>
    </row>
    <row r="62" spans="2:18" ht="12.75">
      <c r="B62" s="6" t="s">
        <v>20</v>
      </c>
      <c r="C62" s="6" t="s">
        <v>20</v>
      </c>
      <c r="D62" s="6" t="s">
        <v>20</v>
      </c>
      <c r="E62" s="6" t="s">
        <v>22</v>
      </c>
      <c r="F62" s="6" t="s">
        <v>23</v>
      </c>
      <c r="G62" s="6" t="s">
        <v>20</v>
      </c>
      <c r="H62" s="6" t="s">
        <v>23</v>
      </c>
      <c r="N62" s="21">
        <v>36892</v>
      </c>
      <c r="O62">
        <v>7097</v>
      </c>
      <c r="P62">
        <f t="shared" si="12"/>
        <v>5193.5</v>
      </c>
      <c r="Q62">
        <v>4750</v>
      </c>
      <c r="R62">
        <v>6500</v>
      </c>
    </row>
    <row r="63" spans="1:18" ht="12.75">
      <c r="A63" s="1">
        <v>1997</v>
      </c>
      <c r="B63">
        <f>383389+13774</f>
        <v>397163</v>
      </c>
      <c r="C63">
        <f>14040+10419</f>
        <v>24459</v>
      </c>
      <c r="D63">
        <f>SUM(B63:C63)</f>
        <v>421622</v>
      </c>
      <c r="E63">
        <v>248933</v>
      </c>
      <c r="F63">
        <f>D63-E63</f>
        <v>172689</v>
      </c>
      <c r="G63">
        <v>6491</v>
      </c>
      <c r="H63">
        <f>F63+G63</f>
        <v>179180</v>
      </c>
      <c r="N63" s="21">
        <v>36923</v>
      </c>
      <c r="O63">
        <v>9369</v>
      </c>
      <c r="P63">
        <f t="shared" si="12"/>
        <v>5459.416666666667</v>
      </c>
      <c r="Q63">
        <v>4750</v>
      </c>
      <c r="R63">
        <v>6500</v>
      </c>
    </row>
    <row r="64" spans="1:18" ht="12.75">
      <c r="A64" s="1">
        <v>1998</v>
      </c>
      <c r="B64">
        <f>424299-858</f>
        <v>423441</v>
      </c>
      <c r="C64">
        <f>17887+11668</f>
        <v>29555</v>
      </c>
      <c r="D64">
        <f>SUM(B64:C64)</f>
        <v>452996</v>
      </c>
      <c r="E64">
        <v>281004</v>
      </c>
      <c r="F64">
        <f>D64-E64</f>
        <v>171992</v>
      </c>
      <c r="G64">
        <v>6480</v>
      </c>
      <c r="H64">
        <f>F64+G64</f>
        <v>178472</v>
      </c>
      <c r="N64" s="21">
        <v>36951</v>
      </c>
      <c r="O64">
        <v>7345</v>
      </c>
      <c r="P64">
        <f t="shared" si="12"/>
        <v>5603.25</v>
      </c>
      <c r="Q64">
        <v>4750</v>
      </c>
      <c r="R64">
        <v>6500</v>
      </c>
    </row>
    <row r="65" spans="1:18" ht="12.75">
      <c r="A65" s="1">
        <v>1999</v>
      </c>
      <c r="B65">
        <f>396039+843</f>
        <v>396882</v>
      </c>
      <c r="C65">
        <f>17158+11780</f>
        <v>28938</v>
      </c>
      <c r="D65">
        <f>SUM(B65:C65)</f>
        <v>425820</v>
      </c>
      <c r="E65">
        <v>257265</v>
      </c>
      <c r="F65">
        <f>D65-E65</f>
        <v>168555</v>
      </c>
      <c r="G65">
        <v>6594</v>
      </c>
      <c r="H65">
        <f>F65+G65</f>
        <v>175149</v>
      </c>
      <c r="N65" s="21">
        <v>36982</v>
      </c>
      <c r="O65">
        <v>7057</v>
      </c>
      <c r="P65">
        <f t="shared" si="12"/>
        <v>5759.75</v>
      </c>
      <c r="Q65">
        <v>4750</v>
      </c>
      <c r="R65">
        <v>6500</v>
      </c>
    </row>
    <row r="66" spans="1:18" ht="12.75">
      <c r="A66" s="1">
        <v>2000</v>
      </c>
      <c r="B66">
        <v>467293</v>
      </c>
      <c r="C66">
        <f>20202+18791</f>
        <v>38993</v>
      </c>
      <c r="D66">
        <f>SUM(B66:C66)</f>
        <v>506286</v>
      </c>
      <c r="E66">
        <v>334193</v>
      </c>
      <c r="F66">
        <f>D66-E66</f>
        <v>172093</v>
      </c>
      <c r="G66">
        <v>6968</v>
      </c>
      <c r="H66">
        <f>F66+G66</f>
        <v>179061</v>
      </c>
      <c r="N66" s="21">
        <v>37012</v>
      </c>
      <c r="O66">
        <v>7139</v>
      </c>
      <c r="P66">
        <f t="shared" si="12"/>
        <v>5929.916666666667</v>
      </c>
      <c r="Q66">
        <v>4750</v>
      </c>
      <c r="R66">
        <v>6500</v>
      </c>
    </row>
    <row r="67" spans="1:18" ht="12.75">
      <c r="A67" s="1">
        <v>2001</v>
      </c>
      <c r="B67">
        <v>618451</v>
      </c>
      <c r="C67">
        <f>29297+26903</f>
        <v>56200</v>
      </c>
      <c r="D67">
        <f>SUM(B67:C67)</f>
        <v>674651</v>
      </c>
      <c r="E67">
        <v>498545</v>
      </c>
      <c r="F67">
        <f>D67-E67</f>
        <v>176106</v>
      </c>
      <c r="G67">
        <v>7233</v>
      </c>
      <c r="H67">
        <f>F67+G67</f>
        <v>183339</v>
      </c>
      <c r="N67" s="21">
        <v>37043</v>
      </c>
      <c r="O67">
        <v>6927</v>
      </c>
      <c r="P67">
        <f t="shared" si="12"/>
        <v>6149.083333333333</v>
      </c>
      <c r="Q67">
        <v>4750</v>
      </c>
      <c r="R67">
        <v>6500</v>
      </c>
    </row>
    <row r="68" spans="14:18" ht="12.75">
      <c r="N68" s="21">
        <v>37073</v>
      </c>
      <c r="O68">
        <v>6395</v>
      </c>
      <c r="P68">
        <f t="shared" si="12"/>
        <v>6331.25</v>
      </c>
      <c r="Q68">
        <v>4750</v>
      </c>
      <c r="R68">
        <v>6500</v>
      </c>
    </row>
    <row r="69" spans="1:18" ht="12.75">
      <c r="A69" t="s">
        <v>24</v>
      </c>
      <c r="N69" s="21">
        <v>37104</v>
      </c>
      <c r="O69">
        <v>6709</v>
      </c>
      <c r="P69">
        <f t="shared" si="12"/>
        <v>6503.5</v>
      </c>
      <c r="Q69">
        <v>4750</v>
      </c>
      <c r="R69">
        <v>6500</v>
      </c>
    </row>
    <row r="70" spans="1:18" ht="12.75">
      <c r="A70" s="1">
        <v>1990</v>
      </c>
      <c r="B70" s="10">
        <f aca="true" t="shared" si="15" ref="B70:B80">B10/(F47)</f>
        <v>0.6980466897520557</v>
      </c>
      <c r="N70" s="21">
        <v>37135</v>
      </c>
      <c r="O70">
        <v>5265</v>
      </c>
      <c r="P70">
        <f t="shared" si="12"/>
        <v>6545.75</v>
      </c>
      <c r="Q70">
        <v>4750</v>
      </c>
      <c r="R70">
        <v>6500</v>
      </c>
    </row>
    <row r="71" spans="1:18" ht="12.75">
      <c r="A71" s="1">
        <v>1991</v>
      </c>
      <c r="B71" s="10">
        <f t="shared" si="15"/>
        <v>0.6238152573245654</v>
      </c>
      <c r="N71" s="21">
        <v>37165</v>
      </c>
      <c r="O71">
        <v>5721</v>
      </c>
      <c r="P71">
        <f t="shared" si="12"/>
        <v>6628.166666666667</v>
      </c>
      <c r="Q71">
        <v>4750</v>
      </c>
      <c r="R71">
        <v>6500</v>
      </c>
    </row>
    <row r="72" spans="1:18" ht="12.75">
      <c r="A72" s="1">
        <v>1992</v>
      </c>
      <c r="B72" s="10">
        <f t="shared" si="15"/>
        <v>0.6367740497157508</v>
      </c>
      <c r="N72" s="21">
        <v>37196</v>
      </c>
      <c r="O72">
        <v>5342</v>
      </c>
      <c r="P72">
        <f t="shared" si="12"/>
        <v>6647.416666666667</v>
      </c>
      <c r="Q72">
        <v>4750</v>
      </c>
      <c r="R72">
        <v>6500</v>
      </c>
    </row>
    <row r="73" spans="1:18" ht="12.75">
      <c r="A73" s="1">
        <v>1993</v>
      </c>
      <c r="B73" s="10">
        <f t="shared" si="15"/>
        <v>0.6654243531815697</v>
      </c>
      <c r="N73" s="21">
        <v>37226</v>
      </c>
      <c r="O73">
        <v>5016</v>
      </c>
      <c r="P73">
        <f t="shared" si="12"/>
        <v>6615.166666666667</v>
      </c>
      <c r="Q73">
        <v>4750</v>
      </c>
      <c r="R73">
        <v>6500</v>
      </c>
    </row>
    <row r="74" spans="1:18" ht="12.75">
      <c r="A74" s="1">
        <v>1994</v>
      </c>
      <c r="B74" s="10">
        <f t="shared" si="15"/>
        <v>0.6995992475668602</v>
      </c>
      <c r="N74" s="21">
        <v>37257</v>
      </c>
      <c r="O74">
        <v>7013</v>
      </c>
      <c r="P74">
        <f t="shared" si="12"/>
        <v>6608.166666666667</v>
      </c>
      <c r="Q74">
        <v>4750</v>
      </c>
      <c r="R74">
        <v>6500</v>
      </c>
    </row>
    <row r="75" spans="1:18" ht="12.75">
      <c r="A75" s="1">
        <v>1995</v>
      </c>
      <c r="B75" s="10">
        <f t="shared" si="15"/>
        <v>0.6542748845714605</v>
      </c>
      <c r="N75" s="21">
        <v>37288</v>
      </c>
      <c r="O75">
        <v>7771</v>
      </c>
      <c r="P75">
        <f t="shared" si="12"/>
        <v>6475</v>
      </c>
      <c r="Q75">
        <v>4750</v>
      </c>
      <c r="R75">
        <v>6500</v>
      </c>
    </row>
    <row r="76" spans="1:18" ht="12.75">
      <c r="A76" s="1">
        <v>1996</v>
      </c>
      <c r="B76" s="10">
        <f t="shared" si="15"/>
        <v>0.6990001943466713</v>
      </c>
      <c r="N76" s="21">
        <v>37316</v>
      </c>
      <c r="O76">
        <v>6976</v>
      </c>
      <c r="P76">
        <f t="shared" si="12"/>
        <v>6444.25</v>
      </c>
      <c r="Q76">
        <v>4750</v>
      </c>
      <c r="R76">
        <v>6500</v>
      </c>
    </row>
    <row r="77" spans="1:2" ht="12.75">
      <c r="A77" s="1">
        <v>1997</v>
      </c>
      <c r="B77" s="10">
        <f t="shared" si="15"/>
        <v>0.6939344944502432</v>
      </c>
    </row>
    <row r="78" spans="1:2" ht="12.75">
      <c r="A78" s="1">
        <v>1998</v>
      </c>
      <c r="B78" s="10">
        <f t="shared" si="15"/>
        <v>0.6532455365868454</v>
      </c>
    </row>
    <row r="79" spans="1:2" ht="12.75">
      <c r="A79" s="1">
        <v>1999</v>
      </c>
      <c r="B79" s="10">
        <f t="shared" si="15"/>
        <v>0.7190725775578247</v>
      </c>
    </row>
    <row r="80" spans="1:2" ht="12.75">
      <c r="A80" s="1">
        <v>2000</v>
      </c>
      <c r="B80" s="10">
        <f t="shared" si="15"/>
        <v>0.6833015761868532</v>
      </c>
    </row>
    <row r="81" spans="1:2" ht="12.75">
      <c r="A81" s="1">
        <v>2001</v>
      </c>
      <c r="B81" s="10">
        <f>B21/(F58)</f>
        <v>0.694343371957196</v>
      </c>
    </row>
    <row r="83" spans="1:4" ht="12.75">
      <c r="A83" t="s">
        <v>25</v>
      </c>
      <c r="D83" t="s">
        <v>32</v>
      </c>
    </row>
    <row r="84" spans="4:6" ht="12.75">
      <c r="D84" s="6" t="s">
        <v>12</v>
      </c>
      <c r="E84" s="6" t="s">
        <v>13</v>
      </c>
      <c r="F84" s="6" t="s">
        <v>14</v>
      </c>
    </row>
    <row r="85" spans="1:6" ht="12.75">
      <c r="A85" s="1">
        <v>1997</v>
      </c>
      <c r="B85" s="10">
        <f>E63/D54</f>
        <v>2.6129211714075784</v>
      </c>
      <c r="D85" s="10">
        <f aca="true" t="shared" si="16" ref="D85:E89">B63/B54</f>
        <v>4.631800529464588</v>
      </c>
      <c r="E85" s="10">
        <f t="shared" si="16"/>
        <v>2.568413315131786</v>
      </c>
      <c r="F85" s="10">
        <f>G63/E54</f>
        <v>0.1264981583614289</v>
      </c>
    </row>
    <row r="86" spans="1:6" ht="12.75">
      <c r="A86" s="1">
        <v>1998</v>
      </c>
      <c r="B86" s="10">
        <f>E64/D55</f>
        <v>3.024410194592733</v>
      </c>
      <c r="D86" s="10">
        <f t="shared" si="16"/>
        <v>5.087539498504163</v>
      </c>
      <c r="E86" s="10">
        <f t="shared" si="16"/>
        <v>3.0528870984402436</v>
      </c>
      <c r="F86" s="10">
        <f>G64/E55</f>
        <v>0.11683885973927625</v>
      </c>
    </row>
    <row r="87" spans="1:6" ht="12.75">
      <c r="A87" s="1">
        <v>1999</v>
      </c>
      <c r="B87" s="10">
        <f>E65/D56</f>
        <v>2.795629401025819</v>
      </c>
      <c r="D87" s="10">
        <f t="shared" si="16"/>
        <v>4.828189438084695</v>
      </c>
      <c r="E87" s="10">
        <f t="shared" si="16"/>
        <v>2.9459431945434185</v>
      </c>
      <c r="F87" s="10">
        <f>G65/E56</f>
        <v>0.12768429409600526</v>
      </c>
    </row>
    <row r="88" spans="1:6" ht="12.75">
      <c r="A88" s="1">
        <v>2000</v>
      </c>
      <c r="B88" s="10">
        <f>E66/D57</f>
        <v>3.567122439612753</v>
      </c>
      <c r="D88" s="10">
        <f t="shared" si="16"/>
        <v>5.604848092308061</v>
      </c>
      <c r="E88" s="10">
        <f t="shared" si="16"/>
        <v>3.7805894900135737</v>
      </c>
      <c r="F88" s="10">
        <f>G66/E57</f>
        <v>0.1270698081552265</v>
      </c>
    </row>
    <row r="89" spans="1:6" ht="12.75">
      <c r="A89" s="1">
        <v>2001</v>
      </c>
      <c r="B89" s="10">
        <f>E67/D58</f>
        <v>5.284891979561982</v>
      </c>
      <c r="D89" s="10">
        <f t="shared" si="16"/>
        <v>7.3933173939031676</v>
      </c>
      <c r="E89" s="10">
        <f t="shared" si="16"/>
        <v>5.260202171471359</v>
      </c>
      <c r="F89" s="10">
        <f>G67/E58</f>
        <v>0.13241432337434095</v>
      </c>
    </row>
    <row r="90" spans="1:2" ht="12.75">
      <c r="A90" s="1"/>
      <c r="B90" s="10"/>
    </row>
    <row r="91" spans="1:9" ht="12.75">
      <c r="A91" t="s">
        <v>26</v>
      </c>
      <c r="D91" t="s">
        <v>30</v>
      </c>
      <c r="G91" s="11" t="s">
        <v>28</v>
      </c>
      <c r="I91" s="11" t="s">
        <v>31</v>
      </c>
    </row>
    <row r="92" spans="1:9" ht="12.75">
      <c r="A92" t="s">
        <v>27</v>
      </c>
      <c r="D92" s="12" t="s">
        <v>40</v>
      </c>
      <c r="G92" s="11" t="s">
        <v>29</v>
      </c>
      <c r="I92" s="11" t="s">
        <v>29</v>
      </c>
    </row>
    <row r="93" spans="1:9" ht="12.75">
      <c r="A93" s="1">
        <v>1985</v>
      </c>
      <c r="B93">
        <v>459527</v>
      </c>
      <c r="D93">
        <v>281257</v>
      </c>
      <c r="F93">
        <f>D93/1000</f>
        <v>281.257</v>
      </c>
      <c r="G93">
        <f>(B93*1000)/E5</f>
        <v>1033.0488775386332</v>
      </c>
      <c r="I93">
        <f>(D93*1000)/E5</f>
        <v>632.2854329558074</v>
      </c>
    </row>
    <row r="94" spans="1:9" ht="12.75">
      <c r="A94" s="1">
        <v>1986</v>
      </c>
      <c r="B94">
        <v>480447</v>
      </c>
      <c r="D94">
        <v>290798</v>
      </c>
      <c r="F94">
        <f aca="true" t="shared" si="17" ref="F94:F109">D94/1000</f>
        <v>290.798</v>
      </c>
      <c r="G94">
        <f>(B94*1000)/E6</f>
        <v>1056.4777697394027</v>
      </c>
      <c r="I94">
        <f>(D94*1000)/E6</f>
        <v>639.4495594408517</v>
      </c>
    </row>
    <row r="95" spans="1:9" ht="12.75">
      <c r="A95" s="1">
        <v>1987</v>
      </c>
      <c r="B95">
        <v>521114</v>
      </c>
      <c r="D95">
        <v>333353</v>
      </c>
      <c r="F95">
        <f t="shared" si="17"/>
        <v>333.353</v>
      </c>
      <c r="G95">
        <f>(B95*1000)/E7</f>
        <v>1118.0904360886123</v>
      </c>
      <c r="I95">
        <f>(D95*1000)/E7</f>
        <v>715.234672531245</v>
      </c>
    </row>
    <row r="96" spans="1:9" ht="12.75">
      <c r="A96" s="1">
        <v>1988</v>
      </c>
      <c r="B96">
        <v>541673</v>
      </c>
      <c r="D96">
        <v>350725</v>
      </c>
      <c r="F96">
        <f t="shared" si="17"/>
        <v>350.725</v>
      </c>
      <c r="G96">
        <f>(B96*1000)/E8</f>
        <v>1136.7743966421826</v>
      </c>
      <c r="I96">
        <f>(D96*1000)/E8</f>
        <v>736.0440713536201</v>
      </c>
    </row>
    <row r="97" spans="1:9" ht="12.75">
      <c r="A97" s="1">
        <v>1989</v>
      </c>
      <c r="B97">
        <v>559370</v>
      </c>
      <c r="D97">
        <v>361303</v>
      </c>
      <c r="F97">
        <f t="shared" si="17"/>
        <v>361.303</v>
      </c>
      <c r="G97">
        <f aca="true" t="shared" si="18" ref="G97:G109">(B97*1000)/E9</f>
        <v>1139.8988015544537</v>
      </c>
      <c r="I97">
        <f aca="true" t="shared" si="19" ref="I97:I109">(D97*1000)/E9</f>
        <v>736.2726937412247</v>
      </c>
    </row>
    <row r="98" spans="1:9" ht="12.75">
      <c r="A98" s="1">
        <v>1990</v>
      </c>
      <c r="B98">
        <v>583137</v>
      </c>
      <c r="D98">
        <v>370679</v>
      </c>
      <c r="F98">
        <f t="shared" si="17"/>
        <v>370.679</v>
      </c>
      <c r="G98">
        <f t="shared" si="18"/>
        <v>1158.5879276877197</v>
      </c>
      <c r="I98">
        <f t="shared" si="19"/>
        <v>736.4722431390157</v>
      </c>
    </row>
    <row r="99" spans="1:9" ht="12.75">
      <c r="A99" s="1">
        <v>1991</v>
      </c>
      <c r="B99">
        <v>615989</v>
      </c>
      <c r="D99">
        <v>386727</v>
      </c>
      <c r="F99">
        <f t="shared" si="17"/>
        <v>386.727</v>
      </c>
      <c r="G99">
        <f t="shared" si="18"/>
        <v>1194.1821354141423</v>
      </c>
      <c r="I99">
        <f t="shared" si="19"/>
        <v>749.7251974991518</v>
      </c>
    </row>
    <row r="100" spans="1:9" ht="12.75">
      <c r="A100" s="1">
        <v>1992</v>
      </c>
      <c r="B100">
        <v>667667</v>
      </c>
      <c r="D100">
        <v>418611</v>
      </c>
      <c r="F100">
        <f t="shared" si="17"/>
        <v>418.611</v>
      </c>
      <c r="G100">
        <f t="shared" si="18"/>
        <v>1254.756074413325</v>
      </c>
      <c r="I100">
        <f t="shared" si="19"/>
        <v>786.7015968532763</v>
      </c>
    </row>
    <row r="101" spans="1:9" ht="12.75">
      <c r="A101" s="1">
        <v>1993</v>
      </c>
      <c r="B101">
        <v>710100</v>
      </c>
      <c r="D101">
        <v>442786</v>
      </c>
      <c r="F101">
        <f t="shared" si="17"/>
        <v>442.786</v>
      </c>
      <c r="G101">
        <f t="shared" si="18"/>
        <v>1290.6591249472904</v>
      </c>
      <c r="I101">
        <f t="shared" si="19"/>
        <v>804.7962136303491</v>
      </c>
    </row>
    <row r="102" spans="1:9" ht="12.75">
      <c r="A102" s="1">
        <v>1994</v>
      </c>
      <c r="B102">
        <v>739945</v>
      </c>
      <c r="D102">
        <v>459783</v>
      </c>
      <c r="F102">
        <f t="shared" si="17"/>
        <v>459.783</v>
      </c>
      <c r="G102">
        <f t="shared" si="18"/>
        <v>1293.216748751254</v>
      </c>
      <c r="I102">
        <f t="shared" si="19"/>
        <v>803.5719903386033</v>
      </c>
    </row>
    <row r="103" spans="1:9" ht="12.75">
      <c r="A103" s="1">
        <v>1995</v>
      </c>
      <c r="B103">
        <v>784466</v>
      </c>
      <c r="D103">
        <v>481847</v>
      </c>
      <c r="F103">
        <f t="shared" si="17"/>
        <v>481.847</v>
      </c>
      <c r="G103">
        <f t="shared" si="18"/>
        <v>1323.4616306023909</v>
      </c>
      <c r="I103">
        <f t="shared" si="19"/>
        <v>812.9173429069842</v>
      </c>
    </row>
    <row r="104" spans="1:9" ht="12.75">
      <c r="A104" s="1">
        <v>1996</v>
      </c>
      <c r="B104">
        <v>825121</v>
      </c>
      <c r="D104">
        <v>499300</v>
      </c>
      <c r="F104">
        <f t="shared" si="17"/>
        <v>499.3</v>
      </c>
      <c r="G104">
        <f t="shared" si="18"/>
        <v>1334.6483757689277</v>
      </c>
      <c r="I104">
        <f t="shared" si="19"/>
        <v>807.6269226227737</v>
      </c>
    </row>
    <row r="105" spans="1:9" ht="12.75">
      <c r="A105" s="1">
        <v>1997</v>
      </c>
      <c r="B105">
        <v>882936</v>
      </c>
      <c r="D105">
        <v>528175</v>
      </c>
      <c r="F105">
        <f t="shared" si="17"/>
        <v>528.175</v>
      </c>
      <c r="G105">
        <f t="shared" si="18"/>
        <v>1375.941255672468</v>
      </c>
      <c r="I105">
        <f t="shared" si="19"/>
        <v>823.0922430559018</v>
      </c>
    </row>
    <row r="106" spans="1:9" ht="12.75">
      <c r="A106" s="1">
        <v>1998</v>
      </c>
      <c r="B106">
        <v>948280</v>
      </c>
      <c r="D106">
        <v>565623</v>
      </c>
      <c r="F106">
        <f t="shared" si="17"/>
        <v>565.623</v>
      </c>
      <c r="G106">
        <f t="shared" si="18"/>
        <v>1429.441416236554</v>
      </c>
      <c r="I106">
        <f t="shared" si="19"/>
        <v>852.6225821233901</v>
      </c>
    </row>
    <row r="107" spans="1:9" ht="12.75">
      <c r="A107" s="1">
        <v>1999</v>
      </c>
      <c r="B107">
        <v>1013599</v>
      </c>
      <c r="D107">
        <v>592488</v>
      </c>
      <c r="F107">
        <f t="shared" si="17"/>
        <v>592.488</v>
      </c>
      <c r="G107">
        <f t="shared" si="18"/>
        <v>1476.8671036853232</v>
      </c>
      <c r="I107">
        <f t="shared" si="19"/>
        <v>863.2862073939593</v>
      </c>
    </row>
    <row r="108" spans="1:9" ht="12.75">
      <c r="A108" s="1">
        <v>2000</v>
      </c>
      <c r="B108">
        <v>1067362</v>
      </c>
      <c r="D108">
        <v>619866</v>
      </c>
      <c r="F108">
        <f t="shared" si="17"/>
        <v>619.866</v>
      </c>
      <c r="G108">
        <f t="shared" si="18"/>
        <v>1514.7857950779771</v>
      </c>
      <c r="I108">
        <f t="shared" si="19"/>
        <v>879.7054904070085</v>
      </c>
    </row>
    <row r="109" spans="1:9" ht="12.75">
      <c r="A109" s="1">
        <v>2001</v>
      </c>
      <c r="B109">
        <v>1150332</v>
      </c>
      <c r="C109">
        <f>B109-B93</f>
        <v>690805</v>
      </c>
      <c r="D109">
        <f>1150332-489584</f>
        <v>660748</v>
      </c>
      <c r="E109">
        <f>D109-D93</f>
        <v>379491</v>
      </c>
      <c r="F109">
        <f t="shared" si="17"/>
        <v>660.748</v>
      </c>
      <c r="G109">
        <f t="shared" si="18"/>
        <v>1571.706517283782</v>
      </c>
      <c r="I109">
        <f t="shared" si="19"/>
        <v>902.7845334062031</v>
      </c>
    </row>
    <row r="114" spans="2:5" ht="12.75">
      <c r="B114" t="s">
        <v>42</v>
      </c>
      <c r="C114" s="14" t="s">
        <v>42</v>
      </c>
      <c r="D114" t="s">
        <v>33</v>
      </c>
      <c r="E114" t="s">
        <v>33</v>
      </c>
    </row>
    <row r="115" spans="1:5" ht="12.75">
      <c r="A115" t="s">
        <v>34</v>
      </c>
      <c r="B115" t="s">
        <v>35</v>
      </c>
      <c r="C115" t="s">
        <v>36</v>
      </c>
      <c r="D115" t="s">
        <v>37</v>
      </c>
      <c r="E115" t="s">
        <v>38</v>
      </c>
    </row>
    <row r="116" spans="1:5" ht="12.75">
      <c r="A116" s="13">
        <v>1985</v>
      </c>
      <c r="B116">
        <v>0</v>
      </c>
      <c r="C116" t="s">
        <v>39</v>
      </c>
      <c r="D116" s="10">
        <v>161.24</v>
      </c>
      <c r="E116" s="10">
        <v>154.08</v>
      </c>
    </row>
    <row r="117" spans="1:5" ht="12.75">
      <c r="A117" s="13">
        <v>1986</v>
      </c>
      <c r="B117">
        <v>121386036</v>
      </c>
      <c r="C117">
        <v>125648047</v>
      </c>
      <c r="D117" s="10">
        <v>145.38</v>
      </c>
      <c r="E117" s="10">
        <v>145.84</v>
      </c>
    </row>
    <row r="118" spans="1:5" ht="12.75">
      <c r="A118" s="13">
        <v>1987</v>
      </c>
      <c r="B118">
        <v>118829177</v>
      </c>
      <c r="C118">
        <v>127512001</v>
      </c>
      <c r="D118" s="10">
        <v>138.25</v>
      </c>
      <c r="E118" s="10">
        <v>146.45</v>
      </c>
    </row>
    <row r="119" spans="1:5" ht="12.75">
      <c r="A119" s="13">
        <v>1988</v>
      </c>
      <c r="B119">
        <v>126851919</v>
      </c>
      <c r="C119">
        <v>129510739</v>
      </c>
      <c r="D119" s="10">
        <v>144.24</v>
      </c>
      <c r="E119" s="10">
        <v>143.75</v>
      </c>
    </row>
    <row r="120" spans="1:5" ht="12.75">
      <c r="A120" s="13">
        <v>1989</v>
      </c>
      <c r="B120">
        <v>132571631</v>
      </c>
      <c r="C120">
        <v>131869065</v>
      </c>
      <c r="D120" s="10">
        <v>145.28</v>
      </c>
      <c r="E120" s="10">
        <v>140.34</v>
      </c>
    </row>
    <row r="121" spans="1:5" ht="12.75">
      <c r="A121" s="13">
        <v>1990</v>
      </c>
      <c r="B121">
        <v>132402887</v>
      </c>
      <c r="C121">
        <v>138654675</v>
      </c>
      <c r="D121" s="10">
        <v>137.09</v>
      </c>
      <c r="E121" s="10">
        <v>143.32</v>
      </c>
    </row>
    <row r="122" spans="1:5" ht="12.75">
      <c r="A122" s="13">
        <v>1991</v>
      </c>
      <c r="B122">
        <v>145669722</v>
      </c>
      <c r="C122">
        <v>142083527</v>
      </c>
      <c r="D122" s="10">
        <v>152.53</v>
      </c>
      <c r="E122" s="10">
        <v>143.24</v>
      </c>
    </row>
    <row r="123" spans="1:11" ht="12.75">
      <c r="A123" s="13">
        <v>1992</v>
      </c>
      <c r="B123">
        <v>137721481</v>
      </c>
      <c r="C123">
        <v>145193762</v>
      </c>
      <c r="D123" s="10">
        <v>132.67</v>
      </c>
      <c r="E123" s="10">
        <v>140.07</v>
      </c>
      <c r="I123" t="s">
        <v>41</v>
      </c>
      <c r="K123" t="s">
        <v>46</v>
      </c>
    </row>
    <row r="124" spans="1:8" ht="12.75">
      <c r="A124" s="13">
        <v>1993</v>
      </c>
      <c r="B124">
        <v>154645463</v>
      </c>
      <c r="C124">
        <v>151008626</v>
      </c>
      <c r="D124" s="10">
        <v>149.46</v>
      </c>
      <c r="E124" s="10">
        <v>140.51</v>
      </c>
      <c r="H124" s="13">
        <v>1985</v>
      </c>
    </row>
    <row r="125" spans="1:8" ht="12.75">
      <c r="A125" s="13">
        <v>1994</v>
      </c>
      <c r="B125">
        <v>148664804</v>
      </c>
      <c r="C125">
        <v>155027765</v>
      </c>
      <c r="D125" s="10">
        <v>134.55</v>
      </c>
      <c r="E125" s="10">
        <v>140.32</v>
      </c>
      <c r="H125" s="13">
        <v>1986</v>
      </c>
    </row>
    <row r="126" spans="1:8" ht="12.75">
      <c r="A126" s="13">
        <v>1995</v>
      </c>
      <c r="B126">
        <v>152269896</v>
      </c>
      <c r="C126">
        <v>161768582</v>
      </c>
      <c r="D126" s="10">
        <v>130.05</v>
      </c>
      <c r="E126" s="10">
        <v>140.19</v>
      </c>
      <c r="H126" s="13">
        <v>1987</v>
      </c>
    </row>
    <row r="127" spans="1:8" ht="12.75">
      <c r="A127" s="13">
        <v>1996</v>
      </c>
      <c r="B127">
        <v>167530834</v>
      </c>
      <c r="C127">
        <v>170560483</v>
      </c>
      <c r="D127" s="10">
        <v>138.02</v>
      </c>
      <c r="E127" s="10">
        <v>142.57</v>
      </c>
      <c r="H127" s="13">
        <v>1988</v>
      </c>
    </row>
    <row r="128" spans="1:8" ht="12.75">
      <c r="A128" s="13">
        <v>1997</v>
      </c>
      <c r="B128">
        <v>176678917</v>
      </c>
      <c r="C128">
        <v>177834271</v>
      </c>
      <c r="D128" s="10">
        <v>134.94</v>
      </c>
      <c r="E128" s="10">
        <v>141.7</v>
      </c>
      <c r="H128" s="13">
        <v>1989</v>
      </c>
    </row>
    <row r="129" spans="1:8" ht="12.75">
      <c r="A129" s="13">
        <v>1998</v>
      </c>
      <c r="B129">
        <v>174531595</v>
      </c>
      <c r="C129">
        <v>174235388</v>
      </c>
      <c r="D129" s="10">
        <v>130.26</v>
      </c>
      <c r="E129" s="10">
        <v>131.37</v>
      </c>
      <c r="H129" s="13">
        <v>1990</v>
      </c>
    </row>
    <row r="130" spans="1:8" ht="12.75">
      <c r="A130" s="13">
        <v>1999</v>
      </c>
      <c r="B130">
        <v>178162650</v>
      </c>
      <c r="C130">
        <v>179502318</v>
      </c>
      <c r="D130" s="10">
        <v>122.81</v>
      </c>
      <c r="E130" s="10">
        <v>128.06</v>
      </c>
      <c r="H130" s="13">
        <v>1991</v>
      </c>
    </row>
    <row r="131" spans="1:8" ht="12.75">
      <c r="A131" s="13">
        <v>2000</v>
      </c>
      <c r="B131">
        <v>195526389</v>
      </c>
      <c r="C131">
        <v>197588053</v>
      </c>
      <c r="D131" s="10">
        <v>119.72</v>
      </c>
      <c r="E131" s="10">
        <v>125.69</v>
      </c>
      <c r="H131" s="13">
        <v>1992</v>
      </c>
    </row>
    <row r="132" spans="1:8" ht="12.75">
      <c r="A132" s="13">
        <v>2001</v>
      </c>
      <c r="B132">
        <v>198497023</v>
      </c>
      <c r="C132">
        <v>201177647</v>
      </c>
      <c r="D132" s="10">
        <v>116.35</v>
      </c>
      <c r="E132" s="10">
        <v>120.64</v>
      </c>
      <c r="H132" s="13">
        <v>1993</v>
      </c>
    </row>
    <row r="133" ht="12.75">
      <c r="H133" s="13">
        <v>1994</v>
      </c>
    </row>
    <row r="134" spans="8:11" ht="12.75">
      <c r="H134" s="13">
        <v>1995</v>
      </c>
      <c r="I134">
        <v>170522843</v>
      </c>
      <c r="J134">
        <f aca="true" t="shared" si="20" ref="J134:J140">I134/1000</f>
        <v>170522.843</v>
      </c>
      <c r="K134">
        <f>J134+L15</f>
        <v>176778.17578321433</v>
      </c>
    </row>
    <row r="135" spans="1:11" ht="12.75">
      <c r="A135" s="13">
        <v>1985</v>
      </c>
      <c r="H135" s="13">
        <v>1996</v>
      </c>
      <c r="I135">
        <v>179481019</v>
      </c>
      <c r="J135">
        <f t="shared" si="20"/>
        <v>179481.019</v>
      </c>
      <c r="K135">
        <f aca="true" t="shared" si="21" ref="K135:K140">J135+L16</f>
        <v>186295.72830815872</v>
      </c>
    </row>
    <row r="136" spans="1:11" ht="12.75">
      <c r="A136" s="13">
        <v>1986</v>
      </c>
      <c r="B136">
        <f>B117/1000</f>
        <v>121386.036</v>
      </c>
      <c r="C136">
        <f>C117/1000</f>
        <v>125648.047</v>
      </c>
      <c r="H136" s="13">
        <v>1997</v>
      </c>
      <c r="I136">
        <v>187758417</v>
      </c>
      <c r="J136">
        <f t="shared" si="20"/>
        <v>187758.417</v>
      </c>
      <c r="K136">
        <f t="shared" si="21"/>
        <v>193908.59577655475</v>
      </c>
    </row>
    <row r="137" spans="1:11" ht="12.75">
      <c r="A137" s="13">
        <v>1987</v>
      </c>
      <c r="B137">
        <f aca="true" t="shared" si="22" ref="B137:C151">B118/1000</f>
        <v>118829.177</v>
      </c>
      <c r="C137">
        <f t="shared" si="22"/>
        <v>127512.001</v>
      </c>
      <c r="H137" s="13">
        <v>1998</v>
      </c>
      <c r="I137">
        <v>187245847</v>
      </c>
      <c r="J137">
        <f t="shared" si="20"/>
        <v>187245.847</v>
      </c>
      <c r="K137">
        <f t="shared" si="21"/>
        <v>201838.12612116674</v>
      </c>
    </row>
    <row r="138" spans="1:11" ht="12.75">
      <c r="A138" s="13">
        <v>1988</v>
      </c>
      <c r="B138">
        <f t="shared" si="22"/>
        <v>126851.919</v>
      </c>
      <c r="C138">
        <f t="shared" si="22"/>
        <v>129510.739</v>
      </c>
      <c r="H138" s="13">
        <v>1999</v>
      </c>
      <c r="I138">
        <v>209958539</v>
      </c>
      <c r="J138">
        <f t="shared" si="20"/>
        <v>209958.539</v>
      </c>
      <c r="K138">
        <f t="shared" si="21"/>
        <v>222021.51352125106</v>
      </c>
    </row>
    <row r="139" spans="1:11" ht="12.75">
      <c r="A139" s="13">
        <v>1989</v>
      </c>
      <c r="B139">
        <f t="shared" si="22"/>
        <v>132571.631</v>
      </c>
      <c r="C139">
        <f t="shared" si="22"/>
        <v>131869.065</v>
      </c>
      <c r="H139" s="13">
        <v>2000</v>
      </c>
      <c r="I139">
        <v>214865711</v>
      </c>
      <c r="J139">
        <f t="shared" si="20"/>
        <v>214865.711</v>
      </c>
      <c r="K139">
        <f t="shared" si="21"/>
        <v>231827.93503777648</v>
      </c>
    </row>
    <row r="140" spans="1:11" ht="12.75">
      <c r="A140" s="13">
        <v>1990</v>
      </c>
      <c r="B140">
        <f t="shared" si="22"/>
        <v>132402.887</v>
      </c>
      <c r="C140">
        <f t="shared" si="22"/>
        <v>138654.675</v>
      </c>
      <c r="H140" s="13">
        <v>2001</v>
      </c>
      <c r="I140">
        <f>216165050+2415738</f>
        <v>218580788</v>
      </c>
      <c r="J140">
        <f t="shared" si="20"/>
        <v>218580.788</v>
      </c>
      <c r="K140">
        <f t="shared" si="21"/>
        <v>238185.27058764343</v>
      </c>
    </row>
    <row r="141" spans="1:3" ht="12.75">
      <c r="A141" s="13">
        <v>1991</v>
      </c>
      <c r="B141">
        <f t="shared" si="22"/>
        <v>145669.722</v>
      </c>
      <c r="C141">
        <f t="shared" si="22"/>
        <v>142083.527</v>
      </c>
    </row>
    <row r="142" spans="1:3" ht="12.75">
      <c r="A142" s="13">
        <v>1992</v>
      </c>
      <c r="B142">
        <f t="shared" si="22"/>
        <v>137721.481</v>
      </c>
      <c r="C142">
        <f t="shared" si="22"/>
        <v>145193.762</v>
      </c>
    </row>
    <row r="143" spans="1:3" ht="12.75">
      <c r="A143" s="13">
        <v>1993</v>
      </c>
      <c r="B143">
        <f t="shared" si="22"/>
        <v>154645.463</v>
      </c>
      <c r="C143">
        <f t="shared" si="22"/>
        <v>151008.626</v>
      </c>
    </row>
    <row r="144" spans="1:7" ht="12.75">
      <c r="A144" s="13">
        <v>1994</v>
      </c>
      <c r="B144">
        <f t="shared" si="22"/>
        <v>148664.804</v>
      </c>
      <c r="C144">
        <f t="shared" si="22"/>
        <v>155027.765</v>
      </c>
      <c r="F144" t="s">
        <v>43</v>
      </c>
      <c r="G144" t="s">
        <v>44</v>
      </c>
    </row>
    <row r="145" spans="1:9" ht="12.75">
      <c r="A145" s="13">
        <v>1995</v>
      </c>
      <c r="B145">
        <f t="shared" si="22"/>
        <v>152269.896</v>
      </c>
      <c r="C145">
        <f t="shared" si="22"/>
        <v>161768.582</v>
      </c>
      <c r="E145" s="13">
        <v>1995</v>
      </c>
      <c r="F145">
        <f aca="true" t="shared" si="23" ref="F145:F150">J134-C145</f>
        <v>8754.260999999999</v>
      </c>
      <c r="G145">
        <v>23667928.75</v>
      </c>
      <c r="H145">
        <f>G145/1000</f>
        <v>23667.92875</v>
      </c>
      <c r="I145" s="15">
        <f>F145/H145</f>
        <v>0.369878627423196</v>
      </c>
    </row>
    <row r="146" spans="1:9" ht="12.75">
      <c r="A146" s="13">
        <v>1996</v>
      </c>
      <c r="B146">
        <f t="shared" si="22"/>
        <v>167530.834</v>
      </c>
      <c r="C146">
        <f t="shared" si="22"/>
        <v>170560.483</v>
      </c>
      <c r="E146" s="13">
        <v>1996</v>
      </c>
      <c r="F146">
        <f t="shared" si="23"/>
        <v>8920.535999999993</v>
      </c>
      <c r="G146">
        <v>28987514.88</v>
      </c>
      <c r="H146">
        <f aca="true" t="shared" si="24" ref="H146:H151">G146/1000</f>
        <v>28987.51488</v>
      </c>
      <c r="I146" s="15">
        <f aca="true" t="shared" si="25" ref="I146:I151">F146/H146</f>
        <v>0.30773717708911763</v>
      </c>
    </row>
    <row r="147" spans="1:9" ht="12.75">
      <c r="A147" s="13">
        <v>1997</v>
      </c>
      <c r="B147">
        <f t="shared" si="22"/>
        <v>176678.917</v>
      </c>
      <c r="C147">
        <f t="shared" si="22"/>
        <v>177834.271</v>
      </c>
      <c r="E147" s="13">
        <v>1997</v>
      </c>
      <c r="F147">
        <f t="shared" si="23"/>
        <v>9924.145999999979</v>
      </c>
      <c r="G147">
        <v>29014307.63</v>
      </c>
      <c r="H147">
        <f t="shared" si="24"/>
        <v>29014.30763</v>
      </c>
      <c r="I147" s="15">
        <f t="shared" si="25"/>
        <v>0.3420431783710284</v>
      </c>
    </row>
    <row r="148" spans="1:9" ht="12.75">
      <c r="A148" s="13">
        <v>1998</v>
      </c>
      <c r="B148">
        <f t="shared" si="22"/>
        <v>174531.595</v>
      </c>
      <c r="C148">
        <f t="shared" si="22"/>
        <v>174235.388</v>
      </c>
      <c r="E148" s="13">
        <v>1998</v>
      </c>
      <c r="F148">
        <f t="shared" si="23"/>
        <v>13010.459000000003</v>
      </c>
      <c r="G148">
        <v>27407709.96</v>
      </c>
      <c r="H148">
        <f t="shared" si="24"/>
        <v>27407.70996</v>
      </c>
      <c r="I148" s="15">
        <f t="shared" si="25"/>
        <v>0.47470069622701166</v>
      </c>
    </row>
    <row r="149" spans="1:9" ht="12.75">
      <c r="A149" s="13">
        <v>1999</v>
      </c>
      <c r="B149">
        <f t="shared" si="22"/>
        <v>178162.65</v>
      </c>
      <c r="C149">
        <f t="shared" si="22"/>
        <v>179502.318</v>
      </c>
      <c r="E149" s="13">
        <v>1999</v>
      </c>
      <c r="F149">
        <f t="shared" si="23"/>
        <v>30456.22099999999</v>
      </c>
      <c r="G149">
        <v>19218885.98</v>
      </c>
      <c r="H149">
        <f t="shared" si="24"/>
        <v>19218.88598</v>
      </c>
      <c r="I149" s="15">
        <f t="shared" si="25"/>
        <v>1.5847027258340596</v>
      </c>
    </row>
    <row r="150" spans="1:9" ht="12.75">
      <c r="A150" s="13">
        <v>2000</v>
      </c>
      <c r="B150">
        <f t="shared" si="22"/>
        <v>195526.389</v>
      </c>
      <c r="C150">
        <f t="shared" si="22"/>
        <v>197588.053</v>
      </c>
      <c r="E150" s="13">
        <v>2000</v>
      </c>
      <c r="F150">
        <f t="shared" si="23"/>
        <v>17277.657999999996</v>
      </c>
      <c r="G150">
        <v>24163290.36</v>
      </c>
      <c r="H150">
        <f t="shared" si="24"/>
        <v>24163.29036</v>
      </c>
      <c r="I150" s="15">
        <f t="shared" si="25"/>
        <v>0.7150374697562504</v>
      </c>
    </row>
    <row r="151" spans="1:9" ht="12.75">
      <c r="A151" s="13">
        <v>2001</v>
      </c>
      <c r="B151">
        <f t="shared" si="22"/>
        <v>198497.023</v>
      </c>
      <c r="C151">
        <f t="shared" si="22"/>
        <v>201177.647</v>
      </c>
      <c r="E151" s="13">
        <v>2001</v>
      </c>
      <c r="G151">
        <v>25873020.18</v>
      </c>
      <c r="H151">
        <f t="shared" si="24"/>
        <v>25873.02018</v>
      </c>
      <c r="I151" s="15">
        <f t="shared" si="25"/>
        <v>0</v>
      </c>
    </row>
    <row r="156" spans="2:5" ht="12.75">
      <c r="B156" t="s">
        <v>42</v>
      </c>
      <c r="C156" s="14" t="s">
        <v>42</v>
      </c>
      <c r="D156" t="s">
        <v>33</v>
      </c>
      <c r="E156" t="s">
        <v>33</v>
      </c>
    </row>
    <row r="157" spans="1:5" ht="12.75">
      <c r="A157" t="s">
        <v>34</v>
      </c>
      <c r="B157" t="s">
        <v>35</v>
      </c>
      <c r="C157" t="s">
        <v>36</v>
      </c>
      <c r="D157" t="s">
        <v>37</v>
      </c>
      <c r="E157" t="s">
        <v>38</v>
      </c>
    </row>
    <row r="158" spans="1:6" ht="12.75">
      <c r="A158" s="13">
        <v>1985</v>
      </c>
      <c r="B158">
        <v>0</v>
      </c>
      <c r="C158" t="s">
        <v>39</v>
      </c>
      <c r="D158" s="10">
        <v>161.24</v>
      </c>
      <c r="E158" s="10">
        <v>154.08</v>
      </c>
      <c r="F158" s="10">
        <v>154.08</v>
      </c>
    </row>
    <row r="159" spans="1:6" ht="12.75">
      <c r="A159" s="13">
        <v>1986</v>
      </c>
      <c r="B159">
        <v>121386036</v>
      </c>
      <c r="C159">
        <v>125648047</v>
      </c>
      <c r="D159" s="10">
        <v>145.38</v>
      </c>
      <c r="E159" s="10">
        <v>145.84</v>
      </c>
      <c r="F159" s="10">
        <v>145.84</v>
      </c>
    </row>
    <row r="160" spans="1:6" ht="12.75">
      <c r="A160" s="13">
        <v>1987</v>
      </c>
      <c r="B160">
        <v>118829177</v>
      </c>
      <c r="C160">
        <v>127512001</v>
      </c>
      <c r="D160" s="10">
        <v>138.25</v>
      </c>
      <c r="E160" s="10">
        <v>146.45</v>
      </c>
      <c r="F160" s="10">
        <v>146.45</v>
      </c>
    </row>
    <row r="161" spans="1:6" ht="12.75">
      <c r="A161" s="13">
        <v>1988</v>
      </c>
      <c r="B161">
        <v>126851919</v>
      </c>
      <c r="C161">
        <v>129510739</v>
      </c>
      <c r="D161" s="10">
        <v>144.24</v>
      </c>
      <c r="E161" s="10">
        <v>143.75</v>
      </c>
      <c r="F161" s="10">
        <v>143.75</v>
      </c>
    </row>
    <row r="162" spans="1:6" ht="12.75">
      <c r="A162" s="13">
        <v>1989</v>
      </c>
      <c r="B162">
        <v>132571631</v>
      </c>
      <c r="C162">
        <v>131869065</v>
      </c>
      <c r="D162" s="10">
        <v>145.28</v>
      </c>
      <c r="E162" s="10">
        <v>140.34</v>
      </c>
      <c r="F162" s="10">
        <v>140.34</v>
      </c>
    </row>
    <row r="163" spans="1:6" ht="12.75">
      <c r="A163" s="13">
        <v>1990</v>
      </c>
      <c r="B163">
        <v>132402887</v>
      </c>
      <c r="C163">
        <v>138654675</v>
      </c>
      <c r="D163" s="10">
        <v>137.09</v>
      </c>
      <c r="E163" s="10">
        <v>143.32</v>
      </c>
      <c r="F163" s="10">
        <v>143.32</v>
      </c>
    </row>
    <row r="164" spans="1:6" ht="12.75">
      <c r="A164" s="13">
        <v>1991</v>
      </c>
      <c r="B164">
        <v>145669722</v>
      </c>
      <c r="C164">
        <v>142083527</v>
      </c>
      <c r="D164" s="10">
        <v>152.53</v>
      </c>
      <c r="E164" s="10">
        <v>143.24</v>
      </c>
      <c r="F164" s="10">
        <v>143.24</v>
      </c>
    </row>
    <row r="165" spans="1:6" ht="12.75">
      <c r="A165" s="13">
        <v>1992</v>
      </c>
      <c r="B165">
        <v>137721481</v>
      </c>
      <c r="C165">
        <v>145193762</v>
      </c>
      <c r="D165" s="10">
        <v>132.67</v>
      </c>
      <c r="E165" s="10">
        <v>140.07</v>
      </c>
      <c r="F165" s="10">
        <v>140.07</v>
      </c>
    </row>
    <row r="166" spans="1:6" ht="12.75">
      <c r="A166" s="13">
        <v>1993</v>
      </c>
      <c r="B166">
        <v>154645463</v>
      </c>
      <c r="C166">
        <v>151008626</v>
      </c>
      <c r="D166" s="10">
        <v>149.46</v>
      </c>
      <c r="E166" s="10">
        <v>140.51</v>
      </c>
      <c r="F166" s="10">
        <v>140.51</v>
      </c>
    </row>
    <row r="167" spans="1:6" ht="12.75">
      <c r="A167" s="13">
        <v>1994</v>
      </c>
      <c r="B167">
        <v>148664804</v>
      </c>
      <c r="C167">
        <v>155027765</v>
      </c>
      <c r="D167" s="10">
        <v>134.55</v>
      </c>
      <c r="E167" s="10">
        <v>140.32</v>
      </c>
      <c r="F167" s="10">
        <v>140.32</v>
      </c>
    </row>
    <row r="168" spans="1:6" ht="12.75">
      <c r="A168" s="13">
        <v>1995</v>
      </c>
      <c r="B168">
        <v>152269896</v>
      </c>
      <c r="C168">
        <v>161768582</v>
      </c>
      <c r="D168" s="10">
        <v>130.05</v>
      </c>
      <c r="E168" s="10">
        <v>140.19</v>
      </c>
      <c r="F168" s="10">
        <v>140.19</v>
      </c>
    </row>
    <row r="169" spans="1:6" ht="12.75">
      <c r="A169" s="13">
        <v>1996</v>
      </c>
      <c r="B169">
        <v>167530834</v>
      </c>
      <c r="C169">
        <v>170560483</v>
      </c>
      <c r="D169" s="10">
        <v>138.02</v>
      </c>
      <c r="E169" s="10">
        <v>142.57</v>
      </c>
      <c r="F169" s="10">
        <v>142.57</v>
      </c>
    </row>
    <row r="170" spans="1:6" ht="12.75">
      <c r="A170" s="13">
        <v>1997</v>
      </c>
      <c r="B170">
        <v>176678917</v>
      </c>
      <c r="C170">
        <v>177834271</v>
      </c>
      <c r="D170" s="10">
        <v>134.94</v>
      </c>
      <c r="E170" s="10">
        <v>141.7</v>
      </c>
      <c r="F170" s="10">
        <v>141.7</v>
      </c>
    </row>
    <row r="171" spans="1:6" ht="12.75">
      <c r="A171" s="13">
        <v>1998</v>
      </c>
      <c r="B171">
        <v>174531595</v>
      </c>
      <c r="C171">
        <v>174235388</v>
      </c>
      <c r="D171" s="10">
        <v>130.26</v>
      </c>
      <c r="E171" s="10">
        <v>131.37</v>
      </c>
      <c r="F171" s="10">
        <v>131.37</v>
      </c>
    </row>
    <row r="172" spans="1:6" ht="12.75">
      <c r="A172" s="13">
        <v>1999</v>
      </c>
      <c r="B172">
        <v>178162650</v>
      </c>
      <c r="C172">
        <v>179502318</v>
      </c>
      <c r="D172" s="10">
        <v>122.81</v>
      </c>
      <c r="E172" s="10">
        <v>128.06</v>
      </c>
      <c r="F172" s="10">
        <v>128.06</v>
      </c>
    </row>
    <row r="173" spans="1:6" ht="12.75">
      <c r="A173" s="13">
        <v>2000</v>
      </c>
      <c r="B173">
        <v>195526389</v>
      </c>
      <c r="C173">
        <v>197588053</v>
      </c>
      <c r="D173" s="10">
        <v>119.72</v>
      </c>
      <c r="E173" s="10">
        <v>125.69</v>
      </c>
      <c r="F173" s="10">
        <v>125.69</v>
      </c>
    </row>
    <row r="174" spans="1:6" ht="12.75">
      <c r="A174" s="13">
        <v>2001</v>
      </c>
      <c r="B174">
        <v>198497023</v>
      </c>
      <c r="C174">
        <v>201177647</v>
      </c>
      <c r="D174" s="10">
        <v>116.35</v>
      </c>
      <c r="E174" s="10">
        <v>120.64</v>
      </c>
      <c r="F174" s="10">
        <v>120.64</v>
      </c>
    </row>
    <row r="175" spans="1:6" ht="12.75">
      <c r="A175" s="13">
        <v>2002</v>
      </c>
      <c r="E175" s="10">
        <v>118</v>
      </c>
      <c r="F175" s="10">
        <v>117.19</v>
      </c>
    </row>
    <row r="176" spans="1:6" ht="12.75">
      <c r="A176" s="13">
        <v>2003</v>
      </c>
      <c r="E176" s="10">
        <v>117.6</v>
      </c>
      <c r="F176" s="10">
        <v>116.79</v>
      </c>
    </row>
    <row r="180" spans="1:5" ht="18">
      <c r="A180" s="34" t="s">
        <v>62</v>
      </c>
      <c r="B180" s="34"/>
      <c r="C180" s="34"/>
      <c r="D180" s="34"/>
      <c r="E180" s="34"/>
    </row>
    <row r="181" spans="3:9" ht="12.75">
      <c r="C181" s="22" t="s">
        <v>63</v>
      </c>
      <c r="D181" s="22" t="s">
        <v>64</v>
      </c>
      <c r="E181" s="22" t="s">
        <v>65</v>
      </c>
      <c r="G181" s="9" t="s">
        <v>63</v>
      </c>
      <c r="I181" s="9" t="s">
        <v>64</v>
      </c>
    </row>
    <row r="182" spans="3:9" ht="12.75">
      <c r="C182" s="5"/>
      <c r="D182" s="5"/>
      <c r="E182" s="5"/>
      <c r="G182" t="s">
        <v>66</v>
      </c>
      <c r="I182" t="s">
        <v>67</v>
      </c>
    </row>
    <row r="183" spans="1:9" ht="12.75">
      <c r="A183" s="17">
        <v>35796</v>
      </c>
      <c r="C183" s="5">
        <v>14</v>
      </c>
      <c r="D183" s="5">
        <v>8</v>
      </c>
      <c r="E183" s="5">
        <f aca="true" t="shared" si="26" ref="E183:E237">SUM(C183:D183)</f>
        <v>22</v>
      </c>
      <c r="G183" t="s">
        <v>68</v>
      </c>
      <c r="I183" t="s">
        <v>69</v>
      </c>
    </row>
    <row r="184" spans="1:9" ht="12.75">
      <c r="A184" s="17">
        <v>35827</v>
      </c>
      <c r="C184" s="5">
        <v>32</v>
      </c>
      <c r="D184" s="5">
        <v>5</v>
      </c>
      <c r="E184" s="5">
        <f t="shared" si="26"/>
        <v>37</v>
      </c>
      <c r="G184" t="s">
        <v>70</v>
      </c>
      <c r="I184" t="s">
        <v>71</v>
      </c>
    </row>
    <row r="185" spans="1:9" ht="12.75">
      <c r="A185" s="17">
        <v>35855</v>
      </c>
      <c r="C185" s="5">
        <v>17</v>
      </c>
      <c r="D185" s="5">
        <v>8</v>
      </c>
      <c r="E185" s="5">
        <f t="shared" si="26"/>
        <v>25</v>
      </c>
      <c r="G185" t="s">
        <v>72</v>
      </c>
      <c r="I185" t="s">
        <v>73</v>
      </c>
    </row>
    <row r="186" spans="1:9" ht="12.75">
      <c r="A186" s="17">
        <v>35886</v>
      </c>
      <c r="C186" s="5">
        <v>9</v>
      </c>
      <c r="D186" s="5">
        <v>9</v>
      </c>
      <c r="E186" s="5">
        <f t="shared" si="26"/>
        <v>18</v>
      </c>
      <c r="G186" t="s">
        <v>74</v>
      </c>
      <c r="I186" t="s">
        <v>75</v>
      </c>
    </row>
    <row r="187" spans="1:9" ht="12.75">
      <c r="A187" s="17">
        <v>35916</v>
      </c>
      <c r="C187" s="5">
        <v>6</v>
      </c>
      <c r="D187" s="5">
        <v>3</v>
      </c>
      <c r="E187" s="5">
        <f t="shared" si="26"/>
        <v>9</v>
      </c>
      <c r="I187" t="s">
        <v>76</v>
      </c>
    </row>
    <row r="188" spans="1:9" ht="12.75">
      <c r="A188" s="17">
        <v>35947</v>
      </c>
      <c r="C188" s="5">
        <v>6</v>
      </c>
      <c r="D188" s="5">
        <v>3</v>
      </c>
      <c r="E188" s="5">
        <f t="shared" si="26"/>
        <v>9</v>
      </c>
      <c r="I188" t="s">
        <v>77</v>
      </c>
    </row>
    <row r="189" spans="1:9" ht="12.75">
      <c r="A189" s="17">
        <v>35977</v>
      </c>
      <c r="C189" s="5">
        <v>6</v>
      </c>
      <c r="D189" s="5">
        <v>2</v>
      </c>
      <c r="E189" s="5">
        <f t="shared" si="26"/>
        <v>8</v>
      </c>
      <c r="I189" t="s">
        <v>78</v>
      </c>
    </row>
    <row r="190" spans="1:9" ht="12.75">
      <c r="A190" s="17">
        <v>36008</v>
      </c>
      <c r="C190" s="5">
        <v>8</v>
      </c>
      <c r="D190" s="5">
        <v>6</v>
      </c>
      <c r="E190" s="5">
        <f t="shared" si="26"/>
        <v>14</v>
      </c>
      <c r="I190" t="s">
        <v>79</v>
      </c>
    </row>
    <row r="191" spans="1:9" ht="12.75">
      <c r="A191" s="17">
        <v>36039</v>
      </c>
      <c r="C191" s="5">
        <v>7</v>
      </c>
      <c r="D191" s="5">
        <v>4</v>
      </c>
      <c r="E191" s="5">
        <f t="shared" si="26"/>
        <v>11</v>
      </c>
      <c r="I191" t="s">
        <v>80</v>
      </c>
    </row>
    <row r="192" spans="1:9" ht="12.75">
      <c r="A192" s="17">
        <v>36069</v>
      </c>
      <c r="C192" s="5">
        <v>5</v>
      </c>
      <c r="D192" s="5">
        <v>7</v>
      </c>
      <c r="E192" s="5">
        <f t="shared" si="26"/>
        <v>12</v>
      </c>
      <c r="I192" t="s">
        <v>81</v>
      </c>
    </row>
    <row r="193" spans="1:9" ht="12.75">
      <c r="A193" s="17">
        <v>36100</v>
      </c>
      <c r="C193" s="5">
        <v>6</v>
      </c>
      <c r="D193" s="5">
        <v>7</v>
      </c>
      <c r="E193" s="5">
        <f t="shared" si="26"/>
        <v>13</v>
      </c>
      <c r="I193" t="s">
        <v>82</v>
      </c>
    </row>
    <row r="194" spans="1:5" ht="12.75">
      <c r="A194" s="17">
        <v>36130</v>
      </c>
      <c r="C194" s="5">
        <v>8</v>
      </c>
      <c r="D194" s="5">
        <v>7</v>
      </c>
      <c r="E194" s="5">
        <f t="shared" si="26"/>
        <v>15</v>
      </c>
    </row>
    <row r="195" spans="1:5" ht="12.75">
      <c r="A195" s="17"/>
      <c r="C195" s="5"/>
      <c r="D195" s="5"/>
      <c r="E195" s="5"/>
    </row>
    <row r="196" spans="1:5" ht="12.75">
      <c r="A196" s="17">
        <v>36161</v>
      </c>
      <c r="C196" s="5">
        <v>16</v>
      </c>
      <c r="D196" s="5">
        <v>11</v>
      </c>
      <c r="E196" s="5">
        <f t="shared" si="26"/>
        <v>27</v>
      </c>
    </row>
    <row r="197" spans="1:5" ht="12.75">
      <c r="A197" s="17">
        <v>36192</v>
      </c>
      <c r="C197" s="5">
        <v>9</v>
      </c>
      <c r="D197" s="5">
        <v>8</v>
      </c>
      <c r="E197" s="5">
        <f t="shared" si="26"/>
        <v>17</v>
      </c>
    </row>
    <row r="198" spans="1:5" ht="12.75">
      <c r="A198" s="17">
        <v>36220</v>
      </c>
      <c r="C198" s="5">
        <v>12</v>
      </c>
      <c r="D198" s="5">
        <v>6</v>
      </c>
      <c r="E198" s="5">
        <f t="shared" si="26"/>
        <v>18</v>
      </c>
    </row>
    <row r="199" spans="1:5" ht="12.75">
      <c r="A199" s="17">
        <v>36251</v>
      </c>
      <c r="C199" s="5">
        <v>10</v>
      </c>
      <c r="D199" s="5">
        <v>9</v>
      </c>
      <c r="E199" s="5">
        <f t="shared" si="26"/>
        <v>19</v>
      </c>
    </row>
    <row r="200" spans="1:5" ht="12.75">
      <c r="A200" s="17">
        <v>36281</v>
      </c>
      <c r="C200" s="5">
        <v>12</v>
      </c>
      <c r="D200" s="5">
        <v>4</v>
      </c>
      <c r="E200" s="5">
        <f t="shared" si="26"/>
        <v>16</v>
      </c>
    </row>
    <row r="201" spans="1:5" ht="12.75">
      <c r="A201" s="17">
        <v>36312</v>
      </c>
      <c r="C201" s="5">
        <v>9</v>
      </c>
      <c r="D201" s="5">
        <v>4</v>
      </c>
      <c r="E201" s="5">
        <f t="shared" si="26"/>
        <v>13</v>
      </c>
    </row>
    <row r="202" spans="1:5" ht="12.75">
      <c r="A202" s="17">
        <v>36342</v>
      </c>
      <c r="C202" s="5">
        <v>12</v>
      </c>
      <c r="D202" s="5">
        <v>3</v>
      </c>
      <c r="E202" s="5">
        <f t="shared" si="26"/>
        <v>15</v>
      </c>
    </row>
    <row r="203" spans="1:5" ht="12.75">
      <c r="A203" s="17">
        <v>36373</v>
      </c>
      <c r="C203" s="5">
        <v>8</v>
      </c>
      <c r="D203" s="5">
        <v>4</v>
      </c>
      <c r="E203" s="5">
        <f t="shared" si="26"/>
        <v>12</v>
      </c>
    </row>
    <row r="204" spans="1:5" ht="12.75">
      <c r="A204" s="17">
        <v>36404</v>
      </c>
      <c r="C204" s="5">
        <v>8</v>
      </c>
      <c r="D204" s="5">
        <v>6</v>
      </c>
      <c r="E204" s="5">
        <f t="shared" si="26"/>
        <v>14</v>
      </c>
    </row>
    <row r="205" spans="1:5" ht="12.75">
      <c r="A205" s="17">
        <v>36434</v>
      </c>
      <c r="C205" s="5">
        <v>11</v>
      </c>
      <c r="D205" s="5">
        <v>7</v>
      </c>
      <c r="E205" s="5">
        <f t="shared" si="26"/>
        <v>18</v>
      </c>
    </row>
    <row r="206" spans="1:5" ht="12.75">
      <c r="A206" s="17">
        <v>36465</v>
      </c>
      <c r="C206" s="5">
        <v>8</v>
      </c>
      <c r="D206" s="5">
        <v>4</v>
      </c>
      <c r="E206" s="5">
        <f t="shared" si="26"/>
        <v>12</v>
      </c>
    </row>
    <row r="207" spans="1:5" ht="12.75">
      <c r="A207" s="17">
        <v>36495</v>
      </c>
      <c r="C207" s="5">
        <v>10</v>
      </c>
      <c r="D207" s="5">
        <v>8</v>
      </c>
      <c r="E207" s="5">
        <f t="shared" si="26"/>
        <v>18</v>
      </c>
    </row>
    <row r="208" spans="1:5" ht="12.75">
      <c r="A208" s="17"/>
      <c r="C208" s="5"/>
      <c r="D208" s="5"/>
      <c r="E208" s="5"/>
    </row>
    <row r="209" spans="1:5" ht="12.75">
      <c r="A209" s="17">
        <v>36526</v>
      </c>
      <c r="C209" s="5">
        <v>16</v>
      </c>
      <c r="D209" s="5">
        <v>7</v>
      </c>
      <c r="E209" s="5">
        <f t="shared" si="26"/>
        <v>23</v>
      </c>
    </row>
    <row r="210" spans="1:5" ht="12.75">
      <c r="A210" s="17">
        <v>36557</v>
      </c>
      <c r="C210" s="5">
        <v>13</v>
      </c>
      <c r="D210" s="5">
        <v>12</v>
      </c>
      <c r="E210" s="5">
        <f t="shared" si="26"/>
        <v>25</v>
      </c>
    </row>
    <row r="211" spans="1:5" ht="12.75">
      <c r="A211" s="17">
        <v>36586</v>
      </c>
      <c r="C211" s="5">
        <v>12</v>
      </c>
      <c r="D211" s="5">
        <v>11</v>
      </c>
      <c r="E211" s="5">
        <f t="shared" si="26"/>
        <v>23</v>
      </c>
    </row>
    <row r="212" spans="1:5" ht="12.75">
      <c r="A212" s="17">
        <v>36617</v>
      </c>
      <c r="C212" s="5">
        <v>5</v>
      </c>
      <c r="D212" s="5">
        <v>6</v>
      </c>
      <c r="E212" s="5">
        <f t="shared" si="26"/>
        <v>11</v>
      </c>
    </row>
    <row r="213" spans="1:5" ht="12.75">
      <c r="A213" s="17">
        <v>36647</v>
      </c>
      <c r="C213" s="5">
        <v>8</v>
      </c>
      <c r="D213" s="5">
        <v>8</v>
      </c>
      <c r="E213" s="5">
        <f t="shared" si="26"/>
        <v>16</v>
      </c>
    </row>
    <row r="214" spans="1:5" ht="12.75">
      <c r="A214" s="17">
        <v>36678</v>
      </c>
      <c r="C214" s="5">
        <v>11</v>
      </c>
      <c r="D214" s="5">
        <v>7</v>
      </c>
      <c r="E214" s="5">
        <f t="shared" si="26"/>
        <v>18</v>
      </c>
    </row>
    <row r="215" spans="1:5" ht="12.75">
      <c r="A215" s="17">
        <v>36708</v>
      </c>
      <c r="C215" s="5">
        <v>8</v>
      </c>
      <c r="D215" s="5">
        <v>4</v>
      </c>
      <c r="E215" s="5">
        <f t="shared" si="26"/>
        <v>12</v>
      </c>
    </row>
    <row r="216" spans="1:5" ht="12.75">
      <c r="A216" s="17">
        <v>36739</v>
      </c>
      <c r="C216" s="5">
        <v>9</v>
      </c>
      <c r="D216" s="5">
        <v>7</v>
      </c>
      <c r="E216" s="5">
        <f t="shared" si="26"/>
        <v>16</v>
      </c>
    </row>
    <row r="217" spans="1:5" ht="12.75">
      <c r="A217" s="17">
        <v>36770</v>
      </c>
      <c r="C217" s="5">
        <v>10</v>
      </c>
      <c r="D217" s="5">
        <v>10</v>
      </c>
      <c r="E217" s="5">
        <f t="shared" si="26"/>
        <v>20</v>
      </c>
    </row>
    <row r="218" spans="1:5" ht="12.75">
      <c r="A218" s="17">
        <v>36800</v>
      </c>
      <c r="C218" s="5">
        <v>25</v>
      </c>
      <c r="D218" s="5">
        <v>15</v>
      </c>
      <c r="E218" s="5">
        <f t="shared" si="26"/>
        <v>40</v>
      </c>
    </row>
    <row r="219" spans="1:5" ht="12.75">
      <c r="A219" s="17">
        <v>36831</v>
      </c>
      <c r="C219" s="5">
        <v>18</v>
      </c>
      <c r="D219" s="5">
        <v>11</v>
      </c>
      <c r="E219" s="5">
        <f t="shared" si="26"/>
        <v>29</v>
      </c>
    </row>
    <row r="220" spans="1:5" ht="12.75">
      <c r="A220" s="17">
        <v>36861</v>
      </c>
      <c r="C220" s="5">
        <v>14</v>
      </c>
      <c r="D220" s="5">
        <v>8</v>
      </c>
      <c r="E220" s="5">
        <f t="shared" si="26"/>
        <v>22</v>
      </c>
    </row>
    <row r="221" spans="1:5" ht="12.75">
      <c r="A221" s="17"/>
      <c r="C221" s="5"/>
      <c r="D221" s="5"/>
      <c r="E221" s="5"/>
    </row>
    <row r="222" spans="1:5" ht="12.75">
      <c r="A222" s="17">
        <v>36892</v>
      </c>
      <c r="C222" s="5">
        <v>44</v>
      </c>
      <c r="D222" s="5">
        <v>16</v>
      </c>
      <c r="E222" s="5">
        <f t="shared" si="26"/>
        <v>60</v>
      </c>
    </row>
    <row r="223" spans="1:5" ht="12.75">
      <c r="A223" s="17">
        <v>36923</v>
      </c>
      <c r="C223" s="5">
        <v>56</v>
      </c>
      <c r="D223" s="5">
        <v>32</v>
      </c>
      <c r="E223" s="5">
        <f t="shared" si="26"/>
        <v>88</v>
      </c>
    </row>
    <row r="224" spans="1:5" ht="12.75">
      <c r="A224" s="17">
        <v>36951</v>
      </c>
      <c r="C224" s="5">
        <v>28</v>
      </c>
      <c r="D224" s="5">
        <v>22</v>
      </c>
      <c r="E224" s="5">
        <f t="shared" si="26"/>
        <v>50</v>
      </c>
    </row>
    <row r="225" spans="1:5" ht="12.75">
      <c r="A225" s="17">
        <v>36982</v>
      </c>
      <c r="C225" s="5">
        <v>12</v>
      </c>
      <c r="D225" s="5">
        <v>22</v>
      </c>
      <c r="E225" s="5">
        <f t="shared" si="26"/>
        <v>34</v>
      </c>
    </row>
    <row r="226" spans="1:5" ht="12.75">
      <c r="A226" s="17">
        <v>37012</v>
      </c>
      <c r="C226" s="5">
        <v>23</v>
      </c>
      <c r="D226" s="5">
        <v>14</v>
      </c>
      <c r="E226" s="5">
        <f t="shared" si="26"/>
        <v>37</v>
      </c>
    </row>
    <row r="227" spans="1:5" ht="12.75">
      <c r="A227" s="17">
        <v>37043</v>
      </c>
      <c r="C227" s="5">
        <v>16</v>
      </c>
      <c r="D227" s="5">
        <v>10</v>
      </c>
      <c r="E227" s="5">
        <f t="shared" si="26"/>
        <v>26</v>
      </c>
    </row>
    <row r="228" spans="1:5" ht="12.75">
      <c r="A228" s="17">
        <v>37073</v>
      </c>
      <c r="C228" s="5">
        <v>20</v>
      </c>
      <c r="D228" s="5">
        <v>22</v>
      </c>
      <c r="E228" s="5">
        <f t="shared" si="26"/>
        <v>42</v>
      </c>
    </row>
    <row r="229" spans="1:5" ht="12.75">
      <c r="A229" s="17">
        <v>37104</v>
      </c>
      <c r="C229" s="5">
        <v>33</v>
      </c>
      <c r="D229" s="5">
        <v>27</v>
      </c>
      <c r="E229" s="5">
        <f t="shared" si="26"/>
        <v>60</v>
      </c>
    </row>
    <row r="230" spans="1:5" ht="12.75">
      <c r="A230" s="17">
        <v>37135</v>
      </c>
      <c r="C230" s="5">
        <v>12</v>
      </c>
      <c r="D230" s="5">
        <v>13</v>
      </c>
      <c r="E230" s="5">
        <f t="shared" si="26"/>
        <v>25</v>
      </c>
    </row>
    <row r="231" spans="1:5" ht="12.75">
      <c r="A231" s="17">
        <v>37165</v>
      </c>
      <c r="C231" s="5">
        <v>22</v>
      </c>
      <c r="D231" s="5">
        <v>69</v>
      </c>
      <c r="E231" s="5">
        <f t="shared" si="26"/>
        <v>91</v>
      </c>
    </row>
    <row r="232" spans="1:5" ht="12.75">
      <c r="A232" s="17">
        <v>37196</v>
      </c>
      <c r="C232" s="5">
        <v>15</v>
      </c>
      <c r="D232" s="5">
        <v>24</v>
      </c>
      <c r="E232" s="5">
        <f t="shared" si="26"/>
        <v>39</v>
      </c>
    </row>
    <row r="233" spans="1:5" ht="12.75">
      <c r="A233" s="17">
        <v>37226</v>
      </c>
      <c r="C233" s="5">
        <v>20</v>
      </c>
      <c r="D233" s="5">
        <v>8</v>
      </c>
      <c r="E233" s="5">
        <f t="shared" si="26"/>
        <v>28</v>
      </c>
    </row>
    <row r="234" spans="1:5" ht="12.75">
      <c r="A234" s="17"/>
      <c r="C234" s="5"/>
      <c r="D234" s="5"/>
      <c r="E234" s="5"/>
    </row>
    <row r="235" spans="1:5" ht="12.75">
      <c r="A235" s="17">
        <v>37257</v>
      </c>
      <c r="C235" s="5">
        <v>27</v>
      </c>
      <c r="D235" s="5">
        <v>23</v>
      </c>
      <c r="E235" s="5">
        <f t="shared" si="26"/>
        <v>50</v>
      </c>
    </row>
    <row r="236" spans="1:5" ht="12.75">
      <c r="A236" s="17">
        <v>37288</v>
      </c>
      <c r="C236" s="5">
        <v>9</v>
      </c>
      <c r="D236" s="5">
        <v>13</v>
      </c>
      <c r="E236" s="5">
        <f t="shared" si="26"/>
        <v>22</v>
      </c>
    </row>
    <row r="237" spans="1:5" ht="12.75">
      <c r="A237" s="17">
        <v>37316</v>
      </c>
      <c r="C237" s="5">
        <v>16</v>
      </c>
      <c r="D237" s="5">
        <v>16</v>
      </c>
      <c r="E237" s="5">
        <f t="shared" si="26"/>
        <v>32</v>
      </c>
    </row>
  </sheetData>
  <mergeCells count="2">
    <mergeCell ref="A180:E180"/>
    <mergeCell ref="S3:Y3"/>
  </mergeCells>
  <printOptions/>
  <pageMargins left="0.75" right="0.5" top="1" bottom="0.75" header="0.5" footer="0.5"/>
  <pageSetup horizontalDpi="600" verticalDpi="600" orientation="portrait" scale="90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61"/>
  <sheetViews>
    <sheetView workbookViewId="0" topLeftCell="A1">
      <selection activeCell="L25" sqref="L25"/>
    </sheetView>
  </sheetViews>
  <sheetFormatPr defaultColWidth="9.140625" defaultRowHeight="12.75"/>
  <cols>
    <col min="1" max="1" width="8.7109375" style="0" customWidth="1"/>
  </cols>
  <sheetData>
    <row r="1" ht="12.75">
      <c r="A1" t="s">
        <v>47</v>
      </c>
    </row>
    <row r="2" ht="12.75">
      <c r="A2" t="s">
        <v>48</v>
      </c>
    </row>
    <row r="3" ht="12.75">
      <c r="C3" t="s">
        <v>49</v>
      </c>
    </row>
    <row r="4" spans="2:8" ht="12.75">
      <c r="B4" t="s">
        <v>50</v>
      </c>
      <c r="C4" t="s">
        <v>51</v>
      </c>
      <c r="E4" t="s">
        <v>52</v>
      </c>
      <c r="G4" t="s">
        <v>53</v>
      </c>
      <c r="H4" t="s">
        <v>54</v>
      </c>
    </row>
    <row r="5" spans="1:9" ht="12.75">
      <c r="A5" t="s">
        <v>55</v>
      </c>
      <c r="B5" t="s">
        <v>6</v>
      </c>
      <c r="C5" t="s">
        <v>6</v>
      </c>
      <c r="D5" t="s">
        <v>56</v>
      </c>
      <c r="E5" t="s">
        <v>6</v>
      </c>
      <c r="F5" t="s">
        <v>56</v>
      </c>
      <c r="G5" t="s">
        <v>6</v>
      </c>
      <c r="H5" t="s">
        <v>6</v>
      </c>
      <c r="I5" t="s">
        <v>56</v>
      </c>
    </row>
    <row r="6" spans="1:9" ht="12.75">
      <c r="A6" s="17">
        <v>29556</v>
      </c>
      <c r="B6">
        <v>13632.8</v>
      </c>
      <c r="C6" s="10">
        <v>176.83</v>
      </c>
      <c r="D6" s="10">
        <v>140.32</v>
      </c>
      <c r="E6">
        <v>0</v>
      </c>
      <c r="F6">
        <v>0</v>
      </c>
      <c r="G6">
        <v>12777.99</v>
      </c>
      <c r="H6">
        <v>189.35</v>
      </c>
      <c r="I6">
        <v>139.12</v>
      </c>
    </row>
    <row r="7" spans="1:9" ht="12.75">
      <c r="A7" s="17">
        <v>29587</v>
      </c>
      <c r="B7">
        <v>13603.05</v>
      </c>
      <c r="C7" s="10">
        <v>175.19</v>
      </c>
      <c r="D7" s="10">
        <v>139.02</v>
      </c>
      <c r="E7">
        <v>0</v>
      </c>
      <c r="F7">
        <v>0</v>
      </c>
      <c r="G7">
        <v>12694.87</v>
      </c>
      <c r="H7">
        <v>190.29</v>
      </c>
      <c r="I7">
        <v>139.3</v>
      </c>
    </row>
    <row r="8" spans="1:9" ht="12.75">
      <c r="A8" s="17">
        <v>29618</v>
      </c>
      <c r="B8">
        <v>13410.27</v>
      </c>
      <c r="C8" s="10">
        <v>174.85</v>
      </c>
      <c r="D8" s="10">
        <v>138.64</v>
      </c>
      <c r="E8">
        <v>0</v>
      </c>
      <c r="F8">
        <v>0</v>
      </c>
      <c r="G8">
        <v>12686.33</v>
      </c>
      <c r="H8">
        <v>189.23</v>
      </c>
      <c r="I8">
        <v>137.67</v>
      </c>
    </row>
    <row r="9" spans="1:9" ht="12.75">
      <c r="A9" s="17">
        <v>29646</v>
      </c>
      <c r="B9">
        <v>13307.83</v>
      </c>
      <c r="C9" s="10">
        <v>173.65</v>
      </c>
      <c r="D9" s="10">
        <v>137.71</v>
      </c>
      <c r="E9">
        <v>0</v>
      </c>
      <c r="F9">
        <v>0</v>
      </c>
      <c r="G9">
        <v>12675.02</v>
      </c>
      <c r="H9">
        <v>190.25</v>
      </c>
      <c r="I9">
        <v>138.23</v>
      </c>
    </row>
    <row r="10" spans="1:9" ht="12.75">
      <c r="A10" s="17">
        <v>29677</v>
      </c>
      <c r="B10">
        <v>13086.72</v>
      </c>
      <c r="C10" s="10">
        <v>172.25</v>
      </c>
      <c r="D10" s="10">
        <v>136.44</v>
      </c>
      <c r="E10">
        <v>0</v>
      </c>
      <c r="F10">
        <v>0</v>
      </c>
      <c r="G10">
        <v>12337.48</v>
      </c>
      <c r="H10">
        <v>189.06</v>
      </c>
      <c r="I10">
        <v>136.59</v>
      </c>
    </row>
    <row r="11" spans="1:9" ht="12.75">
      <c r="A11" s="17">
        <v>29707</v>
      </c>
      <c r="B11">
        <v>12952.73</v>
      </c>
      <c r="C11" s="10">
        <v>171.53</v>
      </c>
      <c r="D11" s="10">
        <v>135.76</v>
      </c>
      <c r="E11">
        <v>0</v>
      </c>
      <c r="F11">
        <v>0</v>
      </c>
      <c r="G11">
        <v>12477.86</v>
      </c>
      <c r="H11">
        <v>188.59</v>
      </c>
      <c r="I11">
        <v>135.94</v>
      </c>
    </row>
    <row r="12" spans="1:9" ht="12.75">
      <c r="A12" s="17">
        <v>29738</v>
      </c>
      <c r="B12">
        <v>12939.46</v>
      </c>
      <c r="C12" s="10">
        <v>171.88</v>
      </c>
      <c r="D12" s="10">
        <v>135.73</v>
      </c>
      <c r="E12">
        <v>0</v>
      </c>
      <c r="F12">
        <v>0</v>
      </c>
      <c r="G12">
        <v>12564.4</v>
      </c>
      <c r="H12">
        <v>188.22</v>
      </c>
      <c r="I12">
        <v>135.29</v>
      </c>
    </row>
    <row r="13" spans="1:9" ht="12.75">
      <c r="A13" s="17">
        <v>29768</v>
      </c>
      <c r="B13">
        <v>12835.55</v>
      </c>
      <c r="C13" s="10">
        <v>172.25</v>
      </c>
      <c r="D13" s="10">
        <v>136.05</v>
      </c>
      <c r="E13">
        <v>0</v>
      </c>
      <c r="F13">
        <v>0</v>
      </c>
      <c r="G13">
        <v>12602.71</v>
      </c>
      <c r="H13">
        <v>188.11</v>
      </c>
      <c r="I13">
        <v>135.26</v>
      </c>
    </row>
    <row r="14" spans="1:9" ht="12.75">
      <c r="A14" s="17">
        <v>29799</v>
      </c>
      <c r="B14">
        <v>12766.51</v>
      </c>
      <c r="C14" s="10">
        <v>172.13</v>
      </c>
      <c r="D14" s="10">
        <v>135.89</v>
      </c>
      <c r="E14">
        <v>0</v>
      </c>
      <c r="F14">
        <v>0</v>
      </c>
      <c r="G14">
        <v>12707.1</v>
      </c>
      <c r="H14">
        <v>187.56</v>
      </c>
      <c r="I14">
        <v>134.78</v>
      </c>
    </row>
    <row r="15" spans="1:9" ht="12.75">
      <c r="A15" s="17">
        <v>29830</v>
      </c>
      <c r="B15">
        <v>12620.62</v>
      </c>
      <c r="C15" s="10">
        <v>172.32</v>
      </c>
      <c r="D15" s="10">
        <v>135.96</v>
      </c>
      <c r="E15">
        <v>0</v>
      </c>
      <c r="F15">
        <v>0</v>
      </c>
      <c r="G15">
        <v>12446.33</v>
      </c>
      <c r="H15">
        <v>188.64</v>
      </c>
      <c r="I15">
        <v>135.6</v>
      </c>
    </row>
    <row r="16" spans="1:9" ht="12.75">
      <c r="A16" s="17">
        <v>29860</v>
      </c>
      <c r="B16">
        <v>12580.62</v>
      </c>
      <c r="C16" s="10">
        <v>170.6</v>
      </c>
      <c r="D16" s="10">
        <v>134.6</v>
      </c>
      <c r="E16">
        <v>0</v>
      </c>
      <c r="F16">
        <v>0</v>
      </c>
      <c r="G16">
        <v>12223.96</v>
      </c>
      <c r="H16">
        <v>187.49</v>
      </c>
      <c r="I16">
        <v>134.55</v>
      </c>
    </row>
    <row r="17" spans="1:9" ht="12.75">
      <c r="A17" s="17">
        <v>29891</v>
      </c>
      <c r="B17">
        <v>12475.05</v>
      </c>
      <c r="C17" s="10">
        <v>170.2</v>
      </c>
      <c r="D17" s="10">
        <v>134.25</v>
      </c>
      <c r="E17">
        <v>0</v>
      </c>
      <c r="F17">
        <v>0</v>
      </c>
      <c r="G17">
        <v>12367.8</v>
      </c>
      <c r="H17">
        <v>186.56</v>
      </c>
      <c r="I17">
        <v>133.57</v>
      </c>
    </row>
    <row r="18" spans="1:9" ht="12.75">
      <c r="A18" s="17">
        <v>29921</v>
      </c>
      <c r="B18">
        <v>12196.59</v>
      </c>
      <c r="C18" s="10">
        <v>170.17</v>
      </c>
      <c r="D18" s="10">
        <v>134.31</v>
      </c>
      <c r="E18">
        <v>0</v>
      </c>
      <c r="F18">
        <v>0</v>
      </c>
      <c r="G18">
        <v>12238.64</v>
      </c>
      <c r="H18">
        <v>184.21</v>
      </c>
      <c r="I18">
        <v>131.62</v>
      </c>
    </row>
    <row r="19" spans="1:9" ht="12.75">
      <c r="A19" s="17">
        <v>29952</v>
      </c>
      <c r="B19">
        <v>12022.83</v>
      </c>
      <c r="C19" s="10">
        <v>170.43</v>
      </c>
      <c r="D19" s="10">
        <v>134.78</v>
      </c>
      <c r="E19">
        <v>0</v>
      </c>
      <c r="F19">
        <v>0</v>
      </c>
      <c r="G19">
        <v>12205.9</v>
      </c>
      <c r="H19">
        <v>180.96</v>
      </c>
      <c r="I19">
        <v>129.48</v>
      </c>
    </row>
    <row r="20" spans="1:9" ht="12.75">
      <c r="A20" s="17">
        <v>29983</v>
      </c>
      <c r="B20">
        <v>11926.95</v>
      </c>
      <c r="C20" s="10">
        <v>170.06</v>
      </c>
      <c r="D20" s="10">
        <v>134.66</v>
      </c>
      <c r="E20">
        <v>0</v>
      </c>
      <c r="F20">
        <v>0</v>
      </c>
      <c r="G20">
        <v>12133.45</v>
      </c>
      <c r="H20">
        <v>181.25</v>
      </c>
      <c r="I20">
        <v>129.81</v>
      </c>
    </row>
    <row r="21" spans="1:9" ht="12.75">
      <c r="A21" s="17">
        <v>30011</v>
      </c>
      <c r="B21">
        <v>11879.93</v>
      </c>
      <c r="C21" s="10">
        <v>170.65</v>
      </c>
      <c r="D21" s="10">
        <v>135.08</v>
      </c>
      <c r="E21">
        <v>0</v>
      </c>
      <c r="F21">
        <v>0</v>
      </c>
      <c r="G21">
        <v>12075.26</v>
      </c>
      <c r="H21">
        <v>181.57</v>
      </c>
      <c r="I21">
        <v>129.62</v>
      </c>
    </row>
    <row r="22" spans="1:9" ht="12.75">
      <c r="A22" s="17">
        <v>30042</v>
      </c>
      <c r="B22">
        <v>11889.35</v>
      </c>
      <c r="C22" s="10">
        <v>170.39</v>
      </c>
      <c r="D22" s="10">
        <v>134.98</v>
      </c>
      <c r="E22">
        <v>0</v>
      </c>
      <c r="F22">
        <v>0</v>
      </c>
      <c r="G22">
        <v>12293.32</v>
      </c>
      <c r="H22">
        <v>180.96</v>
      </c>
      <c r="I22">
        <v>129.47</v>
      </c>
    </row>
    <row r="23" spans="1:9" ht="12.75">
      <c r="A23" s="17">
        <v>30072</v>
      </c>
      <c r="B23">
        <v>11842.31</v>
      </c>
      <c r="C23" s="10">
        <v>169.64</v>
      </c>
      <c r="D23" s="10">
        <v>134.57</v>
      </c>
      <c r="E23">
        <v>0</v>
      </c>
      <c r="F23">
        <v>0</v>
      </c>
      <c r="G23">
        <v>12358.79</v>
      </c>
      <c r="H23">
        <v>180.46</v>
      </c>
      <c r="I23">
        <v>129.51</v>
      </c>
    </row>
    <row r="24" spans="1:9" ht="12.75">
      <c r="A24" s="17">
        <v>30103</v>
      </c>
      <c r="B24">
        <v>11781.88</v>
      </c>
      <c r="C24" s="10">
        <v>168.62</v>
      </c>
      <c r="D24" s="10">
        <v>133.84</v>
      </c>
      <c r="E24">
        <v>0</v>
      </c>
      <c r="F24">
        <v>0</v>
      </c>
      <c r="G24">
        <v>12063.01</v>
      </c>
      <c r="H24">
        <v>179.2</v>
      </c>
      <c r="I24">
        <v>128.63</v>
      </c>
    </row>
    <row r="25" spans="1:9" ht="12.75">
      <c r="A25" s="17">
        <v>30133</v>
      </c>
      <c r="B25">
        <v>11683.22</v>
      </c>
      <c r="C25" s="10">
        <v>168.63</v>
      </c>
      <c r="D25" s="10">
        <v>133.83</v>
      </c>
      <c r="E25">
        <v>0</v>
      </c>
      <c r="F25">
        <v>0</v>
      </c>
      <c r="G25">
        <v>12041.41</v>
      </c>
      <c r="H25">
        <v>178.73</v>
      </c>
      <c r="I25">
        <v>128.34</v>
      </c>
    </row>
    <row r="26" spans="1:9" ht="12.75">
      <c r="A26" s="17">
        <v>30164</v>
      </c>
      <c r="B26">
        <v>11680.18</v>
      </c>
      <c r="C26" s="10">
        <v>168.6</v>
      </c>
      <c r="D26" s="10">
        <v>133.86</v>
      </c>
      <c r="E26">
        <v>0</v>
      </c>
      <c r="F26">
        <v>0</v>
      </c>
      <c r="G26">
        <v>12163.75</v>
      </c>
      <c r="H26">
        <v>179.46</v>
      </c>
      <c r="I26">
        <v>128.89</v>
      </c>
    </row>
    <row r="27" spans="1:9" ht="12.75">
      <c r="A27" s="17">
        <v>30195</v>
      </c>
      <c r="B27">
        <v>11628.57</v>
      </c>
      <c r="C27" s="10">
        <v>167.76</v>
      </c>
      <c r="D27" s="10">
        <v>133.23</v>
      </c>
      <c r="E27">
        <v>0</v>
      </c>
      <c r="F27">
        <v>0</v>
      </c>
      <c r="G27">
        <v>12472.68</v>
      </c>
      <c r="H27">
        <v>179.52</v>
      </c>
      <c r="I27">
        <v>128.88</v>
      </c>
    </row>
    <row r="28" spans="1:9" ht="12.75">
      <c r="A28" s="17">
        <v>30225</v>
      </c>
      <c r="B28">
        <v>11634.28</v>
      </c>
      <c r="C28" s="10">
        <v>167.55</v>
      </c>
      <c r="D28" s="10">
        <v>133.19</v>
      </c>
      <c r="E28">
        <v>0</v>
      </c>
      <c r="F28">
        <v>0</v>
      </c>
      <c r="G28">
        <v>12239.12</v>
      </c>
      <c r="H28">
        <v>181.13</v>
      </c>
      <c r="I28">
        <v>130.03</v>
      </c>
    </row>
    <row r="29" spans="1:9" ht="12.75">
      <c r="A29" s="17">
        <v>30256</v>
      </c>
      <c r="B29">
        <v>11639.33</v>
      </c>
      <c r="C29" s="10">
        <v>166.93</v>
      </c>
      <c r="D29" s="10">
        <v>132.81</v>
      </c>
      <c r="E29">
        <v>0</v>
      </c>
      <c r="F29">
        <v>0</v>
      </c>
      <c r="G29">
        <v>12376.69</v>
      </c>
      <c r="H29">
        <v>180.42</v>
      </c>
      <c r="I29">
        <v>129.52</v>
      </c>
    </row>
    <row r="30" spans="1:9" ht="12.75">
      <c r="A30" s="17">
        <v>30286</v>
      </c>
      <c r="B30">
        <v>11561.14</v>
      </c>
      <c r="C30" s="10">
        <v>165.71</v>
      </c>
      <c r="D30" s="10">
        <v>131.86</v>
      </c>
      <c r="E30">
        <v>0</v>
      </c>
      <c r="F30">
        <v>0</v>
      </c>
      <c r="G30">
        <v>12350.54</v>
      </c>
      <c r="H30">
        <v>180.73</v>
      </c>
      <c r="I30">
        <v>129.72</v>
      </c>
    </row>
    <row r="31" spans="1:9" ht="12.75">
      <c r="A31" s="17">
        <v>30317</v>
      </c>
      <c r="B31">
        <v>11455.92</v>
      </c>
      <c r="C31" s="10">
        <v>165.06</v>
      </c>
      <c r="D31" s="10">
        <v>130.79</v>
      </c>
      <c r="E31">
        <v>0</v>
      </c>
      <c r="F31">
        <v>0</v>
      </c>
      <c r="G31">
        <v>12336.34</v>
      </c>
      <c r="H31">
        <v>180.99</v>
      </c>
      <c r="I31">
        <v>129.79</v>
      </c>
    </row>
    <row r="32" spans="1:9" ht="12.75">
      <c r="A32" s="17">
        <v>30348</v>
      </c>
      <c r="B32">
        <v>11345.36</v>
      </c>
      <c r="C32" s="10">
        <v>165.35</v>
      </c>
      <c r="D32" s="10">
        <v>130.44</v>
      </c>
      <c r="E32">
        <v>0</v>
      </c>
      <c r="F32">
        <v>0</v>
      </c>
      <c r="G32">
        <v>12314.42</v>
      </c>
      <c r="H32">
        <v>179.89</v>
      </c>
      <c r="I32">
        <v>128.41</v>
      </c>
    </row>
    <row r="33" spans="1:9" ht="12.75">
      <c r="A33" s="17">
        <v>30376</v>
      </c>
      <c r="B33">
        <v>11250.23</v>
      </c>
      <c r="C33" s="10">
        <v>165.63</v>
      </c>
      <c r="D33" s="10">
        <v>130.53</v>
      </c>
      <c r="E33">
        <v>0</v>
      </c>
      <c r="F33">
        <v>0</v>
      </c>
      <c r="G33">
        <v>12242.73</v>
      </c>
      <c r="H33">
        <v>178.82</v>
      </c>
      <c r="I33">
        <v>127.78</v>
      </c>
    </row>
    <row r="34" spans="1:9" ht="12.75">
      <c r="A34" s="17">
        <v>30407</v>
      </c>
      <c r="B34">
        <v>11019.2</v>
      </c>
      <c r="C34" s="10">
        <v>165.68</v>
      </c>
      <c r="D34" s="10">
        <v>130.48</v>
      </c>
      <c r="E34">
        <v>0</v>
      </c>
      <c r="F34">
        <v>0</v>
      </c>
      <c r="G34">
        <v>11951.57</v>
      </c>
      <c r="H34">
        <v>178.52</v>
      </c>
      <c r="I34">
        <v>127.65</v>
      </c>
    </row>
    <row r="35" spans="1:9" ht="12.75">
      <c r="A35" s="17">
        <v>30437</v>
      </c>
      <c r="B35">
        <v>11014.06</v>
      </c>
      <c r="C35" s="10">
        <v>166.42</v>
      </c>
      <c r="D35" s="10">
        <v>130.75</v>
      </c>
      <c r="E35">
        <v>0</v>
      </c>
      <c r="F35">
        <v>0</v>
      </c>
      <c r="G35">
        <v>11805.04</v>
      </c>
      <c r="H35">
        <v>178.94</v>
      </c>
      <c r="I35">
        <v>127.58</v>
      </c>
    </row>
    <row r="36" spans="1:9" ht="12.75">
      <c r="A36" s="17">
        <v>30468</v>
      </c>
      <c r="B36">
        <v>10995.25</v>
      </c>
      <c r="C36" s="10">
        <v>168.29</v>
      </c>
      <c r="D36" s="10">
        <v>132.02</v>
      </c>
      <c r="E36">
        <v>0</v>
      </c>
      <c r="F36">
        <v>0</v>
      </c>
      <c r="G36">
        <v>12031.68</v>
      </c>
      <c r="H36">
        <v>180.02</v>
      </c>
      <c r="I36">
        <v>128.44</v>
      </c>
    </row>
    <row r="37" spans="1:9" ht="12.75">
      <c r="A37" s="17">
        <v>30498</v>
      </c>
      <c r="B37">
        <v>10914.73</v>
      </c>
      <c r="C37" s="10">
        <v>168.38</v>
      </c>
      <c r="D37" s="10">
        <v>132.07</v>
      </c>
      <c r="E37">
        <v>0</v>
      </c>
      <c r="F37">
        <v>0</v>
      </c>
      <c r="G37">
        <v>11862.44</v>
      </c>
      <c r="H37">
        <v>179.84</v>
      </c>
      <c r="I37">
        <v>128.3</v>
      </c>
    </row>
    <row r="38" spans="1:9" ht="12.75">
      <c r="A38" s="17">
        <v>30529</v>
      </c>
      <c r="B38">
        <v>10856.45</v>
      </c>
      <c r="C38" s="10">
        <v>168.33</v>
      </c>
      <c r="D38" s="10">
        <v>131.96</v>
      </c>
      <c r="E38">
        <v>0</v>
      </c>
      <c r="F38">
        <v>0</v>
      </c>
      <c r="G38">
        <v>11753.22</v>
      </c>
      <c r="H38">
        <v>179.7</v>
      </c>
      <c r="I38">
        <v>128.14</v>
      </c>
    </row>
    <row r="39" spans="1:9" ht="12.75">
      <c r="A39" s="17">
        <v>30560</v>
      </c>
      <c r="B39">
        <v>10758.6</v>
      </c>
      <c r="C39" s="10">
        <v>168.56</v>
      </c>
      <c r="D39" s="10">
        <v>132.07</v>
      </c>
      <c r="E39">
        <v>0</v>
      </c>
      <c r="F39">
        <v>0</v>
      </c>
      <c r="G39">
        <v>11576.08</v>
      </c>
      <c r="H39">
        <v>179.99</v>
      </c>
      <c r="I39">
        <v>128.41</v>
      </c>
    </row>
    <row r="40" spans="1:9" ht="12.75">
      <c r="A40" s="17">
        <v>30590</v>
      </c>
      <c r="B40">
        <v>10588.93</v>
      </c>
      <c r="C40" s="10">
        <v>170.04</v>
      </c>
      <c r="D40" s="10">
        <v>133.04</v>
      </c>
      <c r="E40">
        <v>0</v>
      </c>
      <c r="F40">
        <v>0</v>
      </c>
      <c r="G40">
        <v>11496.59</v>
      </c>
      <c r="H40">
        <v>179.07</v>
      </c>
      <c r="I40">
        <v>127.91</v>
      </c>
    </row>
    <row r="41" spans="1:9" ht="12.75">
      <c r="A41" s="17">
        <v>30621</v>
      </c>
      <c r="B41">
        <v>10538.51</v>
      </c>
      <c r="C41" s="10">
        <v>170.49</v>
      </c>
      <c r="D41" s="10">
        <v>133.1</v>
      </c>
      <c r="E41">
        <v>0</v>
      </c>
      <c r="F41">
        <v>0</v>
      </c>
      <c r="G41">
        <v>11440.59</v>
      </c>
      <c r="H41">
        <v>178.12</v>
      </c>
      <c r="I41">
        <v>126.92</v>
      </c>
    </row>
    <row r="42" spans="1:9" ht="12.75">
      <c r="A42" s="17">
        <v>30651</v>
      </c>
      <c r="B42">
        <v>10364.88</v>
      </c>
      <c r="C42" s="10">
        <v>171.29</v>
      </c>
      <c r="D42" s="10">
        <v>133.61</v>
      </c>
      <c r="E42">
        <v>0</v>
      </c>
      <c r="F42">
        <v>0</v>
      </c>
      <c r="G42">
        <v>11273.62</v>
      </c>
      <c r="H42">
        <v>175.56</v>
      </c>
      <c r="I42">
        <v>125.33</v>
      </c>
    </row>
    <row r="43" spans="1:9" ht="12.75">
      <c r="A43" s="17">
        <v>30682</v>
      </c>
      <c r="B43">
        <v>10437.42</v>
      </c>
      <c r="C43" s="10">
        <v>171.24</v>
      </c>
      <c r="D43" s="10">
        <v>133.46</v>
      </c>
      <c r="E43">
        <v>0</v>
      </c>
      <c r="F43">
        <v>0</v>
      </c>
      <c r="G43">
        <v>11237.27</v>
      </c>
      <c r="H43">
        <v>171.24</v>
      </c>
      <c r="I43">
        <v>121.92</v>
      </c>
    </row>
    <row r="44" spans="1:9" ht="12.75">
      <c r="A44" s="17">
        <v>30713</v>
      </c>
      <c r="B44">
        <v>10444.34</v>
      </c>
      <c r="C44" s="10">
        <v>167.84</v>
      </c>
      <c r="D44" s="10">
        <v>130.75</v>
      </c>
      <c r="E44">
        <v>0</v>
      </c>
      <c r="F44">
        <v>0</v>
      </c>
      <c r="G44">
        <v>11063.44</v>
      </c>
      <c r="H44">
        <v>168.75</v>
      </c>
      <c r="I44">
        <v>120.3</v>
      </c>
    </row>
    <row r="45" spans="1:9" ht="12.75">
      <c r="A45" s="17">
        <v>30742</v>
      </c>
      <c r="B45">
        <v>10817.18</v>
      </c>
      <c r="C45" s="10">
        <v>164.39</v>
      </c>
      <c r="D45" s="10">
        <v>127.79</v>
      </c>
      <c r="E45">
        <v>0</v>
      </c>
      <c r="F45">
        <v>0</v>
      </c>
      <c r="G45">
        <v>10999.66</v>
      </c>
      <c r="H45">
        <v>165.18</v>
      </c>
      <c r="I45">
        <v>117.82</v>
      </c>
    </row>
    <row r="46" spans="1:9" ht="12.75">
      <c r="A46" s="17">
        <v>30773</v>
      </c>
      <c r="B46">
        <v>11260.39</v>
      </c>
      <c r="C46" s="10">
        <v>164.55</v>
      </c>
      <c r="D46" s="10">
        <v>127.62</v>
      </c>
      <c r="E46">
        <v>0</v>
      </c>
      <c r="F46">
        <v>0</v>
      </c>
      <c r="G46">
        <v>10984.03</v>
      </c>
      <c r="H46">
        <v>163.83</v>
      </c>
      <c r="I46">
        <v>116.71</v>
      </c>
    </row>
    <row r="47" spans="1:9" ht="12.75">
      <c r="A47" s="17">
        <v>30803</v>
      </c>
      <c r="B47">
        <v>11629.65</v>
      </c>
      <c r="C47" s="10">
        <v>165.8</v>
      </c>
      <c r="D47" s="10">
        <v>128.48</v>
      </c>
      <c r="E47">
        <v>0</v>
      </c>
      <c r="F47">
        <v>0</v>
      </c>
      <c r="G47">
        <v>11083.9</v>
      </c>
      <c r="H47">
        <v>164.3</v>
      </c>
      <c r="I47">
        <v>117</v>
      </c>
    </row>
    <row r="48" spans="1:9" ht="12.75">
      <c r="A48" s="17">
        <v>30834</v>
      </c>
      <c r="B48">
        <v>11913.82</v>
      </c>
      <c r="C48" s="10">
        <v>164.8</v>
      </c>
      <c r="D48" s="10">
        <v>127.8</v>
      </c>
      <c r="E48">
        <v>0</v>
      </c>
      <c r="F48">
        <v>0</v>
      </c>
      <c r="G48">
        <v>11007.69</v>
      </c>
      <c r="H48">
        <v>163.39</v>
      </c>
      <c r="I48">
        <v>116.18</v>
      </c>
    </row>
    <row r="49" spans="1:9" ht="12.75">
      <c r="A49" s="17">
        <v>30864</v>
      </c>
      <c r="B49">
        <v>12301.18</v>
      </c>
      <c r="C49" s="10">
        <v>164.75</v>
      </c>
      <c r="D49" s="10">
        <v>127.73</v>
      </c>
      <c r="E49">
        <v>0</v>
      </c>
      <c r="F49">
        <v>0</v>
      </c>
      <c r="G49">
        <v>11114.05</v>
      </c>
      <c r="H49">
        <v>164.34</v>
      </c>
      <c r="I49">
        <v>116.78</v>
      </c>
    </row>
    <row r="50" spans="1:9" ht="12.75">
      <c r="A50" s="17">
        <v>30895</v>
      </c>
      <c r="B50">
        <v>12640.29</v>
      </c>
      <c r="C50" s="10">
        <v>164.73</v>
      </c>
      <c r="D50" s="10">
        <v>127.7</v>
      </c>
      <c r="E50">
        <v>0</v>
      </c>
      <c r="F50">
        <v>0</v>
      </c>
      <c r="G50">
        <v>11094.05</v>
      </c>
      <c r="H50">
        <v>164.26</v>
      </c>
      <c r="I50">
        <v>116.79</v>
      </c>
    </row>
    <row r="51" spans="1:9" ht="12.75">
      <c r="A51" s="17">
        <v>30926</v>
      </c>
      <c r="B51">
        <v>13033.68</v>
      </c>
      <c r="C51" s="10">
        <v>164.58</v>
      </c>
      <c r="D51" s="10">
        <v>127.53</v>
      </c>
      <c r="E51">
        <v>0</v>
      </c>
      <c r="F51">
        <v>0</v>
      </c>
      <c r="G51">
        <v>11174.26</v>
      </c>
      <c r="H51">
        <v>163.67</v>
      </c>
      <c r="I51">
        <v>116.34</v>
      </c>
    </row>
    <row r="52" spans="1:9" ht="12.75">
      <c r="A52" s="17">
        <v>30956</v>
      </c>
      <c r="B52">
        <v>13472.4</v>
      </c>
      <c r="C52" s="10">
        <v>163.41</v>
      </c>
      <c r="D52" s="10">
        <v>126.5</v>
      </c>
      <c r="E52">
        <v>0</v>
      </c>
      <c r="F52">
        <v>0</v>
      </c>
      <c r="G52">
        <v>11219.76</v>
      </c>
      <c r="H52">
        <v>162.28</v>
      </c>
      <c r="I52">
        <v>115.07</v>
      </c>
    </row>
    <row r="53" spans="1:9" ht="12.75">
      <c r="A53" s="17">
        <v>30987</v>
      </c>
      <c r="B53">
        <v>13718.56</v>
      </c>
      <c r="C53" s="10">
        <v>163.97</v>
      </c>
      <c r="D53" s="10">
        <v>126.95</v>
      </c>
      <c r="E53">
        <v>0</v>
      </c>
      <c r="F53">
        <v>0</v>
      </c>
      <c r="G53">
        <v>11174.19</v>
      </c>
      <c r="H53">
        <v>162.92</v>
      </c>
      <c r="I53">
        <v>115.63</v>
      </c>
    </row>
    <row r="54" spans="1:9" ht="12.75">
      <c r="A54" s="17">
        <v>31017</v>
      </c>
      <c r="B54">
        <v>14047.14</v>
      </c>
      <c r="C54" s="10">
        <v>161.85</v>
      </c>
      <c r="D54" s="10">
        <v>125.19</v>
      </c>
      <c r="E54">
        <v>0</v>
      </c>
      <c r="F54">
        <v>0</v>
      </c>
      <c r="G54">
        <v>11298.26</v>
      </c>
      <c r="H54">
        <v>161.45</v>
      </c>
      <c r="I54">
        <v>114.24</v>
      </c>
    </row>
    <row r="55" spans="1:9" ht="12.75">
      <c r="A55" s="17">
        <v>31048</v>
      </c>
      <c r="B55">
        <v>14139.98</v>
      </c>
      <c r="C55" s="10">
        <v>159.71</v>
      </c>
      <c r="D55" s="10">
        <v>123.51</v>
      </c>
      <c r="E55">
        <v>0</v>
      </c>
      <c r="F55">
        <v>0</v>
      </c>
      <c r="G55">
        <v>11273.83</v>
      </c>
      <c r="H55">
        <v>163.58</v>
      </c>
      <c r="I55">
        <v>115.49</v>
      </c>
    </row>
    <row r="56" spans="1:9" ht="12.75">
      <c r="A56" s="17">
        <v>31079</v>
      </c>
      <c r="B56">
        <v>14300.07</v>
      </c>
      <c r="C56" s="10">
        <v>159.77</v>
      </c>
      <c r="D56" s="10">
        <v>123.62</v>
      </c>
      <c r="E56">
        <v>0</v>
      </c>
      <c r="F56">
        <v>0</v>
      </c>
      <c r="G56">
        <v>11361.4</v>
      </c>
      <c r="H56">
        <v>163.48</v>
      </c>
      <c r="I56">
        <v>115.02</v>
      </c>
    </row>
    <row r="57" spans="1:9" ht="12.75">
      <c r="A57" s="17">
        <v>31107</v>
      </c>
      <c r="B57">
        <v>14241.19</v>
      </c>
      <c r="C57" s="10">
        <v>159.85</v>
      </c>
      <c r="D57" s="10">
        <v>123.89</v>
      </c>
      <c r="E57">
        <v>0</v>
      </c>
      <c r="F57">
        <v>0</v>
      </c>
      <c r="G57">
        <v>11526.83</v>
      </c>
      <c r="H57">
        <v>165.68</v>
      </c>
      <c r="I57">
        <v>116.3</v>
      </c>
    </row>
    <row r="58" spans="1:9" ht="12.75">
      <c r="A58" s="17">
        <v>31138</v>
      </c>
      <c r="B58">
        <v>14117.5</v>
      </c>
      <c r="C58" s="10">
        <v>160.22</v>
      </c>
      <c r="D58" s="10">
        <v>124.16</v>
      </c>
      <c r="E58">
        <v>0</v>
      </c>
      <c r="F58">
        <v>0</v>
      </c>
      <c r="G58">
        <v>11490.48</v>
      </c>
      <c r="H58">
        <v>168.09</v>
      </c>
      <c r="I58">
        <v>117.78</v>
      </c>
    </row>
    <row r="59" spans="1:9" ht="12.75">
      <c r="A59" s="17">
        <v>31168</v>
      </c>
      <c r="B59">
        <v>13896.19</v>
      </c>
      <c r="C59" s="10">
        <v>159.04</v>
      </c>
      <c r="D59" s="10">
        <v>123.23</v>
      </c>
      <c r="E59">
        <v>0</v>
      </c>
      <c r="F59">
        <v>0</v>
      </c>
      <c r="G59">
        <v>11608.19</v>
      </c>
      <c r="H59">
        <v>167.3</v>
      </c>
      <c r="I59">
        <v>117.12</v>
      </c>
    </row>
    <row r="60" spans="1:9" ht="12.75">
      <c r="A60" s="17">
        <v>31199</v>
      </c>
      <c r="B60">
        <v>13720.02</v>
      </c>
      <c r="C60" s="10">
        <v>158.96</v>
      </c>
      <c r="D60" s="10">
        <v>123.1</v>
      </c>
      <c r="E60">
        <v>0</v>
      </c>
      <c r="F60">
        <v>0</v>
      </c>
      <c r="G60">
        <v>11744.91</v>
      </c>
      <c r="H60">
        <v>167.12</v>
      </c>
      <c r="I60">
        <v>117.04</v>
      </c>
    </row>
    <row r="61" spans="1:9" ht="12.75">
      <c r="A61" s="17">
        <v>31229</v>
      </c>
      <c r="B61">
        <v>13607.5</v>
      </c>
      <c r="C61" s="10">
        <v>158.55</v>
      </c>
      <c r="D61" s="10">
        <v>122.77</v>
      </c>
      <c r="E61">
        <v>0</v>
      </c>
      <c r="F61">
        <v>0</v>
      </c>
      <c r="G61">
        <v>11845.98</v>
      </c>
      <c r="H61">
        <v>167.07</v>
      </c>
      <c r="I61">
        <v>116.92</v>
      </c>
    </row>
    <row r="62" spans="1:9" ht="12.75">
      <c r="A62" s="17">
        <v>31260</v>
      </c>
      <c r="B62">
        <v>13485.75</v>
      </c>
      <c r="C62" s="10">
        <v>158.35</v>
      </c>
      <c r="D62" s="10">
        <v>122.6</v>
      </c>
      <c r="E62">
        <v>0</v>
      </c>
      <c r="F62">
        <v>0</v>
      </c>
      <c r="G62">
        <v>11919.55</v>
      </c>
      <c r="H62">
        <v>166.39</v>
      </c>
      <c r="I62">
        <v>116.43</v>
      </c>
    </row>
    <row r="63" spans="1:9" ht="12.75">
      <c r="A63" s="17">
        <v>31291</v>
      </c>
      <c r="B63">
        <v>13295.24</v>
      </c>
      <c r="C63" s="10">
        <v>158.2</v>
      </c>
      <c r="D63" s="10">
        <v>122.57</v>
      </c>
      <c r="E63">
        <v>0</v>
      </c>
      <c r="F63">
        <v>0</v>
      </c>
      <c r="G63">
        <v>11900.76</v>
      </c>
      <c r="H63">
        <v>166.03</v>
      </c>
      <c r="I63">
        <v>116.17</v>
      </c>
    </row>
    <row r="64" spans="1:9" ht="12.75">
      <c r="A64" s="17">
        <v>31321</v>
      </c>
      <c r="B64">
        <v>13168.94</v>
      </c>
      <c r="C64" s="10">
        <v>157.76</v>
      </c>
      <c r="D64" s="10">
        <v>122.41</v>
      </c>
      <c r="E64">
        <v>0</v>
      </c>
      <c r="F64">
        <v>0</v>
      </c>
      <c r="G64">
        <v>11989.12</v>
      </c>
      <c r="H64">
        <v>166.01</v>
      </c>
      <c r="I64">
        <v>116.33</v>
      </c>
    </row>
    <row r="65" spans="1:9" ht="12.75">
      <c r="A65" s="17">
        <v>31352</v>
      </c>
      <c r="B65">
        <v>12998.18</v>
      </c>
      <c r="C65" s="10">
        <v>155.01</v>
      </c>
      <c r="D65" s="10">
        <v>120.29</v>
      </c>
      <c r="E65">
        <v>0</v>
      </c>
      <c r="F65">
        <v>0</v>
      </c>
      <c r="G65">
        <v>12180.05</v>
      </c>
      <c r="H65">
        <v>164.8</v>
      </c>
      <c r="I65">
        <v>115.44</v>
      </c>
    </row>
    <row r="66" spans="1:9" ht="12.75">
      <c r="A66" s="17">
        <v>31382</v>
      </c>
      <c r="B66">
        <v>12901</v>
      </c>
      <c r="C66" s="10">
        <v>154.08</v>
      </c>
      <c r="D66" s="10">
        <v>119.71</v>
      </c>
      <c r="E66">
        <v>0</v>
      </c>
      <c r="F66">
        <v>0</v>
      </c>
      <c r="G66">
        <v>12222.12</v>
      </c>
      <c r="H66">
        <v>164.58</v>
      </c>
      <c r="I66">
        <v>115.19</v>
      </c>
    </row>
    <row r="67" spans="1:9" ht="12.75">
      <c r="A67" s="17">
        <v>31413</v>
      </c>
      <c r="B67">
        <v>12781.17</v>
      </c>
      <c r="C67" s="10">
        <v>154.05</v>
      </c>
      <c r="D67" s="10">
        <v>119.72</v>
      </c>
      <c r="E67">
        <v>0</v>
      </c>
      <c r="F67">
        <v>0</v>
      </c>
      <c r="G67">
        <v>12320.55</v>
      </c>
      <c r="H67">
        <v>163.58</v>
      </c>
      <c r="I67">
        <v>114.5</v>
      </c>
    </row>
    <row r="68" spans="1:9" ht="12.75">
      <c r="A68" s="17">
        <v>31444</v>
      </c>
      <c r="B68">
        <v>12576.17</v>
      </c>
      <c r="C68" s="10">
        <v>154.85</v>
      </c>
      <c r="D68" s="10">
        <v>120.44</v>
      </c>
      <c r="E68">
        <v>0</v>
      </c>
      <c r="F68">
        <v>0</v>
      </c>
      <c r="G68">
        <v>12296.83</v>
      </c>
      <c r="H68">
        <v>165.23</v>
      </c>
      <c r="I68">
        <v>115.53</v>
      </c>
    </row>
    <row r="69" spans="1:9" ht="12.75">
      <c r="A69" s="17">
        <v>31472</v>
      </c>
      <c r="B69">
        <v>12241.95</v>
      </c>
      <c r="C69" s="10">
        <v>155.3</v>
      </c>
      <c r="D69" s="10">
        <v>120.81</v>
      </c>
      <c r="E69">
        <v>0</v>
      </c>
      <c r="F69">
        <v>0</v>
      </c>
      <c r="G69">
        <v>12058.9</v>
      </c>
      <c r="H69">
        <v>165.17</v>
      </c>
      <c r="I69">
        <v>116.39</v>
      </c>
    </row>
    <row r="70" spans="1:9" ht="12.75">
      <c r="A70" s="17">
        <v>31503</v>
      </c>
      <c r="B70">
        <v>11969.16</v>
      </c>
      <c r="C70" s="10">
        <v>152.26</v>
      </c>
      <c r="D70" s="10">
        <v>118.68</v>
      </c>
      <c r="E70">
        <v>0</v>
      </c>
      <c r="F70">
        <v>0</v>
      </c>
      <c r="G70">
        <v>12111.26</v>
      </c>
      <c r="H70">
        <v>162.55</v>
      </c>
      <c r="I70">
        <v>115.91</v>
      </c>
    </row>
    <row r="71" spans="1:9" ht="12.75">
      <c r="A71" s="17">
        <v>31533</v>
      </c>
      <c r="B71">
        <v>11876.91</v>
      </c>
      <c r="C71" s="10">
        <v>149.8</v>
      </c>
      <c r="D71" s="10">
        <v>116.86</v>
      </c>
      <c r="E71">
        <v>0</v>
      </c>
      <c r="F71">
        <v>0</v>
      </c>
      <c r="G71">
        <v>12307.05</v>
      </c>
      <c r="H71">
        <v>163.4</v>
      </c>
      <c r="I71">
        <v>116.56</v>
      </c>
    </row>
    <row r="72" spans="1:9" ht="12.75">
      <c r="A72" s="17">
        <v>31564</v>
      </c>
      <c r="B72">
        <v>11813.06</v>
      </c>
      <c r="C72" s="10">
        <v>149.14</v>
      </c>
      <c r="D72" s="10">
        <v>116.33</v>
      </c>
      <c r="E72">
        <v>0</v>
      </c>
      <c r="F72">
        <v>0</v>
      </c>
      <c r="G72">
        <v>12303.4</v>
      </c>
      <c r="H72">
        <v>164.3</v>
      </c>
      <c r="I72">
        <v>116.99</v>
      </c>
    </row>
    <row r="73" spans="1:9" ht="12.75">
      <c r="A73" s="17">
        <v>31594</v>
      </c>
      <c r="B73">
        <v>11749.66</v>
      </c>
      <c r="C73" s="10">
        <v>149</v>
      </c>
      <c r="D73" s="10">
        <v>116.15</v>
      </c>
      <c r="E73">
        <v>0</v>
      </c>
      <c r="F73">
        <v>0</v>
      </c>
      <c r="G73">
        <v>12217.12</v>
      </c>
      <c r="H73">
        <v>165.5</v>
      </c>
      <c r="I73">
        <v>116.91</v>
      </c>
    </row>
    <row r="74" spans="1:9" ht="12.75">
      <c r="A74" s="17">
        <v>31625</v>
      </c>
      <c r="B74">
        <v>11657.38</v>
      </c>
      <c r="C74" s="10">
        <v>148.94</v>
      </c>
      <c r="D74" s="10">
        <v>116.12</v>
      </c>
      <c r="E74">
        <v>0</v>
      </c>
      <c r="F74">
        <v>0</v>
      </c>
      <c r="G74">
        <v>12184.55</v>
      </c>
      <c r="H74">
        <v>167.3</v>
      </c>
      <c r="I74">
        <v>117.19</v>
      </c>
    </row>
    <row r="75" spans="1:9" ht="12.75">
      <c r="A75" s="17">
        <v>31656</v>
      </c>
      <c r="B75">
        <v>11626.92</v>
      </c>
      <c r="C75" s="10">
        <v>148.32</v>
      </c>
      <c r="D75" s="10">
        <v>115.62</v>
      </c>
      <c r="E75">
        <v>0</v>
      </c>
      <c r="F75">
        <v>0</v>
      </c>
      <c r="G75">
        <v>12173.05</v>
      </c>
      <c r="H75">
        <v>167.28</v>
      </c>
      <c r="I75">
        <v>117.13</v>
      </c>
    </row>
    <row r="76" spans="1:9" ht="12.75">
      <c r="A76" s="17">
        <v>31686</v>
      </c>
      <c r="B76">
        <v>11511.72</v>
      </c>
      <c r="C76" s="10">
        <v>147.4</v>
      </c>
      <c r="D76" s="10">
        <v>114.96</v>
      </c>
      <c r="E76">
        <v>0</v>
      </c>
      <c r="F76">
        <v>0</v>
      </c>
      <c r="G76">
        <v>12181.83</v>
      </c>
      <c r="H76">
        <v>168.02</v>
      </c>
      <c r="I76">
        <v>117.5</v>
      </c>
    </row>
    <row r="77" spans="1:9" ht="12.75">
      <c r="A77" s="17">
        <v>31717</v>
      </c>
      <c r="B77">
        <v>11380.76</v>
      </c>
      <c r="C77" s="10">
        <v>146.84</v>
      </c>
      <c r="D77" s="10">
        <v>114.63</v>
      </c>
      <c r="E77">
        <v>0</v>
      </c>
      <c r="F77">
        <v>0</v>
      </c>
      <c r="G77">
        <v>12175.33</v>
      </c>
      <c r="H77">
        <v>168.81</v>
      </c>
      <c r="I77">
        <v>117.91</v>
      </c>
    </row>
    <row r="78" spans="1:9" ht="12.75">
      <c r="A78" s="17">
        <v>31747</v>
      </c>
      <c r="B78">
        <v>11238.49</v>
      </c>
      <c r="C78" s="10">
        <v>145.84</v>
      </c>
      <c r="D78" s="10">
        <v>113.89</v>
      </c>
      <c r="E78">
        <v>0</v>
      </c>
      <c r="F78">
        <v>0</v>
      </c>
      <c r="G78">
        <v>21403.77</v>
      </c>
      <c r="H78">
        <v>169.51</v>
      </c>
      <c r="I78">
        <v>118.19</v>
      </c>
    </row>
    <row r="79" spans="1:9" ht="12.75">
      <c r="A79" s="17">
        <v>31778</v>
      </c>
      <c r="B79">
        <v>11086.11</v>
      </c>
      <c r="C79" s="10">
        <v>143.6</v>
      </c>
      <c r="D79" s="10">
        <v>112.46</v>
      </c>
      <c r="E79">
        <v>0</v>
      </c>
      <c r="F79">
        <v>0</v>
      </c>
      <c r="G79">
        <v>21068.97</v>
      </c>
      <c r="H79">
        <v>169</v>
      </c>
      <c r="I79">
        <v>117.98</v>
      </c>
    </row>
    <row r="80" spans="1:9" ht="12.75">
      <c r="A80" s="17">
        <v>31809</v>
      </c>
      <c r="B80">
        <v>10928.97</v>
      </c>
      <c r="C80" s="10">
        <v>142.73</v>
      </c>
      <c r="D80" s="10">
        <v>111.67</v>
      </c>
      <c r="E80">
        <v>0</v>
      </c>
      <c r="F80">
        <v>0</v>
      </c>
      <c r="G80">
        <v>21016.55</v>
      </c>
      <c r="H80">
        <v>169.86</v>
      </c>
      <c r="I80">
        <v>118.56</v>
      </c>
    </row>
    <row r="81" spans="1:9" ht="12.75">
      <c r="A81" s="17">
        <v>31837</v>
      </c>
      <c r="B81">
        <v>10928.68</v>
      </c>
      <c r="C81" s="10">
        <v>142.32</v>
      </c>
      <c r="D81" s="10">
        <v>111.36</v>
      </c>
      <c r="E81">
        <v>0</v>
      </c>
      <c r="F81">
        <v>0</v>
      </c>
      <c r="G81">
        <v>21006.29</v>
      </c>
      <c r="H81">
        <v>170.48</v>
      </c>
      <c r="I81">
        <v>118.21</v>
      </c>
    </row>
    <row r="82" spans="1:9" ht="12.75">
      <c r="A82" s="17">
        <v>31868</v>
      </c>
      <c r="B82">
        <v>10954.7</v>
      </c>
      <c r="C82" s="10">
        <v>142.54</v>
      </c>
      <c r="D82" s="10">
        <v>111.48</v>
      </c>
      <c r="E82">
        <v>0</v>
      </c>
      <c r="F82">
        <v>0</v>
      </c>
      <c r="G82">
        <v>20896.4</v>
      </c>
      <c r="H82">
        <v>170.86</v>
      </c>
      <c r="I82">
        <v>117.21</v>
      </c>
    </row>
    <row r="83" spans="1:9" ht="12.75">
      <c r="A83" s="17">
        <v>31898</v>
      </c>
      <c r="B83">
        <v>10954.58</v>
      </c>
      <c r="C83" s="10">
        <v>144.21</v>
      </c>
      <c r="D83" s="10">
        <v>112.67</v>
      </c>
      <c r="E83">
        <v>0</v>
      </c>
      <c r="F83">
        <v>0</v>
      </c>
      <c r="G83">
        <v>20531.42</v>
      </c>
      <c r="H83">
        <v>169.3</v>
      </c>
      <c r="I83">
        <v>115.87</v>
      </c>
    </row>
    <row r="84" spans="1:9" ht="12.75">
      <c r="A84" s="17">
        <v>31929</v>
      </c>
      <c r="B84">
        <v>10995.93</v>
      </c>
      <c r="C84" s="10">
        <v>144.15</v>
      </c>
      <c r="D84" s="10">
        <v>112.6</v>
      </c>
      <c r="E84">
        <v>0</v>
      </c>
      <c r="F84">
        <v>0</v>
      </c>
      <c r="G84">
        <v>21451.04</v>
      </c>
      <c r="H84">
        <v>168.47</v>
      </c>
      <c r="I84">
        <v>115.27</v>
      </c>
    </row>
    <row r="85" spans="1:9" ht="12.75">
      <c r="A85" s="17">
        <v>31959</v>
      </c>
      <c r="B85">
        <v>11085.87</v>
      </c>
      <c r="C85" s="10">
        <v>144.35</v>
      </c>
      <c r="D85" s="10">
        <v>112.84</v>
      </c>
      <c r="E85">
        <v>0</v>
      </c>
      <c r="F85">
        <v>0</v>
      </c>
      <c r="G85">
        <v>23651.21</v>
      </c>
      <c r="H85">
        <v>166.61</v>
      </c>
      <c r="I85">
        <v>114.79</v>
      </c>
    </row>
    <row r="86" spans="1:9" ht="12.75">
      <c r="A86" s="17">
        <v>31990</v>
      </c>
      <c r="B86">
        <v>11161.76</v>
      </c>
      <c r="C86" s="10">
        <v>144.24</v>
      </c>
      <c r="D86" s="10">
        <v>112.74</v>
      </c>
      <c r="E86">
        <v>0</v>
      </c>
      <c r="F86">
        <v>0</v>
      </c>
      <c r="G86">
        <v>23854.32</v>
      </c>
      <c r="H86">
        <v>164.7</v>
      </c>
      <c r="I86">
        <v>114.4</v>
      </c>
    </row>
    <row r="87" spans="1:9" ht="12.75">
      <c r="A87" s="17">
        <v>32021</v>
      </c>
      <c r="B87">
        <v>11247.73</v>
      </c>
      <c r="C87" s="10">
        <v>144.99</v>
      </c>
      <c r="D87" s="10">
        <v>113.27</v>
      </c>
      <c r="E87">
        <v>0</v>
      </c>
      <c r="F87">
        <v>0</v>
      </c>
      <c r="G87">
        <v>23929.86</v>
      </c>
      <c r="H87">
        <v>164.54</v>
      </c>
      <c r="I87">
        <v>114.19</v>
      </c>
    </row>
    <row r="88" spans="1:9" ht="12.75">
      <c r="A88" s="17">
        <v>32051</v>
      </c>
      <c r="B88">
        <v>11228.21</v>
      </c>
      <c r="C88" s="10">
        <v>146.51</v>
      </c>
      <c r="D88" s="10">
        <v>114.29</v>
      </c>
      <c r="E88">
        <v>0</v>
      </c>
      <c r="F88">
        <v>0</v>
      </c>
      <c r="G88">
        <v>24096.89</v>
      </c>
      <c r="H88">
        <v>164.31</v>
      </c>
      <c r="I88">
        <v>114.06</v>
      </c>
    </row>
    <row r="89" spans="1:9" ht="12.75">
      <c r="A89" s="17">
        <v>32082</v>
      </c>
      <c r="B89">
        <v>11237.38</v>
      </c>
      <c r="C89" s="10">
        <v>146.56</v>
      </c>
      <c r="D89" s="10">
        <v>114.32</v>
      </c>
      <c r="E89">
        <v>0</v>
      </c>
      <c r="F89">
        <v>0</v>
      </c>
      <c r="G89">
        <v>24017.21</v>
      </c>
      <c r="H89">
        <v>162.89</v>
      </c>
      <c r="I89">
        <v>113.16</v>
      </c>
    </row>
    <row r="90" spans="1:9" ht="12.75">
      <c r="A90" s="17">
        <v>32112</v>
      </c>
      <c r="B90">
        <v>11243.19</v>
      </c>
      <c r="C90" s="10">
        <v>146.45</v>
      </c>
      <c r="D90" s="10">
        <v>114.27</v>
      </c>
      <c r="E90">
        <v>0</v>
      </c>
      <c r="F90">
        <v>0</v>
      </c>
      <c r="G90">
        <v>14938.49</v>
      </c>
      <c r="H90">
        <v>162.2</v>
      </c>
      <c r="I90">
        <v>112.67</v>
      </c>
    </row>
    <row r="91" spans="1:9" ht="12.75">
      <c r="A91" s="17">
        <v>32143</v>
      </c>
      <c r="B91">
        <v>11402.53</v>
      </c>
      <c r="C91" s="10">
        <v>146.33</v>
      </c>
      <c r="D91" s="10">
        <v>114.09</v>
      </c>
      <c r="E91">
        <v>0</v>
      </c>
      <c r="F91">
        <v>0</v>
      </c>
      <c r="G91">
        <v>15271.4</v>
      </c>
      <c r="H91">
        <v>164.85</v>
      </c>
      <c r="I91">
        <v>114.14</v>
      </c>
    </row>
    <row r="92" spans="1:9" ht="12.75">
      <c r="A92" s="17">
        <v>32174</v>
      </c>
      <c r="B92">
        <v>11638.47</v>
      </c>
      <c r="C92" s="10">
        <v>145.28</v>
      </c>
      <c r="D92" s="10">
        <v>113.49</v>
      </c>
      <c r="E92">
        <v>0</v>
      </c>
      <c r="F92">
        <v>0</v>
      </c>
      <c r="G92">
        <v>15361.49</v>
      </c>
      <c r="H92">
        <v>163.67</v>
      </c>
      <c r="I92">
        <v>113.42</v>
      </c>
    </row>
    <row r="93" spans="1:9" ht="12.75">
      <c r="A93" s="17">
        <v>32203</v>
      </c>
      <c r="B93">
        <v>11825.72</v>
      </c>
      <c r="C93" s="10">
        <v>144.72</v>
      </c>
      <c r="D93" s="10">
        <v>113.07</v>
      </c>
      <c r="E93">
        <v>0</v>
      </c>
      <c r="F93">
        <v>0</v>
      </c>
      <c r="G93">
        <v>15509.99</v>
      </c>
      <c r="H93">
        <v>163.54</v>
      </c>
      <c r="I93">
        <v>112.44</v>
      </c>
    </row>
    <row r="94" spans="1:9" ht="12.75">
      <c r="A94" s="17">
        <v>32234</v>
      </c>
      <c r="B94">
        <v>11944.88</v>
      </c>
      <c r="C94" s="10">
        <v>145.2</v>
      </c>
      <c r="D94" s="10">
        <v>113.44</v>
      </c>
      <c r="E94">
        <v>0</v>
      </c>
      <c r="F94">
        <v>0</v>
      </c>
      <c r="G94">
        <v>15734.36</v>
      </c>
      <c r="H94">
        <v>163.47</v>
      </c>
      <c r="I94">
        <v>112.28</v>
      </c>
    </row>
    <row r="95" spans="1:9" ht="12.75">
      <c r="A95" s="17">
        <v>32264</v>
      </c>
      <c r="B95">
        <v>12067.31</v>
      </c>
      <c r="C95" s="10">
        <v>144.11</v>
      </c>
      <c r="D95" s="10">
        <v>112.69</v>
      </c>
      <c r="E95">
        <v>0</v>
      </c>
      <c r="F95">
        <v>0</v>
      </c>
      <c r="G95">
        <v>17588.93</v>
      </c>
      <c r="H95">
        <v>163.31</v>
      </c>
      <c r="I95">
        <v>112.43</v>
      </c>
    </row>
    <row r="96" spans="1:9" ht="12.75">
      <c r="A96" s="17">
        <v>32295</v>
      </c>
      <c r="B96">
        <v>12062.78</v>
      </c>
      <c r="C96" s="10">
        <v>144.36</v>
      </c>
      <c r="D96" s="10">
        <v>112.96</v>
      </c>
      <c r="E96">
        <v>0</v>
      </c>
      <c r="F96">
        <v>0</v>
      </c>
      <c r="G96">
        <v>16660.43</v>
      </c>
      <c r="H96">
        <v>163.42</v>
      </c>
      <c r="I96">
        <v>112.62</v>
      </c>
    </row>
    <row r="97" spans="1:9" ht="12.75">
      <c r="A97" s="17">
        <v>32325</v>
      </c>
      <c r="B97">
        <v>12100.17</v>
      </c>
      <c r="C97" s="10">
        <v>144.1</v>
      </c>
      <c r="D97" s="10">
        <v>112.69</v>
      </c>
      <c r="E97">
        <v>0</v>
      </c>
      <c r="F97">
        <v>0</v>
      </c>
      <c r="G97">
        <v>14692.5</v>
      </c>
      <c r="H97">
        <v>164.15</v>
      </c>
      <c r="I97">
        <v>113.05</v>
      </c>
    </row>
    <row r="98" spans="1:9" ht="12.75">
      <c r="A98" s="17">
        <v>32356</v>
      </c>
      <c r="B98">
        <v>12190.01</v>
      </c>
      <c r="C98" s="10">
        <v>144.05</v>
      </c>
      <c r="D98" s="10">
        <v>112.67</v>
      </c>
      <c r="E98">
        <v>0</v>
      </c>
      <c r="F98">
        <v>0</v>
      </c>
      <c r="G98">
        <v>14653.37</v>
      </c>
      <c r="H98">
        <v>164.3</v>
      </c>
      <c r="I98">
        <v>113.09</v>
      </c>
    </row>
    <row r="99" spans="1:9" ht="12.75">
      <c r="A99" s="17">
        <v>32387</v>
      </c>
      <c r="B99">
        <v>12236.53</v>
      </c>
      <c r="C99" s="10">
        <v>143.46</v>
      </c>
      <c r="D99" s="10">
        <v>112.27</v>
      </c>
      <c r="E99">
        <v>0</v>
      </c>
      <c r="F99">
        <v>0</v>
      </c>
      <c r="G99">
        <v>15033.23</v>
      </c>
      <c r="H99">
        <v>164.39</v>
      </c>
      <c r="I99">
        <v>113.12</v>
      </c>
    </row>
    <row r="100" spans="1:9" ht="12.75">
      <c r="A100" s="17">
        <v>32417</v>
      </c>
      <c r="B100">
        <v>12354.98</v>
      </c>
      <c r="C100" s="10">
        <v>143.49</v>
      </c>
      <c r="D100" s="10">
        <v>112.4</v>
      </c>
      <c r="E100">
        <v>0</v>
      </c>
      <c r="F100">
        <v>0</v>
      </c>
      <c r="G100">
        <v>15044.4</v>
      </c>
      <c r="H100">
        <v>163.71</v>
      </c>
      <c r="I100">
        <v>112.53</v>
      </c>
    </row>
    <row r="101" spans="1:9" ht="12.75">
      <c r="A101" s="17">
        <v>32448</v>
      </c>
      <c r="B101">
        <v>12455.13</v>
      </c>
      <c r="C101" s="10">
        <v>143.8</v>
      </c>
      <c r="D101" s="10">
        <v>112.72</v>
      </c>
      <c r="E101">
        <v>0</v>
      </c>
      <c r="F101">
        <v>0</v>
      </c>
      <c r="G101">
        <v>15190.5</v>
      </c>
      <c r="H101">
        <v>162.98</v>
      </c>
      <c r="I101">
        <v>112.13</v>
      </c>
    </row>
    <row r="102" spans="1:9" ht="12.75">
      <c r="A102" s="17">
        <v>32478</v>
      </c>
      <c r="B102">
        <v>12576.14</v>
      </c>
      <c r="C102" s="10">
        <v>143.75</v>
      </c>
      <c r="D102" s="10">
        <v>112.74</v>
      </c>
      <c r="E102">
        <v>0</v>
      </c>
      <c r="F102">
        <v>0</v>
      </c>
      <c r="G102">
        <v>15116.98</v>
      </c>
      <c r="H102">
        <v>162.42</v>
      </c>
      <c r="I102">
        <v>111.79</v>
      </c>
    </row>
    <row r="103" spans="1:9" ht="12.75">
      <c r="A103" s="17">
        <v>32509</v>
      </c>
      <c r="B103">
        <v>12693.9</v>
      </c>
      <c r="C103" s="10">
        <v>144</v>
      </c>
      <c r="D103" s="10">
        <v>113.34</v>
      </c>
      <c r="E103">
        <v>0</v>
      </c>
      <c r="F103">
        <v>0</v>
      </c>
      <c r="G103">
        <v>15361.26</v>
      </c>
      <c r="H103">
        <v>160.94</v>
      </c>
      <c r="I103">
        <v>111.9</v>
      </c>
    </row>
    <row r="104" spans="1:9" ht="12.75">
      <c r="A104" s="17">
        <v>32540</v>
      </c>
      <c r="B104">
        <v>12863.21</v>
      </c>
      <c r="C104" s="10">
        <v>143.99</v>
      </c>
      <c r="D104" s="10">
        <v>113.76</v>
      </c>
      <c r="E104">
        <v>0</v>
      </c>
      <c r="F104">
        <v>0</v>
      </c>
      <c r="G104">
        <v>15837.6</v>
      </c>
      <c r="H104">
        <v>160.39</v>
      </c>
      <c r="I104">
        <v>112.64</v>
      </c>
    </row>
    <row r="105" spans="1:9" ht="12.75">
      <c r="A105" s="17">
        <v>32568</v>
      </c>
      <c r="B105">
        <v>12809.23</v>
      </c>
      <c r="C105" s="10">
        <v>143.67</v>
      </c>
      <c r="D105" s="10">
        <v>113.87</v>
      </c>
      <c r="E105">
        <v>0</v>
      </c>
      <c r="F105">
        <v>0</v>
      </c>
      <c r="G105">
        <v>16024.67</v>
      </c>
      <c r="H105">
        <v>160.22</v>
      </c>
      <c r="I105">
        <v>113.98</v>
      </c>
    </row>
    <row r="106" spans="1:9" ht="12.75">
      <c r="A106" s="17">
        <v>32599</v>
      </c>
      <c r="B106">
        <v>12887.07</v>
      </c>
      <c r="C106" s="10">
        <v>143.27</v>
      </c>
      <c r="D106" s="10">
        <v>113.8</v>
      </c>
      <c r="E106">
        <v>0</v>
      </c>
      <c r="F106">
        <v>0</v>
      </c>
      <c r="G106">
        <v>16142.79</v>
      </c>
      <c r="H106">
        <v>161.17</v>
      </c>
      <c r="I106">
        <v>115.37</v>
      </c>
    </row>
    <row r="107" spans="1:9" ht="12.75">
      <c r="A107" s="17">
        <v>32629</v>
      </c>
      <c r="B107">
        <v>12912.91</v>
      </c>
      <c r="C107" s="10">
        <v>143</v>
      </c>
      <c r="D107" s="10">
        <v>113.74</v>
      </c>
      <c r="E107">
        <v>0</v>
      </c>
      <c r="F107">
        <v>0</v>
      </c>
      <c r="G107">
        <v>14579.6</v>
      </c>
      <c r="H107">
        <v>160.93</v>
      </c>
      <c r="I107">
        <v>115.62</v>
      </c>
    </row>
    <row r="108" spans="1:9" ht="12.75">
      <c r="A108" s="17">
        <v>32660</v>
      </c>
      <c r="B108">
        <v>13029.86</v>
      </c>
      <c r="C108" s="10">
        <v>142.12</v>
      </c>
      <c r="D108" s="10">
        <v>113.19</v>
      </c>
      <c r="E108">
        <v>0</v>
      </c>
      <c r="F108">
        <v>0</v>
      </c>
      <c r="G108">
        <v>14835.28</v>
      </c>
      <c r="H108">
        <v>160</v>
      </c>
      <c r="I108">
        <v>115.32</v>
      </c>
    </row>
    <row r="109" spans="1:9" ht="12.75">
      <c r="A109" s="17">
        <v>32690</v>
      </c>
      <c r="B109">
        <v>12996.65</v>
      </c>
      <c r="C109" s="10">
        <v>142.01</v>
      </c>
      <c r="D109" s="10">
        <v>113.22</v>
      </c>
      <c r="E109">
        <v>0</v>
      </c>
      <c r="F109">
        <v>0</v>
      </c>
      <c r="G109">
        <v>14965.55</v>
      </c>
      <c r="H109">
        <v>159.44</v>
      </c>
      <c r="I109">
        <v>115.28</v>
      </c>
    </row>
    <row r="110" spans="1:9" ht="12.75">
      <c r="A110" s="17">
        <v>32721</v>
      </c>
      <c r="B110">
        <v>12970.92</v>
      </c>
      <c r="C110" s="10">
        <v>141.93</v>
      </c>
      <c r="D110" s="10">
        <v>113.23</v>
      </c>
      <c r="E110">
        <v>0</v>
      </c>
      <c r="F110">
        <v>0</v>
      </c>
      <c r="G110">
        <v>14983.2</v>
      </c>
      <c r="H110">
        <v>159.58</v>
      </c>
      <c r="I110">
        <v>115.43</v>
      </c>
    </row>
    <row r="111" spans="1:9" ht="12.75">
      <c r="A111" s="17">
        <v>32752</v>
      </c>
      <c r="B111">
        <v>13069.5</v>
      </c>
      <c r="C111" s="10">
        <v>142.14</v>
      </c>
      <c r="D111" s="10">
        <v>113.36</v>
      </c>
      <c r="E111">
        <v>2.53</v>
      </c>
      <c r="F111">
        <v>1.76</v>
      </c>
      <c r="G111">
        <v>14872.67</v>
      </c>
      <c r="H111">
        <v>159.4</v>
      </c>
      <c r="I111">
        <v>115.43</v>
      </c>
    </row>
    <row r="112" spans="1:9" ht="12.75">
      <c r="A112" s="17">
        <v>32782</v>
      </c>
      <c r="B112">
        <v>13045.13</v>
      </c>
      <c r="C112" s="10">
        <v>141.45</v>
      </c>
      <c r="D112" s="10">
        <v>112.78</v>
      </c>
      <c r="E112">
        <v>5.95</v>
      </c>
      <c r="F112">
        <v>4.23</v>
      </c>
      <c r="G112">
        <v>14926.98</v>
      </c>
      <c r="H112">
        <v>160.23</v>
      </c>
      <c r="I112">
        <v>116.1</v>
      </c>
    </row>
    <row r="113" spans="1:9" ht="12.75">
      <c r="A113" s="17">
        <v>32813</v>
      </c>
      <c r="B113">
        <v>13158.82</v>
      </c>
      <c r="C113" s="10">
        <v>141.17</v>
      </c>
      <c r="D113" s="10">
        <v>112.55</v>
      </c>
      <c r="E113">
        <v>11.97</v>
      </c>
      <c r="F113">
        <v>9.05</v>
      </c>
      <c r="G113">
        <v>15328.25</v>
      </c>
      <c r="H113">
        <v>162.02</v>
      </c>
      <c r="I113">
        <v>117.24</v>
      </c>
    </row>
    <row r="114" spans="1:9" ht="12.75">
      <c r="A114" s="17">
        <v>32843</v>
      </c>
      <c r="B114">
        <v>13278.78</v>
      </c>
      <c r="C114" s="10">
        <v>140.35</v>
      </c>
      <c r="D114" s="10">
        <v>111.89</v>
      </c>
      <c r="E114">
        <v>21.55</v>
      </c>
      <c r="F114">
        <v>16.61</v>
      </c>
      <c r="G114">
        <v>14972.77</v>
      </c>
      <c r="H114">
        <v>162.85</v>
      </c>
      <c r="I114">
        <v>117.85</v>
      </c>
    </row>
    <row r="115" spans="1:9" ht="12.75">
      <c r="A115" s="17">
        <v>32874</v>
      </c>
      <c r="B115">
        <v>13320.81</v>
      </c>
      <c r="C115" s="10">
        <v>140.91</v>
      </c>
      <c r="D115" s="10">
        <v>111.93</v>
      </c>
      <c r="E115">
        <v>32.92</v>
      </c>
      <c r="F115">
        <v>25.58</v>
      </c>
      <c r="G115">
        <v>14684.3</v>
      </c>
      <c r="H115">
        <v>163.07</v>
      </c>
      <c r="I115">
        <v>117.06</v>
      </c>
    </row>
    <row r="116" spans="1:9" ht="12.75">
      <c r="A116" s="17">
        <v>32905</v>
      </c>
      <c r="B116">
        <v>13337.44</v>
      </c>
      <c r="C116" s="10">
        <v>142.27</v>
      </c>
      <c r="D116" s="10">
        <v>112.75</v>
      </c>
      <c r="E116">
        <v>43.5</v>
      </c>
      <c r="F116">
        <v>33.5</v>
      </c>
      <c r="G116">
        <v>14299.45</v>
      </c>
      <c r="H116">
        <v>165.47</v>
      </c>
      <c r="I116">
        <v>117.72</v>
      </c>
    </row>
    <row r="117" spans="1:9" ht="12.75">
      <c r="A117" s="17">
        <v>32933</v>
      </c>
      <c r="B117">
        <v>13349.11</v>
      </c>
      <c r="C117" s="10">
        <v>143.1</v>
      </c>
      <c r="D117" s="10">
        <v>113.18</v>
      </c>
      <c r="E117">
        <v>52.82</v>
      </c>
      <c r="F117">
        <v>40.39</v>
      </c>
      <c r="G117">
        <v>14040.71</v>
      </c>
      <c r="H117">
        <v>166.35</v>
      </c>
      <c r="I117">
        <v>117.48</v>
      </c>
    </row>
    <row r="118" spans="1:9" ht="12.75">
      <c r="A118" s="17">
        <v>32964</v>
      </c>
      <c r="B118">
        <v>13376.91</v>
      </c>
      <c r="C118" s="10">
        <v>142.31</v>
      </c>
      <c r="D118" s="10">
        <v>112.41</v>
      </c>
      <c r="E118">
        <v>60.07</v>
      </c>
      <c r="F118">
        <v>45.82</v>
      </c>
      <c r="G118">
        <v>13970.67</v>
      </c>
      <c r="H118">
        <v>165.46</v>
      </c>
      <c r="I118">
        <v>116.08</v>
      </c>
    </row>
    <row r="119" spans="1:9" ht="12.75">
      <c r="A119" s="17">
        <v>32994</v>
      </c>
      <c r="B119">
        <v>13426.34</v>
      </c>
      <c r="C119" s="10">
        <v>142.11</v>
      </c>
      <c r="D119" s="10">
        <v>112.16</v>
      </c>
      <c r="E119">
        <v>65.24</v>
      </c>
      <c r="F119">
        <v>49.55</v>
      </c>
      <c r="G119">
        <v>13944.28</v>
      </c>
      <c r="H119">
        <v>165.45</v>
      </c>
      <c r="I119">
        <v>115.66</v>
      </c>
    </row>
    <row r="120" spans="1:9" ht="12.75">
      <c r="A120" s="17">
        <v>33025</v>
      </c>
      <c r="B120">
        <v>13515.54</v>
      </c>
      <c r="C120" s="10">
        <v>142.5</v>
      </c>
      <c r="D120" s="10">
        <v>112.36</v>
      </c>
      <c r="E120">
        <v>69.15</v>
      </c>
      <c r="F120">
        <v>52.18</v>
      </c>
      <c r="G120">
        <v>13722.24</v>
      </c>
      <c r="H120">
        <v>167.81</v>
      </c>
      <c r="I120">
        <v>117.64</v>
      </c>
    </row>
    <row r="121" spans="1:9" ht="12.75">
      <c r="A121" s="17">
        <v>33055</v>
      </c>
      <c r="B121">
        <v>13557.09</v>
      </c>
      <c r="C121" s="10">
        <v>142.6</v>
      </c>
      <c r="D121" s="10">
        <v>112.36</v>
      </c>
      <c r="E121">
        <v>72.04</v>
      </c>
      <c r="F121">
        <v>54.03</v>
      </c>
      <c r="G121">
        <v>13428.9</v>
      </c>
      <c r="H121">
        <v>169.4</v>
      </c>
      <c r="I121">
        <v>119.01</v>
      </c>
    </row>
    <row r="122" spans="1:9" ht="12.75">
      <c r="A122" s="17">
        <v>33086</v>
      </c>
      <c r="B122">
        <v>13642.52</v>
      </c>
      <c r="C122" s="10">
        <v>142.63</v>
      </c>
      <c r="D122" s="10">
        <v>112.31</v>
      </c>
      <c r="E122">
        <v>74.73</v>
      </c>
      <c r="F122">
        <v>55.69</v>
      </c>
      <c r="G122">
        <v>13279.83</v>
      </c>
      <c r="H122">
        <v>170.77</v>
      </c>
      <c r="I122">
        <v>120.44</v>
      </c>
    </row>
    <row r="123" spans="1:9" ht="12.75">
      <c r="A123" s="17">
        <v>33117</v>
      </c>
      <c r="B123">
        <v>13655.31</v>
      </c>
      <c r="C123" s="10">
        <v>142.83</v>
      </c>
      <c r="D123" s="10">
        <v>112.42</v>
      </c>
      <c r="E123">
        <v>75.04</v>
      </c>
      <c r="F123">
        <v>55.84</v>
      </c>
      <c r="G123">
        <v>13061.77</v>
      </c>
      <c r="H123">
        <v>170.82</v>
      </c>
      <c r="I123">
        <v>120.29</v>
      </c>
    </row>
    <row r="124" spans="1:9" ht="12.75">
      <c r="A124" s="17">
        <v>33147</v>
      </c>
      <c r="B124">
        <v>13811.91</v>
      </c>
      <c r="C124" s="10">
        <v>142.83</v>
      </c>
      <c r="D124" s="10">
        <v>112.39</v>
      </c>
      <c r="E124">
        <v>75.66</v>
      </c>
      <c r="F124">
        <v>56.06</v>
      </c>
      <c r="G124">
        <v>12761.41</v>
      </c>
      <c r="H124">
        <v>171</v>
      </c>
      <c r="I124">
        <v>120.46</v>
      </c>
    </row>
    <row r="125" spans="1:9" ht="12.75">
      <c r="A125" s="17">
        <v>33178</v>
      </c>
      <c r="B125">
        <v>13796.62</v>
      </c>
      <c r="C125" s="10">
        <v>143.46</v>
      </c>
      <c r="D125" s="10">
        <v>112.79</v>
      </c>
      <c r="E125">
        <v>75.85</v>
      </c>
      <c r="F125">
        <v>55.89</v>
      </c>
      <c r="G125">
        <v>11962.13</v>
      </c>
      <c r="H125">
        <v>171.18</v>
      </c>
      <c r="I125">
        <v>120.61</v>
      </c>
    </row>
    <row r="126" spans="1:9" ht="12.75">
      <c r="A126" s="17">
        <v>33208</v>
      </c>
      <c r="B126">
        <v>13680.31</v>
      </c>
      <c r="C126" s="10">
        <v>143.32</v>
      </c>
      <c r="D126" s="10">
        <v>112.68</v>
      </c>
      <c r="E126">
        <v>75.77</v>
      </c>
      <c r="F126">
        <v>55.72</v>
      </c>
      <c r="G126">
        <v>11934.8</v>
      </c>
      <c r="H126">
        <v>171.21</v>
      </c>
      <c r="I126">
        <v>120.58</v>
      </c>
    </row>
    <row r="127" spans="1:9" ht="12.75">
      <c r="A127" s="17">
        <v>33239</v>
      </c>
      <c r="B127">
        <v>13889.58</v>
      </c>
      <c r="C127" s="10">
        <v>142.75</v>
      </c>
      <c r="D127" s="10">
        <v>112.01</v>
      </c>
      <c r="E127">
        <v>76.81</v>
      </c>
      <c r="F127">
        <v>56.13</v>
      </c>
      <c r="G127">
        <v>11905.12</v>
      </c>
      <c r="H127">
        <v>170.95</v>
      </c>
      <c r="I127">
        <v>120.35</v>
      </c>
    </row>
    <row r="128" spans="1:9" ht="12.75">
      <c r="A128" s="17">
        <v>33270</v>
      </c>
      <c r="B128">
        <v>13975.6</v>
      </c>
      <c r="C128" s="10">
        <v>141.86</v>
      </c>
      <c r="D128" s="10">
        <v>111.02</v>
      </c>
      <c r="E128">
        <v>76.84</v>
      </c>
      <c r="F128">
        <v>56.12</v>
      </c>
      <c r="G128">
        <v>11815.32</v>
      </c>
      <c r="H128">
        <v>168.81</v>
      </c>
      <c r="I128">
        <v>118.78</v>
      </c>
    </row>
    <row r="129" spans="1:9" ht="12.75">
      <c r="A129" s="17">
        <v>33298</v>
      </c>
      <c r="B129">
        <v>13987.51</v>
      </c>
      <c r="C129" s="10">
        <v>141.72</v>
      </c>
      <c r="D129" s="10">
        <v>110.89</v>
      </c>
      <c r="E129">
        <v>76.92</v>
      </c>
      <c r="F129">
        <v>56.13</v>
      </c>
      <c r="G129">
        <v>11698.73</v>
      </c>
      <c r="H129">
        <v>168.22</v>
      </c>
      <c r="I129">
        <v>118.52</v>
      </c>
    </row>
    <row r="130" spans="1:9" ht="12.75">
      <c r="A130" s="17">
        <v>33329</v>
      </c>
      <c r="B130">
        <v>13956.43</v>
      </c>
      <c r="C130" s="10">
        <v>142.45</v>
      </c>
      <c r="D130" s="10">
        <v>111.35</v>
      </c>
      <c r="E130">
        <v>77.94</v>
      </c>
      <c r="F130">
        <v>56.72</v>
      </c>
      <c r="G130">
        <v>11595.07</v>
      </c>
      <c r="H130">
        <v>168.36</v>
      </c>
      <c r="I130">
        <v>118.73</v>
      </c>
    </row>
    <row r="131" spans="1:9" ht="12.75">
      <c r="A131" s="17">
        <v>33359</v>
      </c>
      <c r="B131">
        <v>13887.63</v>
      </c>
      <c r="C131" s="10">
        <v>142.69</v>
      </c>
      <c r="D131" s="10">
        <v>111.45</v>
      </c>
      <c r="E131">
        <v>78.16</v>
      </c>
      <c r="F131">
        <v>56.82</v>
      </c>
      <c r="G131">
        <v>11470.86</v>
      </c>
      <c r="H131">
        <v>168.99</v>
      </c>
      <c r="I131">
        <v>118.98</v>
      </c>
    </row>
    <row r="132" spans="1:9" ht="12.75">
      <c r="A132" s="17">
        <v>33390</v>
      </c>
      <c r="B132">
        <v>13845.77</v>
      </c>
      <c r="C132" s="10">
        <v>142.68</v>
      </c>
      <c r="D132" s="10">
        <v>111.4</v>
      </c>
      <c r="E132">
        <v>78.08</v>
      </c>
      <c r="F132">
        <v>56.76</v>
      </c>
      <c r="G132">
        <v>11411.91</v>
      </c>
      <c r="H132">
        <v>167.57</v>
      </c>
      <c r="I132">
        <v>117.27</v>
      </c>
    </row>
    <row r="133" spans="1:9" ht="12.75">
      <c r="A133" s="17">
        <v>33420</v>
      </c>
      <c r="B133">
        <v>13790.51</v>
      </c>
      <c r="C133" s="10">
        <v>142.75</v>
      </c>
      <c r="D133" s="10">
        <v>111.43</v>
      </c>
      <c r="E133">
        <v>78.15</v>
      </c>
      <c r="F133">
        <v>56.71</v>
      </c>
      <c r="G133">
        <v>11330.75</v>
      </c>
      <c r="H133">
        <v>165.88</v>
      </c>
      <c r="I133">
        <v>115.58</v>
      </c>
    </row>
    <row r="134" spans="1:9" ht="12.75">
      <c r="A134" s="17">
        <v>33451</v>
      </c>
      <c r="B134">
        <v>13622.13</v>
      </c>
      <c r="C134" s="10">
        <v>142.76</v>
      </c>
      <c r="D134" s="10">
        <v>111.42</v>
      </c>
      <c r="E134">
        <v>77.66</v>
      </c>
      <c r="F134">
        <v>56.74</v>
      </c>
      <c r="G134">
        <v>11227.22</v>
      </c>
      <c r="H134">
        <v>164.59</v>
      </c>
      <c r="I134">
        <v>114.09</v>
      </c>
    </row>
    <row r="135" spans="1:9" ht="12.75">
      <c r="A135" s="17">
        <v>33482</v>
      </c>
      <c r="B135">
        <v>13438.21</v>
      </c>
      <c r="C135" s="10">
        <v>142.36</v>
      </c>
      <c r="D135" s="10">
        <v>111.15</v>
      </c>
      <c r="E135">
        <v>77.46</v>
      </c>
      <c r="F135">
        <v>56.56</v>
      </c>
      <c r="G135">
        <v>11098.02</v>
      </c>
      <c r="H135">
        <v>163.96</v>
      </c>
      <c r="I135">
        <v>113.28</v>
      </c>
    </row>
    <row r="136" spans="1:9" ht="12.75">
      <c r="A136" s="17">
        <v>33512</v>
      </c>
      <c r="B136">
        <v>13098.85</v>
      </c>
      <c r="C136" s="10">
        <v>142.61</v>
      </c>
      <c r="D136" s="10">
        <v>111.36</v>
      </c>
      <c r="E136">
        <v>77.07</v>
      </c>
      <c r="F136">
        <v>56.4</v>
      </c>
      <c r="G136">
        <v>11025.68</v>
      </c>
      <c r="H136">
        <v>163.85</v>
      </c>
      <c r="I136">
        <v>113.06</v>
      </c>
    </row>
    <row r="137" spans="1:9" ht="12.75">
      <c r="A137" s="17">
        <v>33543</v>
      </c>
      <c r="B137">
        <v>12993.23</v>
      </c>
      <c r="C137" s="10">
        <v>142.23</v>
      </c>
      <c r="D137" s="10">
        <v>111.08</v>
      </c>
      <c r="E137">
        <v>77.49</v>
      </c>
      <c r="F137">
        <v>56.55</v>
      </c>
      <c r="G137">
        <v>11284.26</v>
      </c>
      <c r="H137">
        <v>162.27</v>
      </c>
      <c r="I137">
        <v>111.87</v>
      </c>
    </row>
    <row r="138" spans="1:9" ht="12.75">
      <c r="A138" s="17">
        <v>33573</v>
      </c>
      <c r="B138">
        <v>12840.69</v>
      </c>
      <c r="C138" s="10">
        <v>143.24</v>
      </c>
      <c r="D138" s="10">
        <v>111.86</v>
      </c>
      <c r="E138">
        <v>79.51</v>
      </c>
      <c r="F138">
        <v>57.78</v>
      </c>
      <c r="G138">
        <v>11441.19</v>
      </c>
      <c r="H138">
        <v>163.9</v>
      </c>
      <c r="I138">
        <v>113.13</v>
      </c>
    </row>
    <row r="139" spans="1:9" ht="12.75">
      <c r="A139" s="17">
        <v>33604</v>
      </c>
      <c r="B139">
        <v>12282.72</v>
      </c>
      <c r="C139" s="10">
        <v>143.69</v>
      </c>
      <c r="D139" s="10">
        <v>112.55</v>
      </c>
      <c r="E139">
        <v>80.82</v>
      </c>
      <c r="F139">
        <v>58.82</v>
      </c>
      <c r="G139">
        <v>11383.27</v>
      </c>
      <c r="H139">
        <v>173.51</v>
      </c>
      <c r="I139">
        <v>116.78</v>
      </c>
    </row>
    <row r="140" spans="1:9" ht="12.75">
      <c r="A140" s="17">
        <v>33635</v>
      </c>
      <c r="B140">
        <v>11835.27</v>
      </c>
      <c r="C140" s="10">
        <v>142.27</v>
      </c>
      <c r="D140" s="10">
        <v>111.63</v>
      </c>
      <c r="E140">
        <v>81.32</v>
      </c>
      <c r="F140">
        <v>59.22</v>
      </c>
      <c r="G140">
        <v>11365.47</v>
      </c>
      <c r="H140">
        <v>170.43</v>
      </c>
      <c r="I140">
        <v>114.77</v>
      </c>
    </row>
    <row r="141" spans="1:9" ht="12.75">
      <c r="A141" s="17">
        <v>33664</v>
      </c>
      <c r="B141">
        <v>11605.07</v>
      </c>
      <c r="C141" s="10">
        <v>142.23</v>
      </c>
      <c r="D141" s="10">
        <v>111.68</v>
      </c>
      <c r="E141">
        <v>81.33</v>
      </c>
      <c r="F141">
        <v>59.32</v>
      </c>
      <c r="G141">
        <v>11373.26</v>
      </c>
      <c r="H141">
        <v>169.93</v>
      </c>
      <c r="I141">
        <v>114.51</v>
      </c>
    </row>
    <row r="142" spans="1:9" ht="12.75">
      <c r="A142" s="17">
        <v>33695</v>
      </c>
      <c r="B142">
        <v>11382.77</v>
      </c>
      <c r="C142" s="10">
        <v>141.68</v>
      </c>
      <c r="D142" s="10">
        <v>111.33</v>
      </c>
      <c r="E142">
        <v>80.47</v>
      </c>
      <c r="F142">
        <v>58.83</v>
      </c>
      <c r="G142">
        <v>11215.06</v>
      </c>
      <c r="H142">
        <v>169.6</v>
      </c>
      <c r="I142">
        <v>114.28</v>
      </c>
    </row>
    <row r="143" spans="1:9" ht="12.75">
      <c r="A143" s="17">
        <v>33725</v>
      </c>
      <c r="B143">
        <v>11156.89</v>
      </c>
      <c r="C143" s="10">
        <v>142.37</v>
      </c>
      <c r="D143" s="10">
        <v>111.87</v>
      </c>
      <c r="E143">
        <v>80.46</v>
      </c>
      <c r="F143">
        <v>58.76</v>
      </c>
      <c r="G143">
        <v>11159</v>
      </c>
      <c r="H143">
        <v>169.24</v>
      </c>
      <c r="I143">
        <v>114.27</v>
      </c>
    </row>
    <row r="144" spans="1:9" ht="12.75">
      <c r="A144" s="17">
        <v>33756</v>
      </c>
      <c r="B144">
        <v>10871.04</v>
      </c>
      <c r="C144" s="10">
        <v>142.64</v>
      </c>
      <c r="D144" s="10">
        <v>112.05</v>
      </c>
      <c r="E144">
        <v>80.36</v>
      </c>
      <c r="F144">
        <v>58.64</v>
      </c>
      <c r="G144">
        <v>11212.75</v>
      </c>
      <c r="H144">
        <v>168.43</v>
      </c>
      <c r="I144">
        <v>113.65</v>
      </c>
    </row>
    <row r="145" spans="1:9" ht="12.75">
      <c r="A145" s="17">
        <v>33786</v>
      </c>
      <c r="B145">
        <v>10678.56</v>
      </c>
      <c r="C145" s="10">
        <v>142.21</v>
      </c>
      <c r="D145" s="10">
        <v>111.75</v>
      </c>
      <c r="E145">
        <v>80.41</v>
      </c>
      <c r="F145">
        <v>58.63</v>
      </c>
      <c r="G145">
        <v>11313.31</v>
      </c>
      <c r="H145">
        <v>168.13</v>
      </c>
      <c r="I145">
        <v>113.45</v>
      </c>
    </row>
    <row r="146" spans="1:9" ht="12.75">
      <c r="A146" s="17">
        <v>33817</v>
      </c>
      <c r="B146">
        <v>10489.38</v>
      </c>
      <c r="C146" s="10">
        <v>141.98</v>
      </c>
      <c r="D146" s="10">
        <v>111.59</v>
      </c>
      <c r="E146">
        <v>80.97</v>
      </c>
      <c r="F146">
        <v>58.62</v>
      </c>
      <c r="G146">
        <v>11431.38</v>
      </c>
      <c r="H146">
        <v>168.9</v>
      </c>
      <c r="I146">
        <v>113.45</v>
      </c>
    </row>
    <row r="147" spans="1:9" ht="12.75">
      <c r="A147" s="17">
        <v>33848</v>
      </c>
      <c r="B147">
        <v>10345.38</v>
      </c>
      <c r="C147" s="10">
        <v>142</v>
      </c>
      <c r="D147" s="10">
        <v>111.58</v>
      </c>
      <c r="E147">
        <v>80.85</v>
      </c>
      <c r="F147">
        <v>58.45</v>
      </c>
      <c r="G147">
        <v>11541.38</v>
      </c>
      <c r="H147">
        <v>168.89</v>
      </c>
      <c r="I147">
        <v>113.94</v>
      </c>
    </row>
    <row r="148" spans="1:9" ht="12.75">
      <c r="A148" s="17">
        <v>33878</v>
      </c>
      <c r="B148">
        <v>10257.17</v>
      </c>
      <c r="C148" s="10">
        <v>141.64</v>
      </c>
      <c r="D148" s="10">
        <v>111.31</v>
      </c>
      <c r="E148">
        <v>81</v>
      </c>
      <c r="F148">
        <v>58.58</v>
      </c>
      <c r="G148">
        <v>11598.38</v>
      </c>
      <c r="H148">
        <v>168.33</v>
      </c>
      <c r="I148">
        <v>113.63</v>
      </c>
    </row>
    <row r="149" spans="1:9" ht="12.75">
      <c r="A149" s="17">
        <v>33909</v>
      </c>
      <c r="B149">
        <v>10047.15</v>
      </c>
      <c r="C149" s="10">
        <v>140.44</v>
      </c>
      <c r="D149" s="10">
        <v>110.55</v>
      </c>
      <c r="E149">
        <v>80.47</v>
      </c>
      <c r="F149">
        <v>58.44</v>
      </c>
      <c r="G149">
        <v>11557.64</v>
      </c>
      <c r="H149">
        <v>169.22</v>
      </c>
      <c r="I149">
        <v>114.6</v>
      </c>
    </row>
    <row r="150" spans="1:9" ht="12.75">
      <c r="A150" s="17">
        <v>33939</v>
      </c>
      <c r="B150">
        <v>9877.91</v>
      </c>
      <c r="C150" s="10">
        <v>140.07</v>
      </c>
      <c r="D150" s="10">
        <v>110.32</v>
      </c>
      <c r="E150">
        <v>80.44</v>
      </c>
      <c r="F150">
        <v>58.73</v>
      </c>
      <c r="G150">
        <v>11519.91</v>
      </c>
      <c r="H150">
        <v>165.9</v>
      </c>
      <c r="I150">
        <v>112.3</v>
      </c>
    </row>
    <row r="151" spans="1:9" ht="12.75">
      <c r="A151" s="17">
        <v>33970</v>
      </c>
      <c r="B151">
        <v>9665.76</v>
      </c>
      <c r="C151" s="10">
        <v>139.55</v>
      </c>
      <c r="D151" s="10">
        <v>109.91</v>
      </c>
      <c r="E151">
        <v>80.51</v>
      </c>
      <c r="F151">
        <v>59.12</v>
      </c>
      <c r="G151">
        <v>11471.64</v>
      </c>
      <c r="H151">
        <v>153.66</v>
      </c>
      <c r="I151">
        <v>106.96</v>
      </c>
    </row>
    <row r="152" spans="1:9" ht="12.75">
      <c r="A152" s="17">
        <v>34001</v>
      </c>
      <c r="B152">
        <v>9562.23</v>
      </c>
      <c r="C152" s="10">
        <v>140.51</v>
      </c>
      <c r="D152" s="10">
        <v>110.66</v>
      </c>
      <c r="E152">
        <v>81.89</v>
      </c>
      <c r="F152">
        <v>60.43</v>
      </c>
      <c r="G152">
        <v>11328.51</v>
      </c>
      <c r="H152">
        <v>154.79</v>
      </c>
      <c r="I152">
        <v>107.96</v>
      </c>
    </row>
    <row r="153" spans="1:9" ht="12.75">
      <c r="A153" s="17">
        <v>34029</v>
      </c>
      <c r="B153">
        <v>9518.63</v>
      </c>
      <c r="C153" s="10">
        <v>139.43</v>
      </c>
      <c r="D153" s="10">
        <v>109.67</v>
      </c>
      <c r="E153">
        <v>82.38</v>
      </c>
      <c r="F153">
        <v>60.8</v>
      </c>
      <c r="G153">
        <v>11430.5</v>
      </c>
      <c r="H153">
        <v>150.37</v>
      </c>
      <c r="I153">
        <v>104.9</v>
      </c>
    </row>
    <row r="154" spans="1:9" ht="12.75">
      <c r="A154" s="17">
        <v>34060</v>
      </c>
      <c r="B154">
        <v>9430.91</v>
      </c>
      <c r="C154" s="10">
        <v>139.63</v>
      </c>
      <c r="D154" s="10">
        <v>109.9</v>
      </c>
      <c r="E154">
        <v>83.29</v>
      </c>
      <c r="F154">
        <v>61.52</v>
      </c>
      <c r="G154">
        <v>11628.42</v>
      </c>
      <c r="H154">
        <v>149.98</v>
      </c>
      <c r="I154">
        <v>104.52</v>
      </c>
    </row>
    <row r="155" spans="1:9" ht="12.75">
      <c r="A155" s="17">
        <v>34090</v>
      </c>
      <c r="B155">
        <v>9430.18</v>
      </c>
      <c r="C155" s="10">
        <v>138.57</v>
      </c>
      <c r="D155" s="10">
        <v>109.11</v>
      </c>
      <c r="E155">
        <v>83.68</v>
      </c>
      <c r="F155">
        <v>61.94</v>
      </c>
      <c r="G155">
        <v>11750.27</v>
      </c>
      <c r="H155">
        <v>151.54</v>
      </c>
      <c r="I155">
        <v>104.92</v>
      </c>
    </row>
    <row r="156" spans="1:9" ht="12.75">
      <c r="A156" s="17">
        <v>34121</v>
      </c>
      <c r="B156">
        <v>9439.1</v>
      </c>
      <c r="C156" s="10">
        <v>138.13</v>
      </c>
      <c r="D156" s="10">
        <v>108.82</v>
      </c>
      <c r="E156">
        <v>83.98</v>
      </c>
      <c r="F156">
        <v>62.17</v>
      </c>
      <c r="G156">
        <v>11856.91</v>
      </c>
      <c r="H156">
        <v>154.05</v>
      </c>
      <c r="I156">
        <v>106.21</v>
      </c>
    </row>
    <row r="157" spans="1:9" ht="12.75">
      <c r="A157" s="17">
        <v>34151</v>
      </c>
      <c r="B157">
        <v>9430.13</v>
      </c>
      <c r="C157" s="10">
        <v>138.06</v>
      </c>
      <c r="D157" s="10">
        <v>108.75</v>
      </c>
      <c r="E157">
        <v>83.85</v>
      </c>
      <c r="F157">
        <v>62.12</v>
      </c>
      <c r="G157">
        <v>11879.06</v>
      </c>
      <c r="H157">
        <v>153.49</v>
      </c>
      <c r="I157">
        <v>105.89</v>
      </c>
    </row>
    <row r="158" spans="1:9" ht="12.75">
      <c r="A158" s="17">
        <v>34182</v>
      </c>
      <c r="B158">
        <v>9527.47</v>
      </c>
      <c r="C158" s="10">
        <v>138.12</v>
      </c>
      <c r="D158" s="10">
        <v>108.79</v>
      </c>
      <c r="E158">
        <v>83.95</v>
      </c>
      <c r="F158">
        <v>62.16</v>
      </c>
      <c r="G158">
        <v>12023.48</v>
      </c>
      <c r="H158">
        <v>156.09</v>
      </c>
      <c r="I158">
        <v>105.56</v>
      </c>
    </row>
    <row r="159" spans="1:9" ht="12.75">
      <c r="A159" s="17">
        <v>34213</v>
      </c>
      <c r="B159">
        <v>9546.63</v>
      </c>
      <c r="C159" s="10">
        <v>138.18</v>
      </c>
      <c r="D159" s="10">
        <v>108.86</v>
      </c>
      <c r="E159">
        <v>84.12</v>
      </c>
      <c r="F159">
        <v>62.27</v>
      </c>
      <c r="G159">
        <v>12048.78</v>
      </c>
      <c r="H159">
        <v>157.42</v>
      </c>
      <c r="I159">
        <v>105.99</v>
      </c>
    </row>
    <row r="160" spans="1:9" ht="12.75">
      <c r="A160" s="17">
        <v>34243</v>
      </c>
      <c r="B160">
        <v>9563.54</v>
      </c>
      <c r="C160" s="10">
        <v>138.69</v>
      </c>
      <c r="D160" s="10">
        <v>109.29</v>
      </c>
      <c r="E160">
        <v>84.26</v>
      </c>
      <c r="F160">
        <v>62.41</v>
      </c>
      <c r="G160">
        <v>12161.35</v>
      </c>
      <c r="H160">
        <v>158.37</v>
      </c>
      <c r="I160">
        <v>106.69</v>
      </c>
    </row>
    <row r="161" spans="1:9" ht="12.75">
      <c r="A161" s="17">
        <v>34274</v>
      </c>
      <c r="B161">
        <v>9694.9</v>
      </c>
      <c r="C161" s="10">
        <v>139.54</v>
      </c>
      <c r="D161" s="10">
        <v>109.91</v>
      </c>
      <c r="E161">
        <v>85.18</v>
      </c>
      <c r="F161">
        <v>63.09</v>
      </c>
      <c r="G161">
        <v>12266.5</v>
      </c>
      <c r="H161">
        <v>157.55</v>
      </c>
      <c r="I161">
        <v>105.74</v>
      </c>
    </row>
    <row r="162" spans="1:9" ht="12.75">
      <c r="A162" s="17">
        <v>34304</v>
      </c>
      <c r="B162">
        <v>9823.98</v>
      </c>
      <c r="C162" s="10">
        <v>140.51</v>
      </c>
      <c r="D162" s="10">
        <v>110.56</v>
      </c>
      <c r="E162">
        <v>85.03</v>
      </c>
      <c r="F162">
        <v>63</v>
      </c>
      <c r="G162">
        <v>12314.8</v>
      </c>
      <c r="H162">
        <v>159.9</v>
      </c>
      <c r="I162">
        <v>107.35</v>
      </c>
    </row>
    <row r="163" spans="1:9" ht="12.75">
      <c r="A163" s="17">
        <v>34335</v>
      </c>
      <c r="B163">
        <v>10172.56</v>
      </c>
      <c r="C163" s="10">
        <v>141.71</v>
      </c>
      <c r="D163" s="10">
        <v>111.36</v>
      </c>
      <c r="E163">
        <v>85.49</v>
      </c>
      <c r="F163">
        <v>63.16</v>
      </c>
      <c r="G163">
        <v>12540.85</v>
      </c>
      <c r="H163">
        <v>163.27</v>
      </c>
      <c r="I163">
        <v>109.38</v>
      </c>
    </row>
    <row r="164" spans="1:9" ht="12.75">
      <c r="A164" s="17">
        <v>34366</v>
      </c>
      <c r="B164">
        <v>10377.36</v>
      </c>
      <c r="C164" s="10">
        <v>142.96</v>
      </c>
      <c r="D164" s="10">
        <v>112.44</v>
      </c>
      <c r="E164">
        <v>86.03</v>
      </c>
      <c r="F164">
        <v>63.48</v>
      </c>
      <c r="G164">
        <v>12739.64</v>
      </c>
      <c r="H164">
        <v>165.49</v>
      </c>
      <c r="I164">
        <v>110.08</v>
      </c>
    </row>
    <row r="165" spans="1:9" ht="12.75">
      <c r="A165" s="17">
        <v>34394</v>
      </c>
      <c r="B165">
        <v>10406.76</v>
      </c>
      <c r="C165" s="10">
        <v>143.06</v>
      </c>
      <c r="D165" s="10">
        <v>112.57</v>
      </c>
      <c r="E165">
        <v>86.49</v>
      </c>
      <c r="F165">
        <v>63.91</v>
      </c>
      <c r="G165">
        <v>12657</v>
      </c>
      <c r="H165">
        <v>168.1</v>
      </c>
      <c r="I165">
        <v>111.66</v>
      </c>
    </row>
    <row r="166" spans="1:9" ht="12.75">
      <c r="A166" s="17">
        <v>34425</v>
      </c>
      <c r="B166">
        <v>10519.68</v>
      </c>
      <c r="C166" s="10">
        <v>142.18</v>
      </c>
      <c r="D166" s="10">
        <v>111.81</v>
      </c>
      <c r="E166">
        <v>86.07</v>
      </c>
      <c r="F166">
        <v>63.54</v>
      </c>
      <c r="G166">
        <v>12595</v>
      </c>
      <c r="H166">
        <v>168.34</v>
      </c>
      <c r="I166">
        <v>111.97</v>
      </c>
    </row>
    <row r="167" spans="1:9" ht="12.75">
      <c r="A167" s="17">
        <v>34455</v>
      </c>
      <c r="B167">
        <v>10645.6</v>
      </c>
      <c r="C167" s="10">
        <v>142.45</v>
      </c>
      <c r="D167" s="10">
        <v>112.01</v>
      </c>
      <c r="E167">
        <v>85.79</v>
      </c>
      <c r="F167">
        <v>63.15</v>
      </c>
      <c r="G167">
        <v>12546.28</v>
      </c>
      <c r="H167">
        <v>166.07</v>
      </c>
      <c r="I167">
        <v>110.91</v>
      </c>
    </row>
    <row r="168" spans="1:9" ht="12.75">
      <c r="A168" s="17">
        <v>34486</v>
      </c>
      <c r="B168">
        <v>10714.76</v>
      </c>
      <c r="C168" s="10">
        <v>142.66</v>
      </c>
      <c r="D168" s="10">
        <v>112.09</v>
      </c>
      <c r="E168">
        <v>85.36</v>
      </c>
      <c r="F168">
        <v>62.82</v>
      </c>
      <c r="G168">
        <v>12429.35</v>
      </c>
      <c r="H168">
        <v>163.53</v>
      </c>
      <c r="I168">
        <v>109.51</v>
      </c>
    </row>
    <row r="169" spans="1:9" ht="12.75">
      <c r="A169" s="17">
        <v>34516</v>
      </c>
      <c r="B169">
        <v>10740.18</v>
      </c>
      <c r="C169" s="10">
        <v>142.77</v>
      </c>
      <c r="D169" s="10">
        <v>112.14</v>
      </c>
      <c r="E169">
        <v>85.38</v>
      </c>
      <c r="F169">
        <v>62.91</v>
      </c>
      <c r="G169">
        <v>12445.85</v>
      </c>
      <c r="H169">
        <v>164.53</v>
      </c>
      <c r="I169">
        <v>110.02</v>
      </c>
    </row>
    <row r="170" spans="1:9" ht="12.75">
      <c r="A170" s="17">
        <v>34547</v>
      </c>
      <c r="B170">
        <v>10678.85</v>
      </c>
      <c r="C170" s="10">
        <v>142.63</v>
      </c>
      <c r="D170" s="10">
        <v>111.98</v>
      </c>
      <c r="E170">
        <v>85.08</v>
      </c>
      <c r="F170">
        <v>62.8</v>
      </c>
      <c r="G170">
        <v>12290.85</v>
      </c>
      <c r="H170">
        <v>161.14</v>
      </c>
      <c r="I170">
        <v>110.32</v>
      </c>
    </row>
    <row r="171" spans="1:9" ht="12.75">
      <c r="A171" s="17">
        <v>34578</v>
      </c>
      <c r="B171">
        <v>10706.3</v>
      </c>
      <c r="C171" s="10">
        <v>142.7</v>
      </c>
      <c r="D171" s="10">
        <v>111.98</v>
      </c>
      <c r="E171">
        <v>85.25</v>
      </c>
      <c r="F171">
        <v>63.04</v>
      </c>
      <c r="G171">
        <v>12172.71</v>
      </c>
      <c r="H171">
        <v>160.82</v>
      </c>
      <c r="I171">
        <v>110.51</v>
      </c>
    </row>
    <row r="172" spans="1:9" ht="12.75">
      <c r="A172" s="17">
        <v>34608</v>
      </c>
      <c r="B172">
        <v>10801.92</v>
      </c>
      <c r="C172" s="10">
        <v>142.17</v>
      </c>
      <c r="D172" s="10">
        <v>111.52</v>
      </c>
      <c r="E172">
        <v>85.3</v>
      </c>
      <c r="F172">
        <v>63.08</v>
      </c>
      <c r="G172">
        <v>12139.92</v>
      </c>
      <c r="H172">
        <v>160.33</v>
      </c>
      <c r="I172">
        <v>110.1</v>
      </c>
    </row>
    <row r="173" spans="1:9" ht="12.75">
      <c r="A173" s="17">
        <v>34639</v>
      </c>
      <c r="B173">
        <v>10678.59</v>
      </c>
      <c r="C173" s="10">
        <v>141.3</v>
      </c>
      <c r="D173" s="10">
        <v>110.81</v>
      </c>
      <c r="E173">
        <v>85.27</v>
      </c>
      <c r="F173">
        <v>63.11</v>
      </c>
      <c r="G173">
        <v>12074.5</v>
      </c>
      <c r="H173">
        <v>159.81</v>
      </c>
      <c r="I173">
        <v>110.04</v>
      </c>
    </row>
    <row r="174" spans="1:9" ht="12.75">
      <c r="A174" s="17">
        <v>34669</v>
      </c>
      <c r="B174">
        <v>10651.8</v>
      </c>
      <c r="C174" s="10">
        <v>140.32</v>
      </c>
      <c r="D174" s="10">
        <v>110.01</v>
      </c>
      <c r="E174">
        <v>86.15</v>
      </c>
      <c r="F174">
        <v>63.62</v>
      </c>
      <c r="G174">
        <v>12228.64</v>
      </c>
      <c r="H174">
        <v>158.52</v>
      </c>
      <c r="I174">
        <v>109.2</v>
      </c>
    </row>
    <row r="175" spans="1:9" ht="12.75">
      <c r="A175" s="17">
        <v>34700</v>
      </c>
      <c r="B175">
        <v>10479.93</v>
      </c>
      <c r="C175" s="10">
        <v>139.71</v>
      </c>
      <c r="D175" s="10">
        <v>109.54</v>
      </c>
      <c r="E175">
        <v>87.1</v>
      </c>
      <c r="F175">
        <v>64.46</v>
      </c>
      <c r="G175">
        <v>12369.35</v>
      </c>
      <c r="H175">
        <v>156.51</v>
      </c>
      <c r="I175">
        <v>107.94</v>
      </c>
    </row>
    <row r="176" spans="1:9" ht="12.75">
      <c r="A176" s="17">
        <v>34731</v>
      </c>
      <c r="B176">
        <v>10389.75</v>
      </c>
      <c r="C176" s="10">
        <v>139.13</v>
      </c>
      <c r="D176" s="10">
        <v>108.97</v>
      </c>
      <c r="E176">
        <v>87.42</v>
      </c>
      <c r="F176">
        <v>64.71</v>
      </c>
      <c r="G176">
        <v>12364.21</v>
      </c>
      <c r="H176">
        <v>156.79</v>
      </c>
      <c r="I176">
        <v>108.73</v>
      </c>
    </row>
    <row r="177" spans="1:9" ht="12.75">
      <c r="A177" s="17">
        <v>34759</v>
      </c>
      <c r="B177">
        <v>10302.05</v>
      </c>
      <c r="C177" s="10">
        <v>139.16</v>
      </c>
      <c r="D177" s="10">
        <v>109.08</v>
      </c>
      <c r="E177">
        <v>87.32</v>
      </c>
      <c r="F177">
        <v>64.76</v>
      </c>
      <c r="G177">
        <v>12432.78</v>
      </c>
      <c r="H177">
        <v>158.57</v>
      </c>
      <c r="I177">
        <v>110.19</v>
      </c>
    </row>
    <row r="178" spans="1:9" ht="12.75">
      <c r="A178" s="17">
        <v>34790</v>
      </c>
      <c r="B178">
        <v>10337.12</v>
      </c>
      <c r="C178" s="10">
        <v>139.24</v>
      </c>
      <c r="D178" s="10">
        <v>109.19</v>
      </c>
      <c r="E178">
        <v>88.27</v>
      </c>
      <c r="F178">
        <v>65.47</v>
      </c>
      <c r="G178">
        <v>12524.28</v>
      </c>
      <c r="H178">
        <v>158.35</v>
      </c>
      <c r="I178">
        <v>110.01</v>
      </c>
    </row>
    <row r="179" spans="1:9" ht="12.75">
      <c r="A179" s="17">
        <v>34820</v>
      </c>
      <c r="B179">
        <v>10189.07</v>
      </c>
      <c r="C179" s="10">
        <v>139.15</v>
      </c>
      <c r="D179" s="10">
        <v>109.14</v>
      </c>
      <c r="E179">
        <v>88.97</v>
      </c>
      <c r="F179">
        <v>66.22</v>
      </c>
      <c r="G179">
        <v>12476.28</v>
      </c>
      <c r="H179">
        <v>159.19</v>
      </c>
      <c r="I179">
        <v>110.67</v>
      </c>
    </row>
    <row r="180" spans="1:9" ht="12.75">
      <c r="A180" s="17">
        <v>34851</v>
      </c>
      <c r="B180">
        <v>10120.97</v>
      </c>
      <c r="C180" s="10">
        <v>138.71</v>
      </c>
      <c r="D180" s="10">
        <v>108.86</v>
      </c>
      <c r="E180">
        <v>89</v>
      </c>
      <c r="F180">
        <v>66.34</v>
      </c>
      <c r="G180">
        <v>12491.17</v>
      </c>
      <c r="H180">
        <v>159.73</v>
      </c>
      <c r="I180">
        <v>111.23</v>
      </c>
    </row>
    <row r="181" spans="1:9" ht="12.75">
      <c r="A181" s="17">
        <v>34881</v>
      </c>
      <c r="B181">
        <v>10068.84</v>
      </c>
      <c r="C181" s="10">
        <v>138.69</v>
      </c>
      <c r="D181" s="10">
        <v>108.87</v>
      </c>
      <c r="E181">
        <v>88.98</v>
      </c>
      <c r="F181">
        <v>66.33</v>
      </c>
      <c r="G181">
        <v>12303.13</v>
      </c>
      <c r="H181">
        <v>159.33</v>
      </c>
      <c r="I181">
        <v>110.97</v>
      </c>
    </row>
    <row r="182" spans="1:9" ht="12.75">
      <c r="A182" s="17">
        <v>34912</v>
      </c>
      <c r="B182">
        <v>10071.75</v>
      </c>
      <c r="C182" s="10">
        <v>138.86</v>
      </c>
      <c r="D182" s="10">
        <v>109.02</v>
      </c>
      <c r="E182">
        <v>89.12</v>
      </c>
      <c r="F182">
        <v>66.46</v>
      </c>
      <c r="G182">
        <v>12159.97</v>
      </c>
      <c r="H182">
        <v>159.13</v>
      </c>
      <c r="I182">
        <v>110.86</v>
      </c>
    </row>
    <row r="183" spans="1:9" ht="12.75">
      <c r="A183" s="17">
        <v>34943</v>
      </c>
      <c r="B183">
        <v>10023.79</v>
      </c>
      <c r="C183" s="10">
        <v>138.87</v>
      </c>
      <c r="D183" s="10">
        <v>109.04</v>
      </c>
      <c r="E183">
        <v>89.09</v>
      </c>
      <c r="F183">
        <v>66.41</v>
      </c>
      <c r="G183">
        <v>12249.94</v>
      </c>
      <c r="H183">
        <v>159.66</v>
      </c>
      <c r="I183">
        <v>111.22</v>
      </c>
    </row>
    <row r="184" spans="1:9" ht="12.75">
      <c r="A184" s="17">
        <v>34973</v>
      </c>
      <c r="B184">
        <v>9932.8</v>
      </c>
      <c r="C184" s="10">
        <v>138.66</v>
      </c>
      <c r="D184" s="10">
        <v>108.94</v>
      </c>
      <c r="E184">
        <v>88.97</v>
      </c>
      <c r="F184">
        <v>66.38</v>
      </c>
      <c r="G184">
        <v>12225.3</v>
      </c>
      <c r="H184">
        <v>159.71</v>
      </c>
      <c r="I184">
        <v>111.26</v>
      </c>
    </row>
    <row r="185" spans="1:9" ht="12.75">
      <c r="A185" s="17">
        <v>35004</v>
      </c>
      <c r="B185">
        <v>9900.06</v>
      </c>
      <c r="C185" s="10">
        <v>140.13</v>
      </c>
      <c r="D185" s="10">
        <v>109.9</v>
      </c>
      <c r="E185">
        <v>89.13</v>
      </c>
      <c r="F185">
        <v>66.5</v>
      </c>
      <c r="G185">
        <v>12164.71</v>
      </c>
      <c r="H185">
        <v>160.46</v>
      </c>
      <c r="I185">
        <v>111.71</v>
      </c>
    </row>
    <row r="186" spans="1:9" ht="12.75">
      <c r="A186" s="17">
        <v>35034</v>
      </c>
      <c r="B186">
        <v>9636.61</v>
      </c>
      <c r="C186" s="10">
        <v>140.19</v>
      </c>
      <c r="D186" s="10">
        <v>109.99</v>
      </c>
      <c r="E186">
        <v>88.6</v>
      </c>
      <c r="F186">
        <v>66.37</v>
      </c>
      <c r="G186">
        <v>11900.06</v>
      </c>
      <c r="H186">
        <v>161.47</v>
      </c>
      <c r="I186">
        <v>112.46</v>
      </c>
    </row>
    <row r="187" spans="1:9" ht="12.75">
      <c r="A187" s="17">
        <v>35065</v>
      </c>
      <c r="B187">
        <v>9465.49</v>
      </c>
      <c r="C187" s="10">
        <v>140.45</v>
      </c>
      <c r="D187" s="10">
        <v>110.21</v>
      </c>
      <c r="E187">
        <v>88.48</v>
      </c>
      <c r="F187">
        <v>66.41</v>
      </c>
      <c r="G187">
        <v>11718.43</v>
      </c>
      <c r="H187">
        <v>162.88</v>
      </c>
      <c r="I187">
        <v>113.7</v>
      </c>
    </row>
    <row r="188" spans="1:9" ht="12.75">
      <c r="A188" s="17">
        <v>35096</v>
      </c>
      <c r="B188">
        <v>9354.6</v>
      </c>
      <c r="C188" s="10">
        <v>139.85</v>
      </c>
      <c r="D188" s="10">
        <v>109.73</v>
      </c>
      <c r="E188">
        <v>88.98</v>
      </c>
      <c r="F188">
        <v>66.89</v>
      </c>
      <c r="G188">
        <v>11596.92</v>
      </c>
      <c r="H188">
        <v>163.55</v>
      </c>
      <c r="I188">
        <v>114.31</v>
      </c>
    </row>
    <row r="189" spans="1:9" ht="12.75">
      <c r="A189" s="17">
        <v>35125</v>
      </c>
      <c r="B189">
        <v>9353.74</v>
      </c>
      <c r="C189" s="10">
        <v>139.97</v>
      </c>
      <c r="D189" s="10">
        <v>109.63</v>
      </c>
      <c r="E189">
        <v>89.88</v>
      </c>
      <c r="F189">
        <v>67.4</v>
      </c>
      <c r="G189">
        <v>11856.48</v>
      </c>
      <c r="H189">
        <v>164.54</v>
      </c>
      <c r="I189">
        <v>115.09</v>
      </c>
    </row>
    <row r="190" spans="1:9" ht="12.75">
      <c r="A190" s="17">
        <v>35156</v>
      </c>
      <c r="B190">
        <v>9166.98</v>
      </c>
      <c r="C190" s="10">
        <v>141.04</v>
      </c>
      <c r="D190" s="10">
        <v>110.4</v>
      </c>
      <c r="E190">
        <v>89.44</v>
      </c>
      <c r="F190">
        <v>67.09</v>
      </c>
      <c r="G190">
        <v>11665.03</v>
      </c>
      <c r="H190">
        <v>164.46</v>
      </c>
      <c r="I190">
        <v>115.24</v>
      </c>
    </row>
    <row r="191" spans="1:9" ht="12.75">
      <c r="A191" s="17">
        <v>35186</v>
      </c>
      <c r="B191">
        <v>9082.32</v>
      </c>
      <c r="C191" s="10">
        <v>141.17</v>
      </c>
      <c r="D191" s="10">
        <v>110.47</v>
      </c>
      <c r="E191">
        <v>88.77</v>
      </c>
      <c r="F191">
        <v>66.53</v>
      </c>
      <c r="G191">
        <v>11631.03</v>
      </c>
      <c r="H191">
        <v>164.18</v>
      </c>
      <c r="I191">
        <v>115.21</v>
      </c>
    </row>
    <row r="192" spans="1:9" ht="12.75">
      <c r="A192" s="17">
        <v>35217</v>
      </c>
      <c r="B192">
        <v>8933.34</v>
      </c>
      <c r="C192" s="10">
        <v>141.31</v>
      </c>
      <c r="D192" s="10">
        <v>110.61</v>
      </c>
      <c r="E192">
        <v>88.91</v>
      </c>
      <c r="F192">
        <v>66.62</v>
      </c>
      <c r="G192">
        <v>11612.65</v>
      </c>
      <c r="H192">
        <v>164.39</v>
      </c>
      <c r="I192">
        <v>115.4</v>
      </c>
    </row>
    <row r="193" spans="1:9" ht="12.75">
      <c r="A193" s="17">
        <v>35247</v>
      </c>
      <c r="B193">
        <v>8787.82</v>
      </c>
      <c r="C193" s="10">
        <v>141.37</v>
      </c>
      <c r="D193" s="10">
        <v>110.65</v>
      </c>
      <c r="E193">
        <v>88.85</v>
      </c>
      <c r="F193">
        <v>66.62</v>
      </c>
      <c r="G193">
        <v>11629.33</v>
      </c>
      <c r="H193">
        <v>165.01</v>
      </c>
      <c r="I193">
        <v>115.84</v>
      </c>
    </row>
    <row r="194" spans="1:9" ht="12.75">
      <c r="A194" s="17">
        <v>35278</v>
      </c>
      <c r="B194">
        <v>8589.97</v>
      </c>
      <c r="C194" s="10">
        <v>141.08</v>
      </c>
      <c r="D194" s="10">
        <v>110.45</v>
      </c>
      <c r="E194">
        <v>88.69</v>
      </c>
      <c r="F194">
        <v>66.54</v>
      </c>
      <c r="G194">
        <v>11577.58</v>
      </c>
      <c r="H194">
        <v>165.12</v>
      </c>
      <c r="I194">
        <v>115.93</v>
      </c>
    </row>
    <row r="195" spans="1:9" ht="12.75">
      <c r="A195" s="17">
        <v>35309</v>
      </c>
      <c r="B195">
        <v>8460.46</v>
      </c>
      <c r="C195" s="10">
        <v>140.83</v>
      </c>
      <c r="D195" s="10">
        <v>110.31</v>
      </c>
      <c r="E195">
        <v>88.6</v>
      </c>
      <c r="F195">
        <v>66.49</v>
      </c>
      <c r="G195">
        <v>11535.95</v>
      </c>
      <c r="H195">
        <v>165.03</v>
      </c>
      <c r="I195">
        <v>115.89</v>
      </c>
    </row>
    <row r="196" spans="1:9" ht="12.75">
      <c r="A196" s="17">
        <v>35339</v>
      </c>
      <c r="B196">
        <v>8274.74</v>
      </c>
      <c r="C196" s="10">
        <v>141.36</v>
      </c>
      <c r="D196" s="10">
        <v>110.68</v>
      </c>
      <c r="E196">
        <v>88.68</v>
      </c>
      <c r="F196">
        <v>66.6</v>
      </c>
      <c r="G196">
        <v>11417.9</v>
      </c>
      <c r="H196">
        <v>165.55</v>
      </c>
      <c r="I196">
        <v>116.32</v>
      </c>
    </row>
    <row r="197" spans="1:9" ht="12.75">
      <c r="A197" s="17">
        <v>35370</v>
      </c>
      <c r="B197">
        <v>8182.68</v>
      </c>
      <c r="C197" s="10">
        <v>141.33</v>
      </c>
      <c r="D197" s="10">
        <v>110.68</v>
      </c>
      <c r="E197">
        <v>89.26</v>
      </c>
      <c r="F197">
        <v>66.97</v>
      </c>
      <c r="G197">
        <v>11360.46</v>
      </c>
      <c r="H197">
        <v>165.46</v>
      </c>
      <c r="I197">
        <v>116.35</v>
      </c>
    </row>
    <row r="198" spans="1:9" ht="12.75">
      <c r="A198" s="17">
        <v>35400</v>
      </c>
      <c r="B198">
        <v>8153.61</v>
      </c>
      <c r="C198" s="10">
        <v>142.57</v>
      </c>
      <c r="D198" s="10">
        <v>111.73</v>
      </c>
      <c r="E198">
        <v>90.52</v>
      </c>
      <c r="F198">
        <v>67.86</v>
      </c>
      <c r="G198">
        <v>11425.23</v>
      </c>
      <c r="H198">
        <v>165.78</v>
      </c>
      <c r="I198">
        <v>116.68</v>
      </c>
    </row>
    <row r="199" spans="1:9" ht="12.75">
      <c r="A199" s="17">
        <v>35431</v>
      </c>
      <c r="B199">
        <v>8035.56</v>
      </c>
      <c r="C199" s="10">
        <v>144.26</v>
      </c>
      <c r="D199" s="10">
        <v>113.08</v>
      </c>
      <c r="E199">
        <v>92.38</v>
      </c>
      <c r="F199">
        <v>69.14</v>
      </c>
      <c r="G199">
        <v>11387.38</v>
      </c>
      <c r="H199">
        <v>168.15</v>
      </c>
      <c r="I199">
        <v>118.31</v>
      </c>
    </row>
    <row r="200" spans="1:9" ht="12.75">
      <c r="A200" s="17">
        <v>35462</v>
      </c>
      <c r="B200">
        <v>7859.54</v>
      </c>
      <c r="C200" s="10">
        <v>145.62</v>
      </c>
      <c r="D200" s="10">
        <v>114.11</v>
      </c>
      <c r="E200">
        <v>92.65</v>
      </c>
      <c r="F200">
        <v>69.2</v>
      </c>
      <c r="G200">
        <v>11496.56</v>
      </c>
      <c r="H200">
        <v>167.69</v>
      </c>
      <c r="I200">
        <v>118.08</v>
      </c>
    </row>
    <row r="201" spans="1:9" ht="12.75">
      <c r="A201" s="17">
        <v>35490</v>
      </c>
      <c r="B201">
        <v>7646.41</v>
      </c>
      <c r="C201" s="10">
        <v>146.36</v>
      </c>
      <c r="D201" s="10">
        <v>114.71</v>
      </c>
      <c r="E201">
        <v>93.24</v>
      </c>
      <c r="F201">
        <v>69.77</v>
      </c>
      <c r="G201">
        <v>11102.43</v>
      </c>
      <c r="H201">
        <v>167.2</v>
      </c>
      <c r="I201">
        <v>117.63</v>
      </c>
    </row>
    <row r="202" spans="1:9" ht="12.75">
      <c r="A202" s="17">
        <v>35521</v>
      </c>
      <c r="B202">
        <v>7453.72</v>
      </c>
      <c r="C202" s="10">
        <v>144.93</v>
      </c>
      <c r="D202" s="10">
        <v>113.62</v>
      </c>
      <c r="E202">
        <v>93.69</v>
      </c>
      <c r="F202">
        <v>70.25</v>
      </c>
      <c r="G202">
        <v>10980.17</v>
      </c>
      <c r="H202">
        <v>166.57</v>
      </c>
      <c r="I202">
        <v>117.16</v>
      </c>
    </row>
    <row r="203" spans="1:9" ht="12.75">
      <c r="A203" s="17">
        <v>35551</v>
      </c>
      <c r="B203">
        <v>7461.29</v>
      </c>
      <c r="C203" s="10">
        <v>144.55</v>
      </c>
      <c r="D203" s="10">
        <v>113.29</v>
      </c>
      <c r="E203">
        <v>93.99</v>
      </c>
      <c r="F203">
        <v>70.52</v>
      </c>
      <c r="G203">
        <v>10798.03</v>
      </c>
      <c r="H203">
        <v>166.72</v>
      </c>
      <c r="I203">
        <v>117.15</v>
      </c>
    </row>
    <row r="204" spans="1:9" ht="12.75">
      <c r="A204" s="17">
        <v>35582</v>
      </c>
      <c r="B204">
        <v>7371.24</v>
      </c>
      <c r="C204" s="10">
        <v>144.64</v>
      </c>
      <c r="D204" s="10">
        <v>113.3</v>
      </c>
      <c r="E204">
        <v>94.18</v>
      </c>
      <c r="F204">
        <v>70.68</v>
      </c>
      <c r="G204">
        <v>10507.43</v>
      </c>
      <c r="H204">
        <v>166.01</v>
      </c>
      <c r="I204">
        <v>116.62</v>
      </c>
    </row>
    <row r="205" spans="1:9" ht="12.75">
      <c r="A205" s="17">
        <v>35612</v>
      </c>
      <c r="B205">
        <v>7337.59</v>
      </c>
      <c r="C205" s="10">
        <v>144.26</v>
      </c>
      <c r="D205" s="10">
        <v>113.02</v>
      </c>
      <c r="E205">
        <v>94.18</v>
      </c>
      <c r="F205">
        <v>70.71</v>
      </c>
      <c r="G205">
        <v>10279.53</v>
      </c>
      <c r="H205">
        <v>165.95</v>
      </c>
      <c r="I205">
        <v>116.79</v>
      </c>
    </row>
    <row r="206" spans="1:9" ht="12.75">
      <c r="A206" s="17">
        <v>35643</v>
      </c>
      <c r="B206">
        <v>7303.54</v>
      </c>
      <c r="C206" s="10">
        <v>144.19</v>
      </c>
      <c r="D206" s="10">
        <v>112.99</v>
      </c>
      <c r="E206">
        <v>94.2</v>
      </c>
      <c r="F206">
        <v>70.77</v>
      </c>
      <c r="G206">
        <v>10161.05</v>
      </c>
      <c r="H206">
        <v>165.35</v>
      </c>
      <c r="I206">
        <v>116.18</v>
      </c>
    </row>
    <row r="207" spans="1:9" ht="12.75">
      <c r="A207" s="17">
        <v>35674</v>
      </c>
      <c r="B207">
        <v>7230.74</v>
      </c>
      <c r="C207" s="10">
        <v>144.06</v>
      </c>
      <c r="D207" s="10">
        <v>112.86</v>
      </c>
      <c r="E207">
        <v>94.04</v>
      </c>
      <c r="F207">
        <v>70.66</v>
      </c>
      <c r="G207">
        <v>9847.31</v>
      </c>
      <c r="H207">
        <v>165.54</v>
      </c>
      <c r="I207">
        <v>116.42</v>
      </c>
    </row>
    <row r="208" spans="1:9" ht="12.75">
      <c r="A208" s="17">
        <v>35704</v>
      </c>
      <c r="B208">
        <v>7281.48</v>
      </c>
      <c r="C208" s="10">
        <v>143.67</v>
      </c>
      <c r="D208" s="10">
        <v>112.6</v>
      </c>
      <c r="E208">
        <v>93.78</v>
      </c>
      <c r="F208">
        <v>70.3</v>
      </c>
      <c r="G208">
        <v>9817.51</v>
      </c>
      <c r="H208">
        <v>165.16</v>
      </c>
      <c r="I208">
        <v>116.35</v>
      </c>
    </row>
    <row r="209" spans="1:9" ht="12.75">
      <c r="A209" s="17">
        <v>35735</v>
      </c>
      <c r="B209">
        <v>7196.48</v>
      </c>
      <c r="C209" s="10">
        <v>142.95</v>
      </c>
      <c r="D209" s="10">
        <v>112.16</v>
      </c>
      <c r="E209">
        <v>92.69</v>
      </c>
      <c r="F209">
        <v>69.58</v>
      </c>
      <c r="G209">
        <v>9578.09</v>
      </c>
      <c r="H209">
        <v>165.15</v>
      </c>
      <c r="I209">
        <v>116.38</v>
      </c>
    </row>
    <row r="210" spans="1:9" ht="12.75">
      <c r="A210" s="17">
        <v>35765</v>
      </c>
      <c r="B210">
        <v>7096.57</v>
      </c>
      <c r="C210" s="10">
        <v>141.7</v>
      </c>
      <c r="D210" s="10">
        <v>111.3</v>
      </c>
      <c r="E210">
        <v>91.67</v>
      </c>
      <c r="F210">
        <v>69.02</v>
      </c>
      <c r="G210">
        <v>9310.33</v>
      </c>
      <c r="H210">
        <v>163.32</v>
      </c>
      <c r="I210">
        <v>115.57</v>
      </c>
    </row>
    <row r="211" spans="1:9" ht="12.75">
      <c r="A211" s="17">
        <v>35796</v>
      </c>
      <c r="B211">
        <v>7050.83</v>
      </c>
      <c r="C211" s="10">
        <v>139.52</v>
      </c>
      <c r="D211" s="10">
        <v>109.57</v>
      </c>
      <c r="E211">
        <v>90.41</v>
      </c>
      <c r="F211">
        <v>68.26</v>
      </c>
      <c r="G211">
        <v>8924.14</v>
      </c>
      <c r="H211">
        <v>159.91</v>
      </c>
      <c r="I211">
        <v>113.91</v>
      </c>
    </row>
    <row r="212" spans="1:9" ht="12.75">
      <c r="A212" s="17">
        <v>35827</v>
      </c>
      <c r="B212">
        <v>7004.16</v>
      </c>
      <c r="C212" s="10">
        <v>139.21</v>
      </c>
      <c r="D212" s="10">
        <v>109.39</v>
      </c>
      <c r="E212">
        <v>89.63</v>
      </c>
      <c r="F212">
        <v>68.16</v>
      </c>
      <c r="G212">
        <v>8559.57</v>
      </c>
      <c r="H212">
        <v>158.95</v>
      </c>
      <c r="I212">
        <v>113.72</v>
      </c>
    </row>
    <row r="213" spans="1:9" ht="12.75">
      <c r="A213" s="17">
        <v>35855</v>
      </c>
      <c r="B213">
        <v>6983.85</v>
      </c>
      <c r="C213" s="10">
        <v>136.75</v>
      </c>
      <c r="D213" s="10">
        <v>107.58</v>
      </c>
      <c r="E213">
        <v>87.63</v>
      </c>
      <c r="F213">
        <v>66.76</v>
      </c>
      <c r="G213">
        <v>8383.84</v>
      </c>
      <c r="H213">
        <v>156.06</v>
      </c>
      <c r="I213">
        <v>112.19</v>
      </c>
    </row>
    <row r="214" spans="1:9" ht="12.75">
      <c r="A214" s="17">
        <v>35886</v>
      </c>
      <c r="B214">
        <v>6989.73</v>
      </c>
      <c r="C214" s="10">
        <v>136.11</v>
      </c>
      <c r="D214" s="10">
        <v>107.1</v>
      </c>
      <c r="E214">
        <v>86.67</v>
      </c>
      <c r="F214">
        <v>66.12</v>
      </c>
      <c r="G214">
        <v>8197.6</v>
      </c>
      <c r="H214">
        <v>155.17</v>
      </c>
      <c r="I214">
        <v>111.96</v>
      </c>
    </row>
    <row r="215" spans="1:9" ht="12.75">
      <c r="A215" s="17">
        <v>35916</v>
      </c>
      <c r="B215">
        <v>6870.23</v>
      </c>
      <c r="C215" s="10">
        <v>134.96</v>
      </c>
      <c r="D215" s="10">
        <v>106.29</v>
      </c>
      <c r="E215">
        <v>85.56</v>
      </c>
      <c r="F215">
        <v>65.47</v>
      </c>
      <c r="G215">
        <v>7994.22</v>
      </c>
      <c r="H215">
        <v>153.4</v>
      </c>
      <c r="I215">
        <v>111.13</v>
      </c>
    </row>
    <row r="216" spans="1:9" ht="12.75">
      <c r="A216" s="17">
        <v>35947</v>
      </c>
      <c r="B216">
        <v>6844.61</v>
      </c>
      <c r="C216" s="10">
        <v>133.34</v>
      </c>
      <c r="D216" s="10">
        <v>105.15</v>
      </c>
      <c r="E216">
        <v>84.83</v>
      </c>
      <c r="F216">
        <v>65.02</v>
      </c>
      <c r="G216">
        <v>7780.14</v>
      </c>
      <c r="H216">
        <v>151.79</v>
      </c>
      <c r="I216">
        <v>110.36</v>
      </c>
    </row>
    <row r="217" spans="1:9" ht="12.75">
      <c r="A217" s="17">
        <v>35977</v>
      </c>
      <c r="B217">
        <v>6794.39</v>
      </c>
      <c r="C217" s="10">
        <v>132.98</v>
      </c>
      <c r="D217" s="10">
        <v>104.9</v>
      </c>
      <c r="E217">
        <v>84.51</v>
      </c>
      <c r="F217">
        <v>64.83</v>
      </c>
      <c r="G217">
        <v>7755.02</v>
      </c>
      <c r="H217">
        <v>150.86</v>
      </c>
      <c r="I217">
        <v>109.85</v>
      </c>
    </row>
    <row r="218" spans="1:9" ht="12.75">
      <c r="A218" s="17">
        <v>36008</v>
      </c>
      <c r="B218">
        <v>6772.28</v>
      </c>
      <c r="C218" s="10">
        <v>132.83</v>
      </c>
      <c r="D218" s="10">
        <v>104.78</v>
      </c>
      <c r="E218">
        <v>84.19</v>
      </c>
      <c r="F218">
        <v>64.59</v>
      </c>
      <c r="G218">
        <v>7517.32</v>
      </c>
      <c r="H218">
        <v>151</v>
      </c>
      <c r="I218">
        <v>110.29</v>
      </c>
    </row>
    <row r="219" spans="1:9" ht="12.75">
      <c r="A219" s="17">
        <v>36039</v>
      </c>
      <c r="B219">
        <v>6768.65</v>
      </c>
      <c r="C219" s="10">
        <v>132.78</v>
      </c>
      <c r="D219" s="10">
        <v>104.8</v>
      </c>
      <c r="E219">
        <v>84.07</v>
      </c>
      <c r="F219">
        <v>64.53</v>
      </c>
      <c r="G219">
        <v>7395.61</v>
      </c>
      <c r="H219">
        <v>150.86</v>
      </c>
      <c r="I219">
        <v>110.33</v>
      </c>
    </row>
    <row r="220" spans="1:9" ht="12.75">
      <c r="A220" s="17">
        <v>36069</v>
      </c>
      <c r="B220">
        <v>6656.22</v>
      </c>
      <c r="C220" s="10">
        <v>132.36</v>
      </c>
      <c r="D220" s="10">
        <v>104.51</v>
      </c>
      <c r="E220">
        <v>84.04</v>
      </c>
      <c r="F220">
        <v>64.58</v>
      </c>
      <c r="G220">
        <v>7045.52</v>
      </c>
      <c r="H220">
        <v>150.75</v>
      </c>
      <c r="I220">
        <v>110.39</v>
      </c>
    </row>
    <row r="221" spans="1:9" ht="12.75">
      <c r="A221" s="17">
        <v>36100</v>
      </c>
      <c r="B221">
        <v>6789.13</v>
      </c>
      <c r="C221" s="10">
        <v>131.99</v>
      </c>
      <c r="D221" s="10">
        <v>104.27</v>
      </c>
      <c r="E221">
        <v>84.28</v>
      </c>
      <c r="F221">
        <v>64.68</v>
      </c>
      <c r="G221">
        <v>6909.65</v>
      </c>
      <c r="H221">
        <v>150.6</v>
      </c>
      <c r="I221">
        <v>110.64</v>
      </c>
    </row>
    <row r="222" spans="1:9" ht="12.75">
      <c r="A222" s="17">
        <v>36130</v>
      </c>
      <c r="B222">
        <v>6687.58</v>
      </c>
      <c r="C222" s="10">
        <v>131.37</v>
      </c>
      <c r="D222" s="10">
        <v>103.78</v>
      </c>
      <c r="E222">
        <v>84.95</v>
      </c>
      <c r="F222">
        <v>64.74</v>
      </c>
      <c r="G222">
        <v>6806.47</v>
      </c>
      <c r="H222">
        <v>151.33</v>
      </c>
      <c r="I222">
        <v>111.12</v>
      </c>
    </row>
    <row r="223" spans="1:9" ht="12.75">
      <c r="A223" s="17">
        <v>36161</v>
      </c>
      <c r="B223">
        <v>6821.32</v>
      </c>
      <c r="C223" s="10">
        <v>130.07</v>
      </c>
      <c r="D223" s="10">
        <v>102.77</v>
      </c>
      <c r="E223">
        <v>84.29</v>
      </c>
      <c r="F223">
        <v>64.05</v>
      </c>
      <c r="G223">
        <v>6747.05</v>
      </c>
      <c r="H223">
        <v>152.89</v>
      </c>
      <c r="I223">
        <v>112.31</v>
      </c>
    </row>
    <row r="224" spans="1:9" ht="12.75">
      <c r="A224" s="17">
        <v>36192</v>
      </c>
      <c r="B224">
        <v>6773.69</v>
      </c>
      <c r="C224" s="10">
        <v>128.6</v>
      </c>
      <c r="D224" s="10">
        <v>101.7</v>
      </c>
      <c r="E224">
        <v>85.38</v>
      </c>
      <c r="F224">
        <v>64.44</v>
      </c>
      <c r="G224">
        <v>6709.58</v>
      </c>
      <c r="H224">
        <v>153.35</v>
      </c>
      <c r="I224">
        <v>112.65</v>
      </c>
    </row>
    <row r="225" spans="1:9" ht="12.75">
      <c r="A225" s="17">
        <v>36220</v>
      </c>
      <c r="B225">
        <v>6642.93</v>
      </c>
      <c r="C225" s="10">
        <v>128.51</v>
      </c>
      <c r="D225" s="10">
        <v>101.61</v>
      </c>
      <c r="E225">
        <v>86.82</v>
      </c>
      <c r="F225">
        <v>65.48</v>
      </c>
      <c r="G225">
        <v>6625</v>
      </c>
      <c r="H225">
        <v>154.62</v>
      </c>
      <c r="I225">
        <v>113.63</v>
      </c>
    </row>
    <row r="226" spans="1:9" ht="12.75">
      <c r="A226" s="17">
        <v>36251</v>
      </c>
      <c r="B226">
        <v>6598.82</v>
      </c>
      <c r="C226" s="10">
        <v>128.03</v>
      </c>
      <c r="D226" s="10">
        <v>101.26</v>
      </c>
      <c r="E226">
        <v>88.85</v>
      </c>
      <c r="F226">
        <v>67.09</v>
      </c>
      <c r="G226">
        <v>6631.3</v>
      </c>
      <c r="H226">
        <v>154.83</v>
      </c>
      <c r="I226">
        <v>113.79</v>
      </c>
    </row>
    <row r="227" spans="1:9" ht="12.75">
      <c r="A227" s="17">
        <v>36281</v>
      </c>
      <c r="B227">
        <v>6755.23</v>
      </c>
      <c r="C227" s="10">
        <v>127.63</v>
      </c>
      <c r="D227" s="10">
        <v>100.84</v>
      </c>
      <c r="E227">
        <v>89.58</v>
      </c>
      <c r="F227">
        <v>67.72</v>
      </c>
      <c r="G227">
        <v>6564.95</v>
      </c>
      <c r="H227">
        <v>155.31</v>
      </c>
      <c r="I227">
        <v>114.14</v>
      </c>
    </row>
    <row r="228" spans="1:9" ht="12.75">
      <c r="A228" s="17">
        <v>36312</v>
      </c>
      <c r="B228">
        <v>6635.72</v>
      </c>
      <c r="C228" s="10">
        <v>128.36</v>
      </c>
      <c r="D228" s="10">
        <v>101.3</v>
      </c>
      <c r="E228">
        <v>89.66</v>
      </c>
      <c r="F228">
        <v>67.85</v>
      </c>
      <c r="G228">
        <v>6597.84</v>
      </c>
      <c r="H228">
        <v>156.43</v>
      </c>
      <c r="I228">
        <v>114.85</v>
      </c>
    </row>
    <row r="229" spans="1:9" ht="12.75">
      <c r="A229" s="17">
        <v>36342</v>
      </c>
      <c r="B229">
        <v>6629.57</v>
      </c>
      <c r="C229" s="10">
        <v>128.63</v>
      </c>
      <c r="D229" s="10">
        <v>101.49</v>
      </c>
      <c r="E229">
        <v>89.65</v>
      </c>
      <c r="F229">
        <v>67.89</v>
      </c>
      <c r="G229">
        <v>6607.78</v>
      </c>
      <c r="H229">
        <v>156.8</v>
      </c>
      <c r="I229">
        <v>114.99</v>
      </c>
    </row>
    <row r="230" spans="1:9" ht="12.75">
      <c r="A230" s="17">
        <v>36373</v>
      </c>
      <c r="B230">
        <v>6625.82</v>
      </c>
      <c r="C230" s="10">
        <v>128.58</v>
      </c>
      <c r="D230" s="10">
        <v>101.42</v>
      </c>
      <c r="E230">
        <v>89.66</v>
      </c>
      <c r="F230">
        <v>67.94</v>
      </c>
      <c r="G230">
        <v>6405.09</v>
      </c>
      <c r="H230">
        <v>156.78</v>
      </c>
      <c r="I230">
        <v>115</v>
      </c>
    </row>
    <row r="231" spans="1:9" ht="12.75">
      <c r="A231" s="17">
        <v>36404</v>
      </c>
      <c r="B231">
        <v>6625.79</v>
      </c>
      <c r="C231" s="10">
        <v>128.52</v>
      </c>
      <c r="D231" s="10">
        <v>101.32</v>
      </c>
      <c r="E231">
        <v>89.76</v>
      </c>
      <c r="F231">
        <v>68.11</v>
      </c>
      <c r="G231">
        <v>6311.91</v>
      </c>
      <c r="H231">
        <v>155.58</v>
      </c>
      <c r="I231">
        <v>114.18</v>
      </c>
    </row>
    <row r="232" spans="1:9" ht="12.75">
      <c r="A232" s="17">
        <v>36434</v>
      </c>
      <c r="B232">
        <v>6756.3</v>
      </c>
      <c r="C232" s="10">
        <v>128.44</v>
      </c>
      <c r="D232" s="10">
        <v>101.13</v>
      </c>
      <c r="E232">
        <v>90.67</v>
      </c>
      <c r="F232">
        <v>68.92</v>
      </c>
      <c r="G232">
        <v>6363.95</v>
      </c>
      <c r="H232">
        <v>154.79</v>
      </c>
      <c r="I232">
        <v>113.62</v>
      </c>
    </row>
    <row r="233" spans="1:9" ht="12.75">
      <c r="A233" s="17">
        <v>36465</v>
      </c>
      <c r="B233">
        <v>6565.73</v>
      </c>
      <c r="C233" s="10">
        <v>128.47</v>
      </c>
      <c r="D233" s="10">
        <v>101.11</v>
      </c>
      <c r="E233">
        <v>92.1</v>
      </c>
      <c r="F233">
        <v>70.07</v>
      </c>
      <c r="G233">
        <v>6374.86</v>
      </c>
      <c r="H233">
        <v>154.8</v>
      </c>
      <c r="I233">
        <v>113.65</v>
      </c>
    </row>
    <row r="234" spans="1:9" ht="12.75">
      <c r="A234" s="17">
        <v>36495</v>
      </c>
      <c r="B234">
        <v>6675.53</v>
      </c>
      <c r="C234" s="10">
        <v>128.06</v>
      </c>
      <c r="D234" s="10">
        <v>100.76</v>
      </c>
      <c r="E234">
        <v>93.38</v>
      </c>
      <c r="F234">
        <v>71.08</v>
      </c>
      <c r="G234">
        <v>6383.99</v>
      </c>
      <c r="H234">
        <v>154.76</v>
      </c>
      <c r="I234">
        <v>113.65</v>
      </c>
    </row>
    <row r="235" spans="1:9" ht="12.75">
      <c r="A235" s="17">
        <v>36526</v>
      </c>
      <c r="B235">
        <v>6525.52</v>
      </c>
      <c r="C235" s="10">
        <v>127.19</v>
      </c>
      <c r="D235" s="10">
        <v>99.98</v>
      </c>
      <c r="E235">
        <v>95.07</v>
      </c>
      <c r="F235">
        <v>72.43</v>
      </c>
      <c r="G235">
        <v>6352.68</v>
      </c>
      <c r="H235">
        <v>153.41</v>
      </c>
      <c r="I235">
        <v>112.56</v>
      </c>
    </row>
    <row r="236" spans="1:9" ht="12.75">
      <c r="A236" s="17">
        <v>36557</v>
      </c>
      <c r="B236">
        <v>6543.9</v>
      </c>
      <c r="C236" s="10">
        <v>125.81</v>
      </c>
      <c r="D236" s="10">
        <v>98.83</v>
      </c>
      <c r="E236">
        <v>95.39</v>
      </c>
      <c r="F236">
        <v>72.82</v>
      </c>
      <c r="G236">
        <v>6314.86</v>
      </c>
      <c r="H236">
        <v>152.79</v>
      </c>
      <c r="I236">
        <v>112.29</v>
      </c>
    </row>
    <row r="237" spans="1:9" ht="12.75">
      <c r="A237" s="17">
        <v>36586</v>
      </c>
      <c r="B237">
        <v>6867.31</v>
      </c>
      <c r="C237" s="10">
        <v>126.96</v>
      </c>
      <c r="D237" s="10">
        <v>99.66</v>
      </c>
      <c r="E237">
        <v>95.88</v>
      </c>
      <c r="F237">
        <v>73.25</v>
      </c>
      <c r="G237">
        <v>6602.17</v>
      </c>
      <c r="H237">
        <v>152.91</v>
      </c>
      <c r="I237">
        <v>112.42</v>
      </c>
    </row>
    <row r="238" spans="1:9" ht="12.75">
      <c r="A238" s="17">
        <v>36617</v>
      </c>
      <c r="B238">
        <v>6716.68</v>
      </c>
      <c r="C238" s="10">
        <v>126.79</v>
      </c>
      <c r="D238" s="10">
        <v>99.36</v>
      </c>
      <c r="E238">
        <v>94.26</v>
      </c>
      <c r="F238">
        <v>72.03</v>
      </c>
      <c r="G238">
        <v>6317.28</v>
      </c>
      <c r="H238">
        <v>153.05</v>
      </c>
      <c r="I238">
        <v>112.61</v>
      </c>
    </row>
    <row r="239" spans="1:9" ht="12.75">
      <c r="A239" s="17">
        <v>36647</v>
      </c>
      <c r="B239">
        <v>6528.61</v>
      </c>
      <c r="C239" s="10">
        <v>127.37</v>
      </c>
      <c r="D239" s="10">
        <v>99.78</v>
      </c>
      <c r="E239">
        <v>94.64</v>
      </c>
      <c r="F239">
        <v>72.24</v>
      </c>
      <c r="G239">
        <v>6385.43</v>
      </c>
      <c r="H239">
        <v>153.18</v>
      </c>
      <c r="I239">
        <v>112.69</v>
      </c>
    </row>
    <row r="240" spans="1:9" ht="12.75">
      <c r="A240" s="17">
        <v>36678</v>
      </c>
      <c r="B240">
        <v>6669.78</v>
      </c>
      <c r="C240" s="10">
        <v>127.76</v>
      </c>
      <c r="D240" s="10">
        <v>100.04</v>
      </c>
      <c r="E240">
        <v>95.1</v>
      </c>
      <c r="F240">
        <v>72.53</v>
      </c>
      <c r="G240">
        <v>6398.15</v>
      </c>
      <c r="H240">
        <v>153.55</v>
      </c>
      <c r="I240">
        <v>112.83</v>
      </c>
    </row>
    <row r="241" spans="1:9" ht="12.75">
      <c r="A241" s="17">
        <v>36708</v>
      </c>
      <c r="B241">
        <v>6713.34</v>
      </c>
      <c r="C241" s="10">
        <v>127.7</v>
      </c>
      <c r="D241" s="10">
        <v>99.92</v>
      </c>
      <c r="E241">
        <v>95.1</v>
      </c>
      <c r="F241">
        <v>72.51</v>
      </c>
      <c r="G241">
        <v>6249.66</v>
      </c>
      <c r="H241">
        <v>153.35</v>
      </c>
      <c r="I241">
        <v>112.67</v>
      </c>
    </row>
    <row r="242" spans="1:9" ht="12.75">
      <c r="A242" s="17">
        <v>36739</v>
      </c>
      <c r="B242">
        <v>6735.8</v>
      </c>
      <c r="C242" s="10">
        <v>127.53</v>
      </c>
      <c r="D242" s="10">
        <v>99.75</v>
      </c>
      <c r="E242">
        <v>95.14</v>
      </c>
      <c r="F242">
        <v>72.54</v>
      </c>
      <c r="G242">
        <v>6450.81</v>
      </c>
      <c r="H242">
        <v>153.31</v>
      </c>
      <c r="I242">
        <v>112.56</v>
      </c>
    </row>
    <row r="243" spans="1:9" ht="12.75">
      <c r="A243" s="17">
        <v>36770</v>
      </c>
      <c r="B243">
        <v>6732.96</v>
      </c>
      <c r="C243" s="10">
        <v>127.71</v>
      </c>
      <c r="D243" s="10">
        <v>99.85</v>
      </c>
      <c r="E243">
        <v>95.11</v>
      </c>
      <c r="F243">
        <v>72.53</v>
      </c>
      <c r="G243">
        <v>6474.56</v>
      </c>
      <c r="H243">
        <v>152.6</v>
      </c>
      <c r="I243">
        <v>111.99</v>
      </c>
    </row>
    <row r="244" spans="1:9" ht="12.75">
      <c r="A244" s="17">
        <v>36800</v>
      </c>
      <c r="B244">
        <v>6651.52</v>
      </c>
      <c r="C244" s="10">
        <v>126.93</v>
      </c>
      <c r="D244" s="10">
        <v>99.23</v>
      </c>
      <c r="E244">
        <v>95.53</v>
      </c>
      <c r="F244">
        <v>72.77</v>
      </c>
      <c r="G244">
        <v>6447.33</v>
      </c>
      <c r="H244">
        <v>151.81</v>
      </c>
      <c r="I244">
        <v>111.49</v>
      </c>
    </row>
    <row r="245" spans="1:9" ht="12.75">
      <c r="A245" s="17">
        <v>36831</v>
      </c>
      <c r="B245">
        <v>6657.11</v>
      </c>
      <c r="C245" s="10">
        <v>125.79</v>
      </c>
      <c r="D245" s="10">
        <v>98.27</v>
      </c>
      <c r="E245">
        <v>95.64</v>
      </c>
      <c r="F245">
        <v>72.86</v>
      </c>
      <c r="G245">
        <v>6367.15</v>
      </c>
      <c r="H245">
        <v>150.48</v>
      </c>
      <c r="I245">
        <v>110.72</v>
      </c>
    </row>
    <row r="246" spans="1:9" ht="12.75">
      <c r="A246" s="17">
        <v>36861</v>
      </c>
      <c r="B246">
        <v>6725.26</v>
      </c>
      <c r="C246" s="10">
        <v>125.69</v>
      </c>
      <c r="D246" s="10">
        <v>97.94</v>
      </c>
      <c r="E246">
        <v>94.95</v>
      </c>
      <c r="F246">
        <v>72.65</v>
      </c>
      <c r="G246">
        <v>6477.72</v>
      </c>
      <c r="H246">
        <v>149.61</v>
      </c>
      <c r="I246">
        <v>110.09</v>
      </c>
    </row>
    <row r="247" spans="1:4" ht="12.75">
      <c r="A247" s="17">
        <v>36892</v>
      </c>
      <c r="C247" s="10">
        <v>124.54</v>
      </c>
      <c r="D247" s="10">
        <v>96.96</v>
      </c>
    </row>
    <row r="248" spans="1:4" ht="12.75">
      <c r="A248" s="17">
        <v>36923</v>
      </c>
      <c r="C248" s="10">
        <v>124.22</v>
      </c>
      <c r="D248" s="10">
        <v>96.6</v>
      </c>
    </row>
    <row r="249" spans="1:4" ht="12.75">
      <c r="A249" s="17">
        <v>36951</v>
      </c>
      <c r="C249" s="10">
        <v>122.66</v>
      </c>
      <c r="D249" s="10">
        <v>95.29</v>
      </c>
    </row>
    <row r="250" spans="1:4" ht="12.75">
      <c r="A250" s="17">
        <v>36982</v>
      </c>
      <c r="C250" s="10">
        <v>122.25</v>
      </c>
      <c r="D250" s="10">
        <v>95</v>
      </c>
    </row>
    <row r="251" spans="1:4" ht="12.75">
      <c r="A251" s="17">
        <v>37012</v>
      </c>
      <c r="C251" s="10">
        <v>122.91</v>
      </c>
      <c r="D251" s="10">
        <v>95.51</v>
      </c>
    </row>
    <row r="252" spans="1:4" ht="12.75">
      <c r="A252" s="17">
        <v>37043</v>
      </c>
      <c r="C252" s="10">
        <v>122.46</v>
      </c>
      <c r="D252" s="10">
        <v>95.1</v>
      </c>
    </row>
    <row r="253" spans="1:4" ht="12.75">
      <c r="A253" s="17">
        <v>37073</v>
      </c>
      <c r="C253" s="10">
        <v>122.22</v>
      </c>
      <c r="D253" s="10">
        <v>94.88</v>
      </c>
    </row>
    <row r="254" spans="1:4" ht="12.75">
      <c r="A254" s="17">
        <v>37104</v>
      </c>
      <c r="C254" s="10">
        <v>122.22</v>
      </c>
      <c r="D254" s="10">
        <v>94.84</v>
      </c>
    </row>
    <row r="255" spans="1:4" ht="12.75">
      <c r="A255" s="17">
        <v>37135</v>
      </c>
      <c r="C255" s="10">
        <v>121.79</v>
      </c>
      <c r="D255" s="10">
        <v>94.45</v>
      </c>
    </row>
    <row r="256" spans="1:4" ht="12.75">
      <c r="A256" s="17">
        <v>37165</v>
      </c>
      <c r="C256" s="10">
        <v>122.57</v>
      </c>
      <c r="D256" s="10">
        <v>94.92</v>
      </c>
    </row>
    <row r="257" spans="1:4" ht="12.75">
      <c r="A257" s="17">
        <v>37196</v>
      </c>
      <c r="C257" s="10">
        <v>122.24</v>
      </c>
      <c r="D257" s="10">
        <v>94.6</v>
      </c>
    </row>
    <row r="258" spans="1:4" ht="12.75">
      <c r="A258" s="17">
        <v>37226</v>
      </c>
      <c r="C258" s="10">
        <v>120.6</v>
      </c>
      <c r="D258" s="10">
        <v>93.45</v>
      </c>
    </row>
    <row r="259" spans="1:4" ht="12.75">
      <c r="A259" s="17">
        <v>37257</v>
      </c>
      <c r="C259" s="10">
        <v>120.36</v>
      </c>
      <c r="D259" s="10">
        <v>93.3</v>
      </c>
    </row>
    <row r="260" spans="1:4" ht="12.75">
      <c r="A260" s="17">
        <v>37288</v>
      </c>
      <c r="C260" s="10">
        <v>119.36</v>
      </c>
      <c r="D260" s="10">
        <v>92.47</v>
      </c>
    </row>
    <row r="261" spans="1:4" ht="12.75">
      <c r="A261" s="17">
        <v>37316</v>
      </c>
      <c r="C261" s="10">
        <v>118.56</v>
      </c>
      <c r="D261" s="10">
        <v>91.89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Curtis</dc:creator>
  <cp:keywords/>
  <dc:description/>
  <cp:lastModifiedBy>sbintz</cp:lastModifiedBy>
  <cp:lastPrinted>2002-05-03T20:40:33Z</cp:lastPrinted>
  <dcterms:created xsi:type="dcterms:W3CDTF">2000-02-18T17:27:23Z</dcterms:created>
  <dcterms:modified xsi:type="dcterms:W3CDTF">2008-07-07T16:02:01Z</dcterms:modified>
  <cp:category>::ODMA\GRPWISE\ASPOSUPT.PUPSC.PUPSCDocs:29385.1</cp:category>
  <cp:version/>
  <cp:contentType/>
  <cp:contentStatus/>
</cp:coreProperties>
</file>