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70" windowWidth="11100" windowHeight="6345" activeTab="3"/>
  </bookViews>
  <sheets>
    <sheet name="Summary" sheetId="1" r:id="rId1"/>
    <sheet name="New Investment" sheetId="2" r:id="rId2"/>
    <sheet name="Existing Invest" sheetId="3" r:id="rId3"/>
    <sheet name="CIAC per Cust" sheetId="4" r:id="rId4"/>
  </sheets>
  <externalReferences>
    <externalReference r:id="rId7"/>
  </externalReferences>
  <definedNames>
    <definedName name="_xlnm.Print_Area" localSheetId="3">'CIAC per Cust'!$A$1:$J$48</definedName>
  </definedNames>
  <calcPr fullCalcOnLoad="1"/>
</workbook>
</file>

<file path=xl/sharedStrings.xml><?xml version="1.0" encoding="utf-8"?>
<sst xmlns="http://schemas.openxmlformats.org/spreadsheetml/2006/main" count="144" uniqueCount="107">
  <si>
    <t>Questar Gas Company</t>
  </si>
  <si>
    <t>Docket 02-057-02</t>
  </si>
  <si>
    <t>Barrie L. McKay</t>
  </si>
  <si>
    <t>Exhibit QGC 5.2</t>
  </si>
  <si>
    <t>Page 1 of 4</t>
  </si>
  <si>
    <t>Investment Per Customer Comparison</t>
  </si>
  <si>
    <t>(A)</t>
  </si>
  <si>
    <t>(B)</t>
  </si>
  <si>
    <t>(C)</t>
  </si>
  <si>
    <t>(D)</t>
  </si>
  <si>
    <t>New</t>
  </si>
  <si>
    <t>Existing Net</t>
  </si>
  <si>
    <t>Average</t>
  </si>
  <si>
    <t>Investment/</t>
  </si>
  <si>
    <t>CIAC Per</t>
  </si>
  <si>
    <t>Difference</t>
  </si>
  <si>
    <t>Customer (1)</t>
  </si>
  <si>
    <t>Customer (2)</t>
  </si>
  <si>
    <t>Customer (3)</t>
  </si>
  <si>
    <t>Col (A) - (B&amp;C)</t>
  </si>
  <si>
    <t>Mains</t>
  </si>
  <si>
    <t>Service Lines</t>
  </si>
  <si>
    <t>Meters &amp; Regulators</t>
  </si>
  <si>
    <t>New Premises Fee</t>
  </si>
  <si>
    <t xml:space="preserve">   Total before change</t>
  </si>
  <si>
    <t>Proposed Inc in Ave CIAC/cust</t>
  </si>
  <si>
    <t xml:space="preserve">  Total </t>
  </si>
  <si>
    <t>Proposed</t>
  </si>
  <si>
    <t>Allowance</t>
  </si>
  <si>
    <t>Total Allowance   =</t>
  </si>
  <si>
    <t>Main portion =</t>
  </si>
  <si>
    <t>Service Line portion =</t>
  </si>
  <si>
    <t>____________________________________________</t>
  </si>
  <si>
    <t>(1) Exhibit QGC 5.2, page 2.</t>
  </si>
  <si>
    <t>(2) Exhibit QGC 5.2, page 3, col C.</t>
  </si>
  <si>
    <t>(3) Exhibit QGC 5.2, page 4, col H.</t>
  </si>
  <si>
    <t>Estimate of</t>
  </si>
  <si>
    <t xml:space="preserve"> 5-year ave</t>
  </si>
  <si>
    <t>Consistantly</t>
  </si>
  <si>
    <t>Backup for CIAC calulation</t>
  </si>
  <si>
    <t>Contribution</t>
  </si>
  <si>
    <t>Applying Tariff</t>
  </si>
  <si>
    <t>Ave Contribution</t>
  </si>
  <si>
    <t>Total</t>
  </si>
  <si>
    <t>Page 4 of 4</t>
  </si>
  <si>
    <t>Customer Contributions In Aid of Construction</t>
  </si>
  <si>
    <t>(E)</t>
  </si>
  <si>
    <t>(F)</t>
  </si>
  <si>
    <t>(G)</t>
  </si>
  <si>
    <t>(H)</t>
  </si>
  <si>
    <t>Applying</t>
  </si>
  <si>
    <t>Tariff  \3</t>
  </si>
  <si>
    <t>5 Yr Ave</t>
  </si>
  <si>
    <t>In 2002</t>
  </si>
  <si>
    <t>New Customers \1</t>
  </si>
  <si>
    <t>Main  (000's)</t>
  </si>
  <si>
    <t xml:space="preserve">   Contributions  \2</t>
  </si>
  <si>
    <t xml:space="preserve">   Refunds  \2</t>
  </si>
  <si>
    <t xml:space="preserve">      Net contributions</t>
  </si>
  <si>
    <t>Service Lines  (000's)</t>
  </si>
  <si>
    <t>Total Main &amp; Service Contribution</t>
  </si>
  <si>
    <t>Main CIAC/Cust  (line 4 / line 1)</t>
  </si>
  <si>
    <t>Servie Line CIAC/Cust (line 5 / line 1)</t>
  </si>
  <si>
    <t>Total Main &amp; Service CIAC/Cust</t>
  </si>
  <si>
    <t>_________________________________________</t>
  </si>
  <si>
    <t>\1 Actual new customers</t>
  </si>
  <si>
    <t>\2 Per Year End financial statements</t>
  </si>
  <si>
    <t>\3 Incremental CIAC per Exhibit QGC 4.6, page 7, divided by 2001 customers.</t>
  </si>
  <si>
    <t>Round to =</t>
  </si>
  <si>
    <t>Docket 02-57-02</t>
  </si>
  <si>
    <t>Page 2 of 4</t>
  </si>
  <si>
    <t>New Investment Per Customer</t>
  </si>
  <si>
    <t>For the Year Ended December 31, 2001</t>
  </si>
  <si>
    <t>Description</t>
  </si>
  <si>
    <t>Investment</t>
  </si>
  <si>
    <t>Mains (1)</t>
  </si>
  <si>
    <t xml:space="preserve">     Per Customer</t>
  </si>
  <si>
    <t>Service Lines (2)</t>
  </si>
  <si>
    <t>Meters &amp; Regulators (3)</t>
  </si>
  <si>
    <t>Total Customers (4)</t>
  </si>
  <si>
    <t xml:space="preserve">     Cost Per Customer (line 7 / line 8)</t>
  </si>
  <si>
    <t>(1) Cost of mains for 2001.</t>
  </si>
  <si>
    <t>(2) Cost of service lines for 2001.</t>
  </si>
  <si>
    <t>(3) Average cost of meter and regulator of $230 x number of customers.</t>
  </si>
  <si>
    <t>(4) Customers added in 2001.</t>
  </si>
  <si>
    <t>Page 3 of 4</t>
  </si>
  <si>
    <t>Existing Investment Per Customer</t>
  </si>
  <si>
    <t>As of December 31, 2001</t>
  </si>
  <si>
    <t>Gross</t>
  </si>
  <si>
    <t>Accumulated</t>
  </si>
  <si>
    <t>Net</t>
  </si>
  <si>
    <t>% Net Inv.</t>
  </si>
  <si>
    <t>Depreciation</t>
  </si>
  <si>
    <t>Of Gross</t>
  </si>
  <si>
    <t>Mains (6" or Less)</t>
  </si>
  <si>
    <t>Total Customers</t>
  </si>
  <si>
    <t xml:space="preserve">     Cost Per Customer</t>
  </si>
  <si>
    <t>Col. A    Utah gross plant from page 4 of the QGC December 31, 2001 financial statements.</t>
  </si>
  <si>
    <t xml:space="preserve">     Item 1A  Utah mains less than or equal to 6" (Acct. 376 - Detailed in Allocation Base #6 Study).</t>
  </si>
  <si>
    <t xml:space="preserve">     Item 3A  Utah services (Acct. 380).</t>
  </si>
  <si>
    <t xml:space="preserve">     Item 5A  Utah Meters and Regulators (Accts. 381, 383)</t>
  </si>
  <si>
    <t xml:space="preserve">     Item 8A  Number of Utah Customers at 12/31/2001 from Results of Operations workpapers.</t>
  </si>
  <si>
    <t>Col. B    (Col A - Col C)</t>
  </si>
  <si>
    <t>Col. C    (Col A x Col D)</t>
  </si>
  <si>
    <t xml:space="preserve">Col. D     Meter Based Customer Charge Exhibits.  Because investments are grouped for </t>
  </si>
  <si>
    <t xml:space="preserve">              depreciation, percentages must be used to apply reserve to subsets of the total group.</t>
  </si>
  <si>
    <t>H:\State\Utah\Generals\0205702\Exhibit\Main_Service.xls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</si>
</sst>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12"/>
      <name val="Courier"/>
      <family val="0"/>
    </font>
    <font>
      <b/>
      <sz val="12"/>
      <color indexed="12"/>
      <name val="Arial"/>
      <family val="2"/>
    </font>
    <font>
      <b/>
      <u val="double"/>
      <sz val="12"/>
      <name val="Arial"/>
      <family val="2"/>
    </font>
    <font>
      <b/>
      <sz val="10"/>
      <name val="Arial"/>
      <family val="2"/>
    </font>
    <font>
      <b/>
      <sz val="6"/>
      <color indexed="12"/>
      <name val="Arial"/>
      <family val="2"/>
    </font>
    <font>
      <u val="single"/>
      <sz val="12"/>
      <name val="Arial"/>
      <family val="0"/>
    </font>
    <font>
      <sz val="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Alignment="1" applyProtection="1">
      <alignment/>
      <protection/>
    </xf>
    <xf numFmtId="0" fontId="4" fillId="0" borderId="0" xfId="0" applyFont="1" applyAlignment="1">
      <alignment horizontal="center"/>
    </xf>
    <xf numFmtId="5" fontId="5" fillId="0" borderId="0" xfId="0" applyNumberFormat="1" applyFont="1" applyAlignment="1" applyProtection="1">
      <alignment/>
      <protection locked="0"/>
    </xf>
    <xf numFmtId="5" fontId="6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/>
    </xf>
    <xf numFmtId="5" fontId="6" fillId="0" borderId="1" xfId="0" applyNumberFormat="1" applyFont="1" applyBorder="1" applyAlignment="1" applyProtection="1">
      <alignment/>
      <protection locked="0"/>
    </xf>
    <xf numFmtId="5" fontId="7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5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7" fontId="5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11" fillId="0" borderId="0" xfId="0" applyFont="1" applyAlignment="1">
      <alignment/>
    </xf>
    <xf numFmtId="5" fontId="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0" fontId="0" fillId="0" borderId="0" xfId="15" applyNumberFormat="1" applyAlignment="1">
      <alignment/>
    </xf>
    <xf numFmtId="0" fontId="0" fillId="0" borderId="0" xfId="0" applyAlignment="1">
      <alignment horizontal="left"/>
    </xf>
    <xf numFmtId="164" fontId="0" fillId="0" borderId="0" xfId="15" applyNumberFormat="1" applyAlignment="1">
      <alignment/>
    </xf>
    <xf numFmtId="3" fontId="8" fillId="0" borderId="0" xfId="0" applyNumberFormat="1" applyFont="1" applyAlignment="1">
      <alignment/>
    </xf>
    <xf numFmtId="3" fontId="0" fillId="0" borderId="0" xfId="15" applyNumberFormat="1" applyAlignment="1">
      <alignment/>
    </xf>
    <xf numFmtId="3" fontId="8" fillId="0" borderId="0" xfId="15" applyNumberFormat="1" applyFont="1" applyAlignment="1">
      <alignment/>
    </xf>
    <xf numFmtId="3" fontId="8" fillId="0" borderId="2" xfId="0" applyNumberFormat="1" applyFont="1" applyBorder="1" applyAlignment="1">
      <alignment/>
    </xf>
    <xf numFmtId="165" fontId="0" fillId="0" borderId="0" xfId="15" applyNumberFormat="1" applyAlignment="1">
      <alignment/>
    </xf>
    <xf numFmtId="164" fontId="8" fillId="0" borderId="0" xfId="15" applyNumberFormat="1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8" fillId="0" borderId="3" xfId="0" applyFont="1" applyBorder="1" applyAlignment="1">
      <alignment/>
    </xf>
    <xf numFmtId="165" fontId="0" fillId="0" borderId="3" xfId="15" applyNumberFormat="1" applyBorder="1" applyAlignment="1">
      <alignment/>
    </xf>
    <xf numFmtId="165" fontId="11" fillId="0" borderId="0" xfId="15" applyNumberFormat="1" applyFon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26</xdr:row>
      <xdr:rowOff>142875</xdr:rowOff>
    </xdr:from>
    <xdr:to>
      <xdr:col>8</xdr:col>
      <xdr:colOff>704850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3848100" y="5543550"/>
          <a:ext cx="30480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27</xdr:row>
      <xdr:rowOff>38100</xdr:rowOff>
    </xdr:from>
    <xdr:to>
      <xdr:col>4</xdr:col>
      <xdr:colOff>857250</xdr:colOff>
      <xdr:row>31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781425" y="5638800"/>
          <a:ext cx="8572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bintz\LOCALS~1\Temp\XPGRPW~1\Main_S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UtahInvest"/>
      <sheetName val="ExistUtahInvest"/>
    </sheetNames>
    <sheetDataSet>
      <sheetData sheetId="0">
        <row r="2">
          <cell r="E2" t="str">
            <v>Docket 02-57-02</v>
          </cell>
        </row>
        <row r="4">
          <cell r="E4" t="str">
            <v>Exhibit QGC 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0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0" customWidth="1"/>
    <col min="2" max="2" width="25.77734375" style="0" customWidth="1"/>
    <col min="3" max="3" width="12.77734375" style="0" customWidth="1"/>
    <col min="4" max="4" width="1.77734375" style="0" customWidth="1"/>
    <col min="5" max="5" width="12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3.777343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6" spans="2:9" ht="23.25">
      <c r="B6" s="2" t="s">
        <v>5</v>
      </c>
      <c r="C6" s="3"/>
      <c r="D6" s="3"/>
      <c r="E6" s="4"/>
      <c r="F6" s="4"/>
      <c r="G6" s="4"/>
      <c r="H6" s="4"/>
      <c r="I6" s="4"/>
    </row>
    <row r="7" spans="2:9" ht="23.25">
      <c r="B7" s="2"/>
      <c r="C7" s="4"/>
      <c r="D7" s="4"/>
      <c r="E7" s="4"/>
      <c r="F7" s="4"/>
      <c r="G7" s="4"/>
      <c r="H7" s="4"/>
      <c r="I7" s="4"/>
    </row>
    <row r="8" spans="3:9" ht="15.75"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</row>
    <row r="10" spans="2:9" ht="15.75">
      <c r="B10" s="6"/>
      <c r="C10" s="5" t="s">
        <v>10</v>
      </c>
      <c r="D10" s="5"/>
      <c r="E10" s="5" t="s">
        <v>11</v>
      </c>
      <c r="F10" s="5"/>
      <c r="G10" s="5" t="s">
        <v>12</v>
      </c>
      <c r="H10" s="5"/>
      <c r="I10" s="5"/>
    </row>
    <row r="11" spans="2:9" ht="15.75">
      <c r="B11" s="6"/>
      <c r="C11" s="5" t="s">
        <v>13</v>
      </c>
      <c r="D11" s="5"/>
      <c r="E11" s="5" t="s">
        <v>13</v>
      </c>
      <c r="F11" s="5"/>
      <c r="G11" s="5" t="s">
        <v>14</v>
      </c>
      <c r="H11" s="5"/>
      <c r="I11" s="5" t="s">
        <v>15</v>
      </c>
    </row>
    <row r="12" spans="2:9" ht="16.5" thickBot="1">
      <c r="B12" s="6"/>
      <c r="C12" s="26" t="s">
        <v>16</v>
      </c>
      <c r="D12" s="8"/>
      <c r="E12" s="26" t="s">
        <v>17</v>
      </c>
      <c r="F12" s="8"/>
      <c r="G12" s="26" t="s">
        <v>18</v>
      </c>
      <c r="H12" s="8"/>
      <c r="I12" s="26" t="s">
        <v>19</v>
      </c>
    </row>
    <row r="13" spans="2:9" ht="15.75">
      <c r="B13" s="6"/>
      <c r="C13" s="8"/>
      <c r="D13" s="8"/>
      <c r="E13" s="8"/>
      <c r="F13" s="8"/>
      <c r="G13" s="8"/>
      <c r="H13" s="8"/>
      <c r="I13" s="8"/>
    </row>
    <row r="14" spans="1:9" ht="15.75">
      <c r="A14" s="6">
        <v>1</v>
      </c>
      <c r="B14" s="6" t="s">
        <v>20</v>
      </c>
      <c r="C14" s="10">
        <v>886</v>
      </c>
      <c r="D14" s="10"/>
      <c r="E14" s="10">
        <v>232</v>
      </c>
      <c r="F14" s="10"/>
      <c r="G14" s="11">
        <f>G51</f>
        <v>127.59234125335695</v>
      </c>
      <c r="H14" s="11"/>
      <c r="I14" s="11">
        <f>C14-E14-G14</f>
        <v>526.407658746643</v>
      </c>
    </row>
    <row r="15" spans="1:9" ht="15.75">
      <c r="A15" s="6"/>
      <c r="B15" s="6"/>
      <c r="C15" s="10"/>
      <c r="D15" s="10"/>
      <c r="E15" s="10"/>
      <c r="F15" s="10"/>
      <c r="G15" s="11"/>
      <c r="H15" s="11"/>
      <c r="I15" s="11"/>
    </row>
    <row r="16" spans="1:9" ht="15.75">
      <c r="A16" s="6">
        <f>A14+1</f>
        <v>2</v>
      </c>
      <c r="B16" s="6" t="s">
        <v>21</v>
      </c>
      <c r="C16" s="10">
        <v>690</v>
      </c>
      <c r="D16" s="10"/>
      <c r="E16" s="10">
        <v>205</v>
      </c>
      <c r="F16" s="10"/>
      <c r="G16" s="11">
        <f>G53</f>
        <v>135.11198758353862</v>
      </c>
      <c r="H16" s="11"/>
      <c r="I16" s="11">
        <f>C16-E16-G16</f>
        <v>349.8880124164614</v>
      </c>
    </row>
    <row r="17" spans="1:9" ht="15.75">
      <c r="A17" s="6"/>
      <c r="B17" s="6"/>
      <c r="C17" s="10"/>
      <c r="D17" s="10"/>
      <c r="E17" s="10"/>
      <c r="F17" s="10"/>
      <c r="G17" s="10"/>
      <c r="H17" s="10"/>
      <c r="I17" s="11"/>
    </row>
    <row r="18" spans="1:9" ht="15.75">
      <c r="A18" s="6">
        <f>A16+1</f>
        <v>3</v>
      </c>
      <c r="B18" s="6" t="s">
        <v>22</v>
      </c>
      <c r="C18" s="10">
        <f>45+10+175</f>
        <v>230</v>
      </c>
      <c r="D18" s="10"/>
      <c r="E18" s="10">
        <v>134</v>
      </c>
      <c r="F18" s="10"/>
      <c r="G18" s="10"/>
      <c r="H18" s="10"/>
      <c r="I18" s="11">
        <f>C18-E18-G18</f>
        <v>96</v>
      </c>
    </row>
    <row r="19" spans="1:9" ht="15.75">
      <c r="A19" s="6"/>
      <c r="B19" s="6"/>
      <c r="C19" s="10"/>
      <c r="D19" s="10"/>
      <c r="E19" s="10"/>
      <c r="F19" s="10"/>
      <c r="G19" s="10"/>
      <c r="H19" s="10"/>
      <c r="I19" s="11"/>
    </row>
    <row r="20" spans="1:9" ht="16.5" thickBot="1">
      <c r="A20" s="6">
        <f>A18+1</f>
        <v>4</v>
      </c>
      <c r="B20" s="6" t="s">
        <v>23</v>
      </c>
      <c r="C20" s="12"/>
      <c r="D20" s="10"/>
      <c r="E20" s="12"/>
      <c r="F20" s="10"/>
      <c r="G20" s="12">
        <v>144</v>
      </c>
      <c r="H20" s="10"/>
      <c r="I20" s="12">
        <f>C20-E20-G20</f>
        <v>-144</v>
      </c>
    </row>
    <row r="21" spans="1:9" ht="15.75">
      <c r="A21" s="6"/>
      <c r="B21" s="6"/>
      <c r="C21" s="11"/>
      <c r="D21" s="11"/>
      <c r="E21" s="11"/>
      <c r="F21" s="11"/>
      <c r="G21" s="11"/>
      <c r="H21" s="11"/>
      <c r="I21" s="11"/>
    </row>
    <row r="22" spans="1:9" ht="15.75">
      <c r="A22" s="6">
        <f>A20+1</f>
        <v>5</v>
      </c>
      <c r="B22" s="6" t="s">
        <v>24</v>
      </c>
      <c r="C22" s="11">
        <f>SUM(C14:C20)</f>
        <v>1806</v>
      </c>
      <c r="D22" s="11"/>
      <c r="E22" s="11">
        <f>SUM(E14:E20)</f>
        <v>571</v>
      </c>
      <c r="F22" s="11"/>
      <c r="G22" s="11">
        <f>SUM(G14:G20)</f>
        <v>406.70432883689557</v>
      </c>
      <c r="H22" s="11"/>
      <c r="I22" s="11">
        <f>SUM(I14:I20)</f>
        <v>828.2956711631044</v>
      </c>
    </row>
    <row r="23" spans="1:9" ht="15.75">
      <c r="A23" s="6"/>
      <c r="B23" s="6"/>
      <c r="C23" s="11"/>
      <c r="D23" s="11"/>
      <c r="E23" s="11"/>
      <c r="F23" s="11"/>
      <c r="G23" s="11"/>
      <c r="H23" s="11"/>
      <c r="I23" s="11"/>
    </row>
    <row r="24" spans="1:9" ht="15.75">
      <c r="A24" s="6">
        <f>A22+1</f>
        <v>6</v>
      </c>
      <c r="B24" s="6" t="s">
        <v>25</v>
      </c>
      <c r="C24" s="11"/>
      <c r="D24" s="11"/>
      <c r="E24" s="11"/>
      <c r="F24" s="11"/>
      <c r="G24" s="10">
        <v>100</v>
      </c>
      <c r="H24" s="10"/>
      <c r="I24" s="11"/>
    </row>
    <row r="25" spans="1:9" ht="15.75">
      <c r="A25" s="6"/>
      <c r="B25" s="6"/>
      <c r="C25" s="11"/>
      <c r="D25" s="11"/>
      <c r="E25" s="11"/>
      <c r="F25" s="11"/>
      <c r="G25" s="11"/>
      <c r="H25" s="11"/>
      <c r="I25" s="11"/>
    </row>
    <row r="26" spans="1:9" ht="15.75">
      <c r="A26" s="6"/>
      <c r="B26" s="6"/>
      <c r="C26" s="11"/>
      <c r="D26" s="11"/>
      <c r="E26" s="11"/>
      <c r="F26" s="11"/>
      <c r="G26" s="11"/>
      <c r="H26" s="11"/>
      <c r="I26" s="11"/>
    </row>
    <row r="27" spans="1:9" ht="15.75">
      <c r="A27" s="6">
        <f>A24+1</f>
        <v>7</v>
      </c>
      <c r="B27" s="6" t="s">
        <v>26</v>
      </c>
      <c r="C27" s="13">
        <f>C22+C24</f>
        <v>1806</v>
      </c>
      <c r="D27" s="13"/>
      <c r="E27" s="13">
        <f>E22+E24</f>
        <v>571</v>
      </c>
      <c r="F27" s="13"/>
      <c r="G27" s="13">
        <f>G22+G24</f>
        <v>506.70432883689557</v>
      </c>
      <c r="H27" s="13"/>
      <c r="I27" s="13">
        <f>C27-E27-G27</f>
        <v>728.2956711631044</v>
      </c>
    </row>
    <row r="28" spans="1:9" ht="15.75">
      <c r="A28" s="6"/>
      <c r="C28" s="6"/>
      <c r="D28" s="6"/>
      <c r="E28" s="6"/>
      <c r="F28" s="6"/>
      <c r="G28" s="6"/>
      <c r="H28" s="6"/>
      <c r="I28" s="6"/>
    </row>
    <row r="29" ht="15.75">
      <c r="A29" s="6"/>
    </row>
    <row r="30" ht="15.75">
      <c r="A30" s="6"/>
    </row>
    <row r="31" spans="1:9" ht="15.75">
      <c r="A31" s="6"/>
      <c r="C31" s="5" t="s">
        <v>27</v>
      </c>
      <c r="D31" s="5"/>
      <c r="G31" s="5"/>
      <c r="H31" s="5"/>
      <c r="I31" s="5"/>
    </row>
    <row r="32" spans="1:9" ht="16.5" thickBot="1">
      <c r="A32" s="6"/>
      <c r="C32" s="14" t="s">
        <v>28</v>
      </c>
      <c r="D32" s="11"/>
      <c r="G32" s="11"/>
      <c r="H32" s="11"/>
      <c r="I32" s="15"/>
    </row>
    <row r="33" spans="1:9" ht="15.75">
      <c r="A33" s="6">
        <f>A27+1</f>
        <v>8</v>
      </c>
      <c r="B33" s="1" t="s">
        <v>29</v>
      </c>
      <c r="C33" s="11">
        <f>ROUND(+E27+I27,-2)</f>
        <v>1300</v>
      </c>
      <c r="D33" s="11"/>
      <c r="E33" s="11"/>
      <c r="F33" s="11"/>
      <c r="G33" s="11"/>
      <c r="H33" s="11"/>
      <c r="I33" s="15"/>
    </row>
    <row r="34" spans="1:9" ht="15.75">
      <c r="A34" s="6"/>
      <c r="B34" s="6"/>
      <c r="C34" s="11"/>
      <c r="D34" s="11"/>
      <c r="E34" s="11"/>
      <c r="F34" s="11"/>
      <c r="G34" s="11"/>
      <c r="H34" s="11"/>
      <c r="I34" s="15"/>
    </row>
    <row r="35" spans="1:9" ht="15.75">
      <c r="A35" s="6">
        <f>A33+1</f>
        <v>9</v>
      </c>
      <c r="B35" s="1" t="s">
        <v>30</v>
      </c>
      <c r="C35" s="11">
        <f>ROUND((+$C14/($C14+$C16)*C33),-1)</f>
        <v>730</v>
      </c>
      <c r="D35" s="11"/>
      <c r="E35" s="11"/>
      <c r="F35" s="11"/>
      <c r="G35" s="11"/>
      <c r="H35" s="11"/>
      <c r="I35" s="16"/>
    </row>
    <row r="36" spans="1:9" ht="15.75">
      <c r="A36" s="6"/>
      <c r="B36" s="6"/>
      <c r="C36" s="11"/>
      <c r="D36" s="11"/>
      <c r="E36" s="11"/>
      <c r="F36" s="11"/>
      <c r="G36" s="11"/>
      <c r="H36" s="11"/>
      <c r="I36" s="16"/>
    </row>
    <row r="37" spans="1:9" ht="15.75">
      <c r="A37" s="6">
        <f>A35+1</f>
        <v>10</v>
      </c>
      <c r="B37" s="1" t="s">
        <v>31</v>
      </c>
      <c r="C37" s="11">
        <f>ROUND((+$C16/($C16+$C14)*C33),-1)</f>
        <v>570</v>
      </c>
      <c r="D37" s="11"/>
      <c r="E37" s="11"/>
      <c r="F37" s="11"/>
      <c r="G37" s="11"/>
      <c r="H37" s="11"/>
      <c r="I37" s="16"/>
    </row>
    <row r="38" ht="15.75">
      <c r="A38" s="6"/>
    </row>
    <row r="39" ht="15.75">
      <c r="A39" s="6"/>
    </row>
    <row r="40" ht="15.75">
      <c r="A40" s="6" t="s">
        <v>32</v>
      </c>
    </row>
    <row r="41" spans="1:2" ht="15">
      <c r="A41" s="17" t="s">
        <v>33</v>
      </c>
      <c r="B41" s="18"/>
    </row>
    <row r="42" spans="1:2" ht="15">
      <c r="A42" s="17" t="s">
        <v>34</v>
      </c>
      <c r="B42" s="18"/>
    </row>
    <row r="43" spans="1:2" ht="15">
      <c r="A43" s="17" t="s">
        <v>35</v>
      </c>
      <c r="B43" s="18"/>
    </row>
    <row r="44" ht="15">
      <c r="A44" s="17"/>
    </row>
    <row r="45" ht="15.75">
      <c r="A45" s="6"/>
    </row>
    <row r="46" ht="15.75">
      <c r="A46" s="6"/>
    </row>
    <row r="47" ht="15">
      <c r="A47" s="20" t="s">
        <v>106</v>
      </c>
    </row>
    <row r="48" spans="1:6" ht="15.75">
      <c r="A48" s="6"/>
      <c r="E48" s="15" t="s">
        <v>36</v>
      </c>
      <c r="F48" s="15"/>
    </row>
    <row r="49" spans="3:6" ht="15">
      <c r="C49" s="15" t="s">
        <v>37</v>
      </c>
      <c r="D49" s="15"/>
      <c r="E49" s="15" t="s">
        <v>38</v>
      </c>
      <c r="F49" s="15"/>
    </row>
    <row r="50" spans="2:8" ht="15">
      <c r="B50" s="21" t="s">
        <v>39</v>
      </c>
      <c r="C50" s="22" t="s">
        <v>40</v>
      </c>
      <c r="D50" s="22"/>
      <c r="E50" s="22" t="s">
        <v>41</v>
      </c>
      <c r="F50" s="22"/>
      <c r="G50" s="21" t="s">
        <v>42</v>
      </c>
      <c r="H50" s="21"/>
    </row>
    <row r="51" spans="1:8" ht="15">
      <c r="A51">
        <v>1</v>
      </c>
      <c r="B51" t="s">
        <v>20</v>
      </c>
      <c r="C51" s="7">
        <f>'CIAC per Cust'!H34</f>
        <v>102.59234125335695</v>
      </c>
      <c r="D51" s="9"/>
      <c r="E51" s="7">
        <f>'CIAC per Cust'!I34</f>
        <v>25</v>
      </c>
      <c r="F51" s="7"/>
      <c r="G51" s="7">
        <f>C51+E51</f>
        <v>127.59234125335695</v>
      </c>
      <c r="H51" s="7"/>
    </row>
    <row r="52" spans="3:8" ht="15">
      <c r="C52" s="7"/>
      <c r="D52" s="9"/>
      <c r="E52" s="7"/>
      <c r="F52" s="7"/>
      <c r="G52" s="7"/>
      <c r="H52" s="7"/>
    </row>
    <row r="53" spans="1:8" ht="15">
      <c r="A53">
        <f>A51+1</f>
        <v>2</v>
      </c>
      <c r="B53" t="s">
        <v>21</v>
      </c>
      <c r="C53" s="7">
        <f>'CIAC per Cust'!H35</f>
        <v>73.1119875835386</v>
      </c>
      <c r="D53" s="9"/>
      <c r="E53" s="7">
        <f>'CIAC per Cust'!I35</f>
        <v>62</v>
      </c>
      <c r="F53" s="7"/>
      <c r="G53" s="7">
        <f>C53+E53</f>
        <v>135.11198758353862</v>
      </c>
      <c r="H53" s="7"/>
    </row>
    <row r="55" spans="2:8" ht="15">
      <c r="B55" t="s">
        <v>43</v>
      </c>
      <c r="C55" s="7">
        <f>C51+C53</f>
        <v>175.70432883689557</v>
      </c>
      <c r="D55" s="7"/>
      <c r="E55" s="7">
        <f>E51+E53</f>
        <v>87</v>
      </c>
      <c r="F55" s="9"/>
      <c r="G55" s="7">
        <f>G51+G53</f>
        <v>262.70432883689557</v>
      </c>
      <c r="H55" s="7"/>
    </row>
    <row r="56" ht="15.75">
      <c r="A56" s="6"/>
    </row>
    <row r="57" ht="15.75">
      <c r="A57" s="6"/>
    </row>
    <row r="58" ht="15.75">
      <c r="A58" s="6"/>
    </row>
    <row r="59" ht="15.75">
      <c r="A59" s="6"/>
    </row>
    <row r="60" ht="15.75">
      <c r="A60" s="6"/>
    </row>
  </sheetData>
  <printOptions/>
  <pageMargins left="0.5" right="0.5" top="0.5" bottom="0.5" header="0.5" footer="0.5"/>
  <pageSetup horizontalDpi="300" verticalDpi="3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" sqref="A1"/>
    </sheetView>
  </sheetViews>
  <sheetFormatPr defaultColWidth="8.88671875" defaultRowHeight="15"/>
  <cols>
    <col min="1" max="1" width="2.99609375" style="0" customWidth="1"/>
    <col min="2" max="2" width="52.6640625" style="0" customWidth="1"/>
    <col min="3" max="3" width="14.99609375" style="0" customWidth="1"/>
  </cols>
  <sheetData>
    <row r="1" ht="15">
      <c r="C1" s="28" t="s">
        <v>0</v>
      </c>
    </row>
    <row r="2" ht="15">
      <c r="C2" s="28" t="s">
        <v>69</v>
      </c>
    </row>
    <row r="3" ht="15">
      <c r="C3" s="28" t="s">
        <v>2</v>
      </c>
    </row>
    <row r="4" ht="15">
      <c r="C4" s="28" t="s">
        <v>3</v>
      </c>
    </row>
    <row r="5" ht="15">
      <c r="C5" s="28" t="s">
        <v>70</v>
      </c>
    </row>
    <row r="6" ht="15">
      <c r="C6" s="28"/>
    </row>
    <row r="7" ht="15">
      <c r="C7" s="28"/>
    </row>
    <row r="8" ht="15">
      <c r="C8" s="28"/>
    </row>
    <row r="9" spans="2:3" ht="20.25">
      <c r="B9" s="29" t="s">
        <v>71</v>
      </c>
      <c r="C9" s="4"/>
    </row>
    <row r="10" spans="2:3" ht="15">
      <c r="B10" s="30" t="s">
        <v>72</v>
      </c>
      <c r="C10" s="4"/>
    </row>
    <row r="11" spans="1:3" ht="15">
      <c r="A11" s="15"/>
      <c r="C11" s="15"/>
    </row>
    <row r="12" spans="1:3" ht="15">
      <c r="A12" s="15"/>
      <c r="C12" s="15"/>
    </row>
    <row r="13" spans="1:3" ht="15">
      <c r="A13" s="15"/>
      <c r="C13" s="31"/>
    </row>
    <row r="14" spans="1:3" ht="15">
      <c r="A14" s="15"/>
      <c r="B14" s="32" t="s">
        <v>73</v>
      </c>
      <c r="C14" s="32" t="s">
        <v>74</v>
      </c>
    </row>
    <row r="15" ht="15">
      <c r="A15" s="15"/>
    </row>
    <row r="16" spans="1:3" ht="15">
      <c r="A16" s="15"/>
      <c r="C16" s="33"/>
    </row>
    <row r="17" spans="1:3" ht="15">
      <c r="A17" s="34">
        <v>1</v>
      </c>
      <c r="B17" t="s">
        <v>75</v>
      </c>
      <c r="C17" s="35">
        <v>16508771</v>
      </c>
    </row>
    <row r="18" spans="1:3" ht="15">
      <c r="A18" s="34">
        <v>2</v>
      </c>
      <c r="B18" t="s">
        <v>76</v>
      </c>
      <c r="C18" s="36">
        <f>C17/C28</f>
        <v>886.2342173072793</v>
      </c>
    </row>
    <row r="19" spans="1:3" ht="15">
      <c r="A19" s="34"/>
      <c r="C19" s="37"/>
    </row>
    <row r="20" spans="1:3" ht="15">
      <c r="A20" s="34">
        <v>3</v>
      </c>
      <c r="B20" t="s">
        <v>77</v>
      </c>
      <c r="C20" s="37">
        <v>12846298</v>
      </c>
    </row>
    <row r="21" spans="1:3" ht="15">
      <c r="A21" s="34">
        <v>4</v>
      </c>
      <c r="B21" t="s">
        <v>76</v>
      </c>
      <c r="C21" s="38">
        <f>C20/C28</f>
        <v>689.623040584067</v>
      </c>
    </row>
    <row r="22" spans="1:3" ht="15">
      <c r="A22" s="34"/>
      <c r="C22" s="37"/>
    </row>
    <row r="23" spans="1:3" ht="15">
      <c r="A23" s="34">
        <v>5</v>
      </c>
      <c r="B23" t="s">
        <v>78</v>
      </c>
      <c r="C23" s="37">
        <f>C28*C24</f>
        <v>4284440</v>
      </c>
    </row>
    <row r="24" spans="1:3" ht="15.75" thickBot="1">
      <c r="A24" s="34">
        <v>6</v>
      </c>
      <c r="B24" t="s">
        <v>76</v>
      </c>
      <c r="C24" s="39">
        <v>230</v>
      </c>
    </row>
    <row r="25" spans="1:3" ht="15">
      <c r="A25" s="34"/>
      <c r="C25" s="37"/>
    </row>
    <row r="26" spans="1:3" ht="15">
      <c r="A26" s="34">
        <v>7</v>
      </c>
      <c r="B26" t="s">
        <v>43</v>
      </c>
      <c r="C26" s="35">
        <f>C17+C20+C23</f>
        <v>33639509</v>
      </c>
    </row>
    <row r="27" spans="1:3" ht="15">
      <c r="A27" s="34"/>
      <c r="C27" s="37"/>
    </row>
    <row r="28" spans="1:3" ht="15">
      <c r="A28" s="34">
        <v>8</v>
      </c>
      <c r="B28" t="s">
        <v>79</v>
      </c>
      <c r="C28" s="40">
        <v>18628</v>
      </c>
    </row>
    <row r="29" spans="1:3" ht="15">
      <c r="A29" s="34"/>
      <c r="C29" s="40"/>
    </row>
    <row r="30" spans="1:3" ht="15">
      <c r="A30" s="34">
        <v>9</v>
      </c>
      <c r="B30" t="s">
        <v>80</v>
      </c>
      <c r="C30" s="41">
        <f>C18+C21+C24</f>
        <v>1805.8572578913463</v>
      </c>
    </row>
    <row r="31" spans="1:3" ht="15">
      <c r="A31" s="34"/>
      <c r="C31" s="33"/>
    </row>
    <row r="44" spans="1:3" ht="15">
      <c r="A44" s="42"/>
      <c r="B44" s="42"/>
      <c r="C44" s="42"/>
    </row>
    <row r="45" ht="15">
      <c r="A45" t="s">
        <v>81</v>
      </c>
    </row>
    <row r="46" ht="15">
      <c r="A46" t="s">
        <v>82</v>
      </c>
    </row>
    <row r="47" ht="15">
      <c r="A47" t="s">
        <v>83</v>
      </c>
    </row>
    <row r="48" ht="15">
      <c r="A48" t="s">
        <v>84</v>
      </c>
    </row>
    <row r="50" ht="15">
      <c r="A50" s="25" t="str">
        <f>+Summary!A47</f>
        <v>H:\State\Utah\Generals\0205702\Exhibit\Main_Service.xls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1" sqref="A11"/>
    </sheetView>
  </sheetViews>
  <sheetFormatPr defaultColWidth="8.88671875" defaultRowHeight="15"/>
  <cols>
    <col min="1" max="1" width="4.5546875" style="0" customWidth="1"/>
    <col min="2" max="2" width="24.99609375" style="0" customWidth="1"/>
    <col min="3" max="3" width="13.10546875" style="0" customWidth="1"/>
    <col min="4" max="4" width="11.77734375" style="0" customWidth="1"/>
    <col min="5" max="5" width="11.99609375" style="0" customWidth="1"/>
    <col min="6" max="6" width="10.5546875" style="0" customWidth="1"/>
  </cols>
  <sheetData>
    <row r="1" ht="15">
      <c r="F1" s="28" t="s">
        <v>0</v>
      </c>
    </row>
    <row r="2" ht="15">
      <c r="F2" s="28" t="str">
        <f>'[1]NewUtahInvest'!E2</f>
        <v>Docket 02-57-02</v>
      </c>
    </row>
    <row r="3" ht="15">
      <c r="F3" s="28" t="s">
        <v>2</v>
      </c>
    </row>
    <row r="4" ht="15">
      <c r="F4" s="28" t="str">
        <f>'[1]NewUtahInvest'!E4</f>
        <v>Exhibit QGC 5.2</v>
      </c>
    </row>
    <row r="5" ht="15">
      <c r="F5" s="28" t="s">
        <v>85</v>
      </c>
    </row>
    <row r="6" ht="15">
      <c r="F6" s="28"/>
    </row>
    <row r="7" ht="15">
      <c r="F7" s="28"/>
    </row>
    <row r="8" spans="2:6" ht="20.25">
      <c r="B8" s="29" t="s">
        <v>86</v>
      </c>
      <c r="C8" s="4"/>
      <c r="D8" s="4"/>
      <c r="E8" s="4"/>
      <c r="F8" s="4"/>
    </row>
    <row r="9" spans="2:6" ht="15.75">
      <c r="B9" s="43" t="s">
        <v>87</v>
      </c>
      <c r="C9" s="4"/>
      <c r="D9" s="4"/>
      <c r="E9" s="4"/>
      <c r="F9" s="4"/>
    </row>
    <row r="11" spans="1:6" ht="15">
      <c r="A11" s="15"/>
      <c r="F11" s="40"/>
    </row>
    <row r="12" spans="1:6" ht="15">
      <c r="A12" s="15"/>
      <c r="C12" s="15" t="s">
        <v>6</v>
      </c>
      <c r="D12" s="15" t="s">
        <v>7</v>
      </c>
      <c r="E12" s="15" t="s">
        <v>8</v>
      </c>
      <c r="F12" s="15" t="s">
        <v>9</v>
      </c>
    </row>
    <row r="13" spans="1:6" ht="15">
      <c r="A13" s="15"/>
      <c r="C13" s="15"/>
      <c r="D13" s="15"/>
      <c r="E13" s="15"/>
      <c r="F13" s="15"/>
    </row>
    <row r="14" spans="1:6" ht="15">
      <c r="A14" s="15"/>
      <c r="C14" s="31" t="s">
        <v>88</v>
      </c>
      <c r="D14" s="31" t="s">
        <v>89</v>
      </c>
      <c r="E14" s="31" t="s">
        <v>90</v>
      </c>
      <c r="F14" s="31" t="s">
        <v>91</v>
      </c>
    </row>
    <row r="15" spans="1:6" ht="15">
      <c r="A15" s="15"/>
      <c r="B15" s="32" t="s">
        <v>73</v>
      </c>
      <c r="C15" s="32" t="s">
        <v>74</v>
      </c>
      <c r="D15" s="32" t="s">
        <v>92</v>
      </c>
      <c r="E15" s="32" t="s">
        <v>74</v>
      </c>
      <c r="F15" s="32" t="s">
        <v>93</v>
      </c>
    </row>
    <row r="16" spans="1:7" ht="15">
      <c r="A16" s="15"/>
      <c r="G16" s="40"/>
    </row>
    <row r="17" spans="1:7" ht="15">
      <c r="A17" s="15"/>
      <c r="C17" s="37"/>
      <c r="D17" s="37"/>
      <c r="E17" s="37"/>
      <c r="F17" s="33"/>
      <c r="G17" s="40"/>
    </row>
    <row r="18" spans="1:7" ht="15">
      <c r="A18" s="15">
        <v>1</v>
      </c>
      <c r="B18" t="s">
        <v>94</v>
      </c>
      <c r="C18" s="35">
        <v>277502112</v>
      </c>
      <c r="D18" s="35">
        <f>C18-E18</f>
        <v>113387362.9632</v>
      </c>
      <c r="E18" s="35">
        <f>C18*F18</f>
        <v>164114749.0368</v>
      </c>
      <c r="F18" s="33">
        <v>0.5914</v>
      </c>
      <c r="G18" s="40"/>
    </row>
    <row r="19" spans="1:7" ht="15">
      <c r="A19" s="15">
        <v>2</v>
      </c>
      <c r="B19" t="s">
        <v>76</v>
      </c>
      <c r="C19" s="44">
        <f>C18/$C$29</f>
        <v>391.7214183171776</v>
      </c>
      <c r="D19" s="44">
        <f>D18/$C$29</f>
        <v>160.05737152439877</v>
      </c>
      <c r="E19" s="44">
        <f>E18/$C$29</f>
        <v>231.66404679277883</v>
      </c>
      <c r="F19" s="44"/>
      <c r="G19" s="40"/>
    </row>
    <row r="20" spans="1:7" ht="15">
      <c r="A20" s="15"/>
      <c r="C20" s="37"/>
      <c r="D20" s="37"/>
      <c r="E20" s="37"/>
      <c r="F20" s="33"/>
      <c r="G20" s="40"/>
    </row>
    <row r="21" spans="1:7" ht="15">
      <c r="A21" s="15">
        <v>3</v>
      </c>
      <c r="B21" t="s">
        <v>21</v>
      </c>
      <c r="C21" s="37">
        <v>217235507</v>
      </c>
      <c r="D21" s="37">
        <v>72339382</v>
      </c>
      <c r="E21" s="37">
        <f>C21-D21</f>
        <v>144896125</v>
      </c>
      <c r="F21" s="33">
        <f>ROUND(E21/C21,4)</f>
        <v>0.667</v>
      </c>
      <c r="G21" s="40"/>
    </row>
    <row r="22" spans="1:7" ht="15">
      <c r="A22" s="15">
        <v>4</v>
      </c>
      <c r="B22" t="s">
        <v>76</v>
      </c>
      <c r="C22" s="37">
        <f>C21/$C$29</f>
        <v>306.6492009649684</v>
      </c>
      <c r="D22" s="37">
        <f>D21/$C$29</f>
        <v>102.11412487277973</v>
      </c>
      <c r="E22" s="37">
        <f>E21/$C$29</f>
        <v>204.53507609218863</v>
      </c>
      <c r="F22" s="33"/>
      <c r="G22" s="40"/>
    </row>
    <row r="23" spans="1:7" ht="15">
      <c r="A23" s="15"/>
      <c r="C23" s="37"/>
      <c r="D23" s="37"/>
      <c r="E23" s="37"/>
      <c r="F23" s="33"/>
      <c r="G23" s="40"/>
    </row>
    <row r="24" spans="1:7" ht="15">
      <c r="A24" s="15">
        <v>5</v>
      </c>
      <c r="B24" t="s">
        <v>22</v>
      </c>
      <c r="C24" s="37">
        <v>130435152</v>
      </c>
      <c r="D24" s="37">
        <v>35393203</v>
      </c>
      <c r="E24" s="37">
        <f>C24-D24</f>
        <v>95041949</v>
      </c>
      <c r="F24" s="33">
        <f>ROUND(E24/C24,4)</f>
        <v>0.7287</v>
      </c>
      <c r="G24" s="40"/>
    </row>
    <row r="25" spans="1:7" ht="15.75" thickBot="1">
      <c r="A25" s="15">
        <v>6</v>
      </c>
      <c r="B25" t="s">
        <v>76</v>
      </c>
      <c r="C25" s="45">
        <f>C24/$C$29</f>
        <v>184.12199594306742</v>
      </c>
      <c r="D25" s="45">
        <f>D24/$C$29</f>
        <v>49.96097355088881</v>
      </c>
      <c r="E25" s="45">
        <f>E24/$C$29</f>
        <v>134.1610223921786</v>
      </c>
      <c r="F25" s="45"/>
      <c r="G25" s="40"/>
    </row>
    <row r="26" spans="1:7" ht="15">
      <c r="A26" s="15"/>
      <c r="C26" s="37"/>
      <c r="D26" s="37"/>
      <c r="E26" s="37"/>
      <c r="F26" s="33"/>
      <c r="G26" s="40"/>
    </row>
    <row r="27" spans="1:7" ht="15">
      <c r="A27" s="15">
        <v>7</v>
      </c>
      <c r="B27" t="s">
        <v>43</v>
      </c>
      <c r="C27" s="35">
        <f>C18+C21+C24</f>
        <v>625172771</v>
      </c>
      <c r="D27" s="35">
        <f>D18+D21+D24</f>
        <v>221119947.9632</v>
      </c>
      <c r="E27" s="35">
        <f>C27-D27</f>
        <v>404052823.0368</v>
      </c>
      <c r="F27" s="33">
        <f>E27/C27</f>
        <v>0.6463058562043484</v>
      </c>
      <c r="G27" s="40"/>
    </row>
    <row r="28" spans="1:7" ht="15">
      <c r="A28" s="15"/>
      <c r="C28" s="37"/>
      <c r="D28" s="37"/>
      <c r="E28" s="37"/>
      <c r="F28" s="33"/>
      <c r="G28" s="40"/>
    </row>
    <row r="29" spans="1:7" ht="15">
      <c r="A29" s="15">
        <v>8</v>
      </c>
      <c r="B29" t="s">
        <v>95</v>
      </c>
      <c r="C29" s="40">
        <v>708417</v>
      </c>
      <c r="D29" s="37"/>
      <c r="E29" s="37"/>
      <c r="F29" s="33"/>
      <c r="G29" s="40"/>
    </row>
    <row r="30" spans="1:7" ht="15">
      <c r="A30" s="15"/>
      <c r="C30" s="40"/>
      <c r="D30" s="37"/>
      <c r="E30" s="37"/>
      <c r="F30" s="33"/>
      <c r="G30" s="40"/>
    </row>
    <row r="31" spans="1:7" ht="15">
      <c r="A31" s="15">
        <v>9</v>
      </c>
      <c r="B31" t="s">
        <v>96</v>
      </c>
      <c r="C31" s="41">
        <f>C27/$C$29</f>
        <v>882.4926152252134</v>
      </c>
      <c r="D31" s="41">
        <f>D27/$C$29</f>
        <v>312.1324699480673</v>
      </c>
      <c r="E31" s="41">
        <f>E27/$C$29</f>
        <v>570.3601452771461</v>
      </c>
      <c r="F31" s="35"/>
      <c r="G31" s="40"/>
    </row>
    <row r="32" spans="1:7" ht="15">
      <c r="A32" s="15"/>
      <c r="C32" s="40"/>
      <c r="D32" s="40"/>
      <c r="E32" s="40"/>
      <c r="F32" s="33"/>
      <c r="G32" s="40"/>
    </row>
    <row r="33" spans="1:7" ht="15">
      <c r="A33" s="15"/>
      <c r="C33" s="40"/>
      <c r="D33" s="40"/>
      <c r="E33" s="40"/>
      <c r="F33" s="33"/>
      <c r="G33" s="40"/>
    </row>
    <row r="34" spans="1:7" ht="15">
      <c r="A34" s="15"/>
      <c r="C34" s="40"/>
      <c r="D34" s="40"/>
      <c r="E34" s="40"/>
      <c r="F34" s="33"/>
      <c r="G34" s="40"/>
    </row>
    <row r="35" spans="1:7" ht="15">
      <c r="A35" s="15"/>
      <c r="C35" s="40"/>
      <c r="D35" s="40"/>
      <c r="E35" s="40"/>
      <c r="F35" s="33"/>
      <c r="G35" s="40"/>
    </row>
    <row r="36" spans="1:7" ht="15">
      <c r="A36" s="15"/>
      <c r="C36" s="40"/>
      <c r="D36" s="40"/>
      <c r="E36" s="40"/>
      <c r="F36" s="40"/>
      <c r="G36" s="40"/>
    </row>
    <row r="37" spans="1:7" ht="15">
      <c r="A37" s="15"/>
      <c r="C37" s="40"/>
      <c r="D37" s="40"/>
      <c r="E37" s="40"/>
      <c r="F37" s="40"/>
      <c r="G37" s="40"/>
    </row>
    <row r="38" spans="3:7" ht="15">
      <c r="C38" s="40"/>
      <c r="D38" s="40"/>
      <c r="E38" s="40"/>
      <c r="F38" s="40"/>
      <c r="G38" s="40"/>
    </row>
    <row r="39" spans="2:7" ht="15">
      <c r="B39" s="46"/>
      <c r="C39" s="47"/>
      <c r="D39" s="47"/>
      <c r="E39" s="47"/>
      <c r="F39" s="47"/>
      <c r="G39" s="40"/>
    </row>
    <row r="40" spans="2:7" ht="15">
      <c r="B40" t="s">
        <v>97</v>
      </c>
      <c r="C40" s="40"/>
      <c r="D40" s="40"/>
      <c r="E40" s="40"/>
      <c r="F40" s="40"/>
      <c r="G40" s="40"/>
    </row>
    <row r="41" spans="2:7" ht="15">
      <c r="B41" t="s">
        <v>98</v>
      </c>
      <c r="C41" s="40"/>
      <c r="D41" s="40"/>
      <c r="E41" s="40"/>
      <c r="F41" s="40"/>
      <c r="G41" s="40"/>
    </row>
    <row r="42" spans="2:7" ht="15">
      <c r="B42" t="s">
        <v>99</v>
      </c>
      <c r="C42" s="40"/>
      <c r="D42" s="40"/>
      <c r="E42" s="40"/>
      <c r="F42" s="40"/>
      <c r="G42" s="40"/>
    </row>
    <row r="43" spans="2:7" ht="15">
      <c r="B43" t="s">
        <v>100</v>
      </c>
      <c r="C43" s="40"/>
      <c r="D43" s="40"/>
      <c r="E43" s="40"/>
      <c r="F43" s="40"/>
      <c r="G43" s="40"/>
    </row>
    <row r="44" spans="2:7" ht="15">
      <c r="B44" t="s">
        <v>101</v>
      </c>
      <c r="C44" s="40"/>
      <c r="D44" s="40"/>
      <c r="E44" s="40"/>
      <c r="F44" s="40"/>
      <c r="G44" s="40"/>
    </row>
    <row r="45" spans="2:7" ht="15">
      <c r="B45" t="s">
        <v>102</v>
      </c>
      <c r="C45" s="40"/>
      <c r="D45" s="40"/>
      <c r="E45" s="40"/>
      <c r="F45" s="40"/>
      <c r="G45" s="40"/>
    </row>
    <row r="46" spans="2:7" ht="15">
      <c r="B46" t="s">
        <v>103</v>
      </c>
      <c r="C46" s="40"/>
      <c r="D46" s="40"/>
      <c r="E46" s="40"/>
      <c r="F46" s="40"/>
      <c r="G46" s="40"/>
    </row>
    <row r="47" spans="2:7" ht="15">
      <c r="B47" t="s">
        <v>104</v>
      </c>
      <c r="C47" s="40"/>
      <c r="D47" s="40"/>
      <c r="E47" s="40"/>
      <c r="F47" s="40"/>
      <c r="G47" s="40"/>
    </row>
    <row r="48" spans="2:7" ht="15">
      <c r="B48" t="s">
        <v>105</v>
      </c>
      <c r="C48" s="40"/>
      <c r="D48" s="40"/>
      <c r="E48" s="40"/>
      <c r="F48" s="40"/>
      <c r="G48" s="40"/>
    </row>
    <row r="49" spans="3:7" ht="15">
      <c r="C49" s="40"/>
      <c r="D49" s="40"/>
      <c r="E49" s="40"/>
      <c r="F49" s="40"/>
      <c r="G49" s="40"/>
    </row>
    <row r="50" spans="2:7" ht="15">
      <c r="B50" s="25" t="str">
        <f>+Summary!A47</f>
        <v>H:\State\Utah\Generals\0205702\Exhibit\Main_Service.xls</v>
      </c>
      <c r="C50" s="48"/>
      <c r="D50" s="40"/>
      <c r="E50" s="40"/>
      <c r="F50" s="40"/>
      <c r="G50" s="40"/>
    </row>
    <row r="51" spans="3:7" ht="15">
      <c r="C51" s="40"/>
      <c r="D51" s="40"/>
      <c r="E51" s="40"/>
      <c r="F51" s="40"/>
      <c r="G51" s="40"/>
    </row>
    <row r="52" spans="3:7" ht="15">
      <c r="C52" s="40"/>
      <c r="D52" s="40"/>
      <c r="E52" s="40"/>
      <c r="F52" s="40"/>
      <c r="G52" s="40"/>
    </row>
    <row r="53" spans="3:7" ht="15">
      <c r="C53" s="40"/>
      <c r="D53" s="40"/>
      <c r="E53" s="40"/>
      <c r="F53" s="40"/>
      <c r="G53" s="40"/>
    </row>
    <row r="54" spans="3:7" ht="15">
      <c r="C54" s="49"/>
      <c r="D54" s="49"/>
      <c r="E54" s="49"/>
      <c r="F54" s="49"/>
      <c r="G54" s="49"/>
    </row>
    <row r="55" spans="3:7" ht="15">
      <c r="C55" s="49"/>
      <c r="D55" s="49"/>
      <c r="E55" s="49"/>
      <c r="F55" s="49"/>
      <c r="G55" s="49"/>
    </row>
    <row r="56" spans="3:7" ht="15">
      <c r="C56" s="49"/>
      <c r="D56" s="49"/>
      <c r="E56" s="49"/>
      <c r="F56" s="49"/>
      <c r="G56" s="49"/>
    </row>
    <row r="57" spans="3:7" ht="15">
      <c r="C57" s="49"/>
      <c r="D57" s="49"/>
      <c r="E57" s="49"/>
      <c r="F57" s="49"/>
      <c r="G57" s="4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tabSelected="1" defaultGridColor="0" zoomScale="87" zoomScaleNormal="87" colorId="22" workbookViewId="0" topLeftCell="A1">
      <selection activeCell="A3" sqref="A3"/>
    </sheetView>
  </sheetViews>
  <sheetFormatPr defaultColWidth="9.77734375" defaultRowHeight="15"/>
  <cols>
    <col min="1" max="1" width="2.77734375" style="0" customWidth="1"/>
    <col min="2" max="2" width="27.77734375" style="0" customWidth="1"/>
    <col min="3" max="9" width="8.77734375" style="0" customWidth="1"/>
  </cols>
  <sheetData>
    <row r="1" ht="15.75">
      <c r="J1" s="1" t="s">
        <v>0</v>
      </c>
    </row>
    <row r="2" ht="15.75">
      <c r="J2" s="1" t="s">
        <v>1</v>
      </c>
    </row>
    <row r="3" ht="15.75">
      <c r="J3" s="1" t="s">
        <v>2</v>
      </c>
    </row>
    <row r="4" ht="15.75">
      <c r="J4" s="1" t="s">
        <v>3</v>
      </c>
    </row>
    <row r="5" ht="15.75">
      <c r="J5" s="1" t="s">
        <v>44</v>
      </c>
    </row>
    <row r="6" ht="15.75">
      <c r="J6" s="1"/>
    </row>
    <row r="7" ht="15.75">
      <c r="J7" s="1"/>
    </row>
    <row r="8" ht="15.75">
      <c r="J8" s="1"/>
    </row>
    <row r="9" spans="1:10" ht="23.25">
      <c r="A9" s="2" t="s">
        <v>45</v>
      </c>
      <c r="B9" s="4"/>
      <c r="C9" s="4"/>
      <c r="D9" s="4"/>
      <c r="E9" s="4"/>
      <c r="F9" s="4"/>
      <c r="G9" s="4"/>
      <c r="H9" s="4"/>
      <c r="I9" s="4"/>
      <c r="J9" s="4"/>
    </row>
    <row r="10" ht="15">
      <c r="I10" s="15"/>
    </row>
    <row r="11" ht="15">
      <c r="I11" s="15"/>
    </row>
    <row r="12" spans="3:10" ht="15"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46</v>
      </c>
      <c r="H12" s="15" t="s">
        <v>47</v>
      </c>
      <c r="I12" s="15" t="s">
        <v>48</v>
      </c>
      <c r="J12" s="15" t="s">
        <v>49</v>
      </c>
    </row>
    <row r="13" ht="15">
      <c r="I13" s="15" t="s">
        <v>36</v>
      </c>
    </row>
    <row r="14" ht="15">
      <c r="I14" s="15" t="s">
        <v>38</v>
      </c>
    </row>
    <row r="15" ht="15">
      <c r="I15" s="15" t="s">
        <v>50</v>
      </c>
    </row>
    <row r="16" spans="9:10" ht="15">
      <c r="I16" s="15" t="s">
        <v>51</v>
      </c>
      <c r="J16" s="15" t="s">
        <v>12</v>
      </c>
    </row>
    <row r="17" spans="3:10" ht="15">
      <c r="C17" s="22">
        <v>1997</v>
      </c>
      <c r="D17" s="22">
        <v>1998</v>
      </c>
      <c r="E17" s="22">
        <v>1999</v>
      </c>
      <c r="F17" s="22">
        <v>2000</v>
      </c>
      <c r="G17" s="22">
        <v>2001</v>
      </c>
      <c r="H17" s="22" t="s">
        <v>52</v>
      </c>
      <c r="I17" s="22" t="s">
        <v>53</v>
      </c>
      <c r="J17" s="22" t="s">
        <v>40</v>
      </c>
    </row>
    <row r="19" spans="1:8" ht="15">
      <c r="A19">
        <v>1</v>
      </c>
      <c r="B19" t="s">
        <v>54</v>
      </c>
      <c r="C19" s="23">
        <v>23998</v>
      </c>
      <c r="D19" s="23">
        <v>23594</v>
      </c>
      <c r="E19" s="23">
        <v>23842</v>
      </c>
      <c r="F19" s="23">
        <v>19691</v>
      </c>
      <c r="G19" s="23">
        <v>18628</v>
      </c>
      <c r="H19" s="24"/>
    </row>
    <row r="21" ht="15">
      <c r="B21" t="s">
        <v>55</v>
      </c>
    </row>
    <row r="22" spans="1:8" ht="15">
      <c r="A22">
        <f>A19+1</f>
        <v>2</v>
      </c>
      <c r="B22" t="s">
        <v>56</v>
      </c>
      <c r="C22" s="9">
        <v>3525</v>
      </c>
      <c r="D22" s="9">
        <v>3176</v>
      </c>
      <c r="E22" s="9">
        <v>4288</v>
      </c>
      <c r="F22" s="9">
        <v>4921</v>
      </c>
      <c r="G22" s="9">
        <v>2811</v>
      </c>
      <c r="H22" s="7"/>
    </row>
    <row r="23" spans="1:8" ht="15">
      <c r="A23">
        <f>A22+1</f>
        <v>3</v>
      </c>
      <c r="B23" t="s">
        <v>57</v>
      </c>
      <c r="C23" s="23">
        <v>1137</v>
      </c>
      <c r="D23" s="23">
        <v>1889</v>
      </c>
      <c r="E23" s="23">
        <v>1464</v>
      </c>
      <c r="F23" s="23">
        <v>1777</v>
      </c>
      <c r="G23" s="23">
        <v>1306</v>
      </c>
      <c r="H23" s="24"/>
    </row>
    <row r="24" spans="1:8" ht="15">
      <c r="A24">
        <f>A23+1</f>
        <v>4</v>
      </c>
      <c r="B24" t="s">
        <v>58</v>
      </c>
      <c r="C24" s="7">
        <f>C22-C23</f>
        <v>2388</v>
      </c>
      <c r="D24" s="7">
        <f>D22-D23</f>
        <v>1287</v>
      </c>
      <c r="E24" s="7">
        <f>E22-E23</f>
        <v>2824</v>
      </c>
      <c r="F24" s="7">
        <f>F22-F23</f>
        <v>3144</v>
      </c>
      <c r="G24" s="7">
        <f>G22-G23</f>
        <v>1505</v>
      </c>
      <c r="H24" s="7"/>
    </row>
    <row r="25" spans="3:8" ht="15">
      <c r="C25" s="24"/>
      <c r="D25" s="24"/>
      <c r="E25" s="24"/>
      <c r="F25" s="24"/>
      <c r="G25" s="24"/>
      <c r="H25" s="24"/>
    </row>
    <row r="26" spans="3:8" ht="15">
      <c r="C26" s="24"/>
      <c r="D26" s="24"/>
      <c r="E26" s="24"/>
      <c r="F26" s="24"/>
      <c r="G26" s="24"/>
      <c r="H26" s="24"/>
    </row>
    <row r="27" spans="2:8" ht="15">
      <c r="B27" t="s">
        <v>59</v>
      </c>
      <c r="C27" s="24"/>
      <c r="D27" s="24"/>
      <c r="E27" s="24"/>
      <c r="F27" s="24"/>
      <c r="G27" s="24"/>
      <c r="H27" s="24"/>
    </row>
    <row r="28" spans="1:8" ht="15">
      <c r="A28">
        <f>A24+1</f>
        <v>5</v>
      </c>
      <c r="B28" t="s">
        <v>56</v>
      </c>
      <c r="C28" s="9">
        <v>1652</v>
      </c>
      <c r="D28" s="9">
        <v>1956</v>
      </c>
      <c r="E28" s="9">
        <v>1515</v>
      </c>
      <c r="F28" s="9">
        <v>1550</v>
      </c>
      <c r="G28" s="9">
        <v>1333</v>
      </c>
      <c r="H28" s="7"/>
    </row>
    <row r="29" spans="3:8" ht="15">
      <c r="C29" s="24"/>
      <c r="D29" s="24"/>
      <c r="E29" s="24"/>
      <c r="F29" s="24"/>
      <c r="G29" s="24"/>
      <c r="H29" s="24"/>
    </row>
    <row r="30" spans="3:8" ht="15">
      <c r="C30" s="24"/>
      <c r="D30" s="24"/>
      <c r="E30" s="24"/>
      <c r="F30" s="24"/>
      <c r="G30" s="24"/>
      <c r="H30" s="24"/>
    </row>
    <row r="31" spans="1:8" ht="15">
      <c r="A31">
        <f>A28+1</f>
        <v>6</v>
      </c>
      <c r="B31" t="s">
        <v>60</v>
      </c>
      <c r="C31" s="7">
        <f>C24+C28</f>
        <v>4040</v>
      </c>
      <c r="D31" s="7">
        <f>D24+D28</f>
        <v>3243</v>
      </c>
      <c r="E31" s="7">
        <f>E24+E28</f>
        <v>4339</v>
      </c>
      <c r="F31" s="7">
        <f>F24+F28</f>
        <v>4694</v>
      </c>
      <c r="G31" s="7">
        <f>G24+G28</f>
        <v>2838</v>
      </c>
      <c r="H31" s="7"/>
    </row>
    <row r="34" spans="1:10" ht="15">
      <c r="A34">
        <f>A31+1</f>
        <v>7</v>
      </c>
      <c r="B34" t="s">
        <v>61</v>
      </c>
      <c r="C34" s="7">
        <f>(+C24*$C$52)/C19</f>
        <v>99.50829235769648</v>
      </c>
      <c r="D34" s="7">
        <f>(+D24*$C$52)/D19</f>
        <v>54.547766381283374</v>
      </c>
      <c r="E34" s="7">
        <f>(+E24*$C$52)/E19</f>
        <v>118.44643905712609</v>
      </c>
      <c r="F34" s="7">
        <f>(+F24*$C$52)/F19</f>
        <v>159.66685287694887</v>
      </c>
      <c r="G34" s="7">
        <f>(+G24*$C$52)/G19</f>
        <v>80.79235559372987</v>
      </c>
      <c r="H34" s="7">
        <f>SUM(C34:G34)/5</f>
        <v>102.59234125335695</v>
      </c>
      <c r="I34" s="9">
        <v>25</v>
      </c>
      <c r="J34" s="7">
        <f>H34+I34</f>
        <v>127.59234125335695</v>
      </c>
    </row>
    <row r="35" spans="1:10" ht="15">
      <c r="A35">
        <f>A34+1</f>
        <v>8</v>
      </c>
      <c r="B35" t="s">
        <v>62</v>
      </c>
      <c r="C35" s="7">
        <f>(+C28*$C52)/C19</f>
        <v>68.83906992249354</v>
      </c>
      <c r="D35" s="7">
        <f>(+D28*$C52)/D19</f>
        <v>82.90243282190387</v>
      </c>
      <c r="E35" s="7">
        <f>(+E28*$C52)/E19</f>
        <v>63.54332690210553</v>
      </c>
      <c r="F35" s="7">
        <f>(+F28*$C52)/F19</f>
        <v>78.71616474531511</v>
      </c>
      <c r="G35" s="7">
        <f>(+G28*$C52)/G19</f>
        <v>71.55894352587502</v>
      </c>
      <c r="H35" s="7">
        <f>SUM(C35:G35)/5</f>
        <v>73.1119875835386</v>
      </c>
      <c r="I35" s="9">
        <v>62</v>
      </c>
      <c r="J35" s="7">
        <f>H35+I35</f>
        <v>135.11198758353862</v>
      </c>
    </row>
    <row r="36" spans="1:10" ht="15">
      <c r="A36">
        <f>A35+1</f>
        <v>9</v>
      </c>
      <c r="B36" t="s">
        <v>63</v>
      </c>
      <c r="C36" s="7">
        <f>C34+C35</f>
        <v>168.34736228019</v>
      </c>
      <c r="D36" s="7">
        <f>D34+D35</f>
        <v>137.45019920318725</v>
      </c>
      <c r="E36" s="7">
        <f>E34+E35</f>
        <v>181.98976595923162</v>
      </c>
      <c r="F36" s="7">
        <f>F34+F35</f>
        <v>238.383017622264</v>
      </c>
      <c r="G36" s="7">
        <f>G34+G35</f>
        <v>152.3512991196049</v>
      </c>
      <c r="H36" s="7">
        <f>SUM(C36:G36)/5</f>
        <v>175.70432883689554</v>
      </c>
      <c r="I36" s="7">
        <f>I34+I35</f>
        <v>87</v>
      </c>
      <c r="J36" s="7">
        <f>J34+J35</f>
        <v>262.70432883689557</v>
      </c>
    </row>
    <row r="41" ht="15">
      <c r="A41" t="s">
        <v>64</v>
      </c>
    </row>
    <row r="42" ht="15">
      <c r="A42" t="s">
        <v>65</v>
      </c>
    </row>
    <row r="43" ht="15">
      <c r="A43" t="s">
        <v>66</v>
      </c>
    </row>
    <row r="44" ht="15">
      <c r="A44" t="s">
        <v>67</v>
      </c>
    </row>
    <row r="48" ht="15">
      <c r="A48" s="25" t="str">
        <f>+Summary!A47</f>
        <v>H:\State\Utah\Generals\0205702\Exhibit\Main_Service.xls</v>
      </c>
    </row>
    <row r="52" spans="2:3" ht="15">
      <c r="B52" s="27" t="s">
        <v>68</v>
      </c>
      <c r="C52" s="19">
        <v>1000</v>
      </c>
    </row>
  </sheetData>
  <printOptions/>
  <pageMargins left="0.5" right="0.5" top="0.5" bottom="0.5" header="0.5" footer="0.5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sbintz</cp:lastModifiedBy>
  <dcterms:created xsi:type="dcterms:W3CDTF">2002-05-03T18:37:11Z</dcterms:created>
  <dcterms:modified xsi:type="dcterms:W3CDTF">2008-07-07T16:06:21Z</dcterms:modified>
  <cp:category>::ODMA\GRPWISE\ASPOSUPT.PUPSC.PUPSCDocs:29391.1</cp:category>
  <cp:version/>
  <cp:contentType/>
  <cp:contentStatus/>
</cp:coreProperties>
</file>