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CCS Exhibit 6.1" sheetId="1" r:id="rId1"/>
    <sheet name="CCS Exhibit 6.1 p2" sheetId="2" r:id="rId2"/>
    <sheet name="CCS Exhibit 6.2" sheetId="3" r:id="rId3"/>
    <sheet name="CCS Exhibit 6.3" sheetId="4" r:id="rId4"/>
    <sheet name="CCS Exhibit 6.4" sheetId="5" r:id="rId5"/>
    <sheet name="CCS Exhibit 6.5" sheetId="6" r:id="rId6"/>
    <sheet name="CCS Exhibit 6.6" sheetId="7" r:id="rId7"/>
    <sheet name="CCS Exhibit 6.7" sheetId="8" r:id="rId8"/>
    <sheet name="CCS Exhbit 6.8" sheetId="9" r:id="rId9"/>
    <sheet name="CCS Exhbit 6.9" sheetId="10" r:id="rId10"/>
    <sheet name="CCS Exhbit 6.10" sheetId="11" r:id="rId11"/>
  </sheets>
  <definedNames>
    <definedName name="COS" localSheetId="0">'CCS Exhibit 6.1'!$A$1:$K$62</definedName>
    <definedName name="FOOTNOTE" localSheetId="0">'CCS Exhibit 6.1'!#REF!</definedName>
  </definedNames>
  <calcPr fullCalcOnLoad="1"/>
</workbook>
</file>

<file path=xl/sharedStrings.xml><?xml version="1.0" encoding="utf-8"?>
<sst xmlns="http://schemas.openxmlformats.org/spreadsheetml/2006/main" count="375" uniqueCount="141">
  <si>
    <t>GS1 &amp;GSS</t>
  </si>
  <si>
    <t>F1</t>
  </si>
  <si>
    <t>F3</t>
  </si>
  <si>
    <t>FT-1</t>
  </si>
  <si>
    <t>FT-2</t>
  </si>
  <si>
    <t>FTE</t>
  </si>
  <si>
    <t>MT</t>
  </si>
  <si>
    <t>NGV Sales</t>
  </si>
  <si>
    <t>NGV Lease</t>
  </si>
  <si>
    <t>I Sales</t>
  </si>
  <si>
    <t>I Trans.</t>
  </si>
  <si>
    <t>487, 488, IC</t>
  </si>
  <si>
    <t xml:space="preserve">       Total</t>
  </si>
  <si>
    <t>Annual Revenues</t>
  </si>
  <si>
    <t>Annual Use-Dth</t>
  </si>
  <si>
    <t>Year End Customers</t>
  </si>
  <si>
    <t>Revenue Per Dth</t>
  </si>
  <si>
    <t>Average Use Per Customer</t>
  </si>
  <si>
    <t xml:space="preserve">Annual Minimum Use-Dth </t>
  </si>
  <si>
    <t xml:space="preserve">  General</t>
  </si>
  <si>
    <t>None</t>
  </si>
  <si>
    <t xml:space="preserve">  Within 5 Miles of Pipeline</t>
  </si>
  <si>
    <t>Cost of Service Treatment</t>
  </si>
  <si>
    <t>Revenue Credit</t>
  </si>
  <si>
    <t>Firm Service</t>
  </si>
  <si>
    <t>Cost of Service Results</t>
  </si>
  <si>
    <t>Line
No.</t>
  </si>
  <si>
    <t>Description</t>
  </si>
  <si>
    <t>(a)</t>
  </si>
  <si>
    <t>(b)</t>
  </si>
  <si>
    <t>(c)</t>
  </si>
  <si>
    <t>(d)</t>
  </si>
  <si>
    <t>(e)</t>
  </si>
  <si>
    <t>Prepared by McFadden Consulting Group, Inc.</t>
  </si>
  <si>
    <t>Questar Gas Company
FT-1 and FT-2 Comparative Statistics</t>
  </si>
  <si>
    <t>Current
Revenue</t>
  </si>
  <si>
    <t>Percent
Increase</t>
  </si>
  <si>
    <t>Percent
Change</t>
  </si>
  <si>
    <t>(f)</t>
  </si>
  <si>
    <t>(g)</t>
  </si>
  <si>
    <t>(h)</t>
  </si>
  <si>
    <t>(i)</t>
  </si>
  <si>
    <t>FT-1
Allocated</t>
  </si>
  <si>
    <t>Questar Gas Company
Impact of Allocating Costs to FT-1 Rate Class</t>
  </si>
  <si>
    <t>Peak Day to
Interruptible</t>
  </si>
  <si>
    <t>Questar Gas Company
Impact of Allocating Peak Day Costs to Interruptible Sales and Transport</t>
  </si>
  <si>
    <t>Questar Gas Company
Combined Impact Proposed Changes</t>
  </si>
  <si>
    <t>Questar Gas Company</t>
  </si>
  <si>
    <t>Utah Cost of Service   1/</t>
  </si>
  <si>
    <t>Allocation</t>
  </si>
  <si>
    <t xml:space="preserve">          Classification         </t>
  </si>
  <si>
    <t>Factor</t>
  </si>
  <si>
    <t>Total</t>
  </si>
  <si>
    <t>Distribution Cost</t>
  </si>
  <si>
    <t>On Premise Service</t>
  </si>
  <si>
    <t>Meter Read Expense</t>
  </si>
  <si>
    <t>Gathering Demand</t>
  </si>
  <si>
    <t>1 - mod.</t>
  </si>
  <si>
    <t>Gathering Commodity</t>
  </si>
  <si>
    <t xml:space="preserve">Network Cost  </t>
  </si>
  <si>
    <t>Large Diameter Main</t>
  </si>
  <si>
    <t>Feeders       Peak Day</t>
  </si>
  <si>
    <t xml:space="preserve">                     Volumetric</t>
  </si>
  <si>
    <t>---------</t>
  </si>
  <si>
    <t xml:space="preserve">     Administration &amp; General</t>
  </si>
  <si>
    <t xml:space="preserve">     Production</t>
  </si>
  <si>
    <t xml:space="preserve">     NGV revenue credit </t>
  </si>
  <si>
    <t xml:space="preserve">     FT1 &amp; FTE revenue credit</t>
  </si>
  <si>
    <t xml:space="preserve">     MT revenue credit </t>
  </si>
  <si>
    <t xml:space="preserve">     487, 488 &amp; I-C Credit</t>
  </si>
  <si>
    <t>Total COS before CO2</t>
  </si>
  <si>
    <t xml:space="preserve">     CO2 Removal Costs</t>
  </si>
  <si>
    <t xml:space="preserve">________ </t>
  </si>
  <si>
    <t xml:space="preserve">______ </t>
  </si>
  <si>
    <t xml:space="preserve">_____ </t>
  </si>
  <si>
    <t xml:space="preserve">_________ </t>
  </si>
  <si>
    <t>Percent of total cost</t>
  </si>
  <si>
    <t>$ / Dth    2/</t>
  </si>
  <si>
    <t xml:space="preserve">GS1  </t>
  </si>
  <si>
    <t xml:space="preserve">F1  </t>
  </si>
  <si>
    <t xml:space="preserve">F3  </t>
  </si>
  <si>
    <t xml:space="preserve">I Sales </t>
  </si>
  <si>
    <t xml:space="preserve">I Trans </t>
  </si>
  <si>
    <t xml:space="preserve">Total  </t>
  </si>
  <si>
    <t>Peak Day</t>
  </si>
  <si>
    <t>Dth</t>
  </si>
  <si>
    <t>Annual</t>
  </si>
  <si>
    <t>MDth</t>
  </si>
  <si>
    <t>Allocation Factors - As Filed</t>
  </si>
  <si>
    <t>Percent</t>
  </si>
  <si>
    <t>Rate</t>
  </si>
  <si>
    <t>Class</t>
  </si>
  <si>
    <t>Line</t>
  </si>
  <si>
    <t>No.</t>
  </si>
  <si>
    <t>Peak Day and Annual Throughput by Rate Class</t>
  </si>
  <si>
    <t xml:space="preserve">  GS1  </t>
  </si>
  <si>
    <t xml:space="preserve">  F1  </t>
  </si>
  <si>
    <t xml:space="preserve">  F3  </t>
  </si>
  <si>
    <t xml:space="preserve">  FT-2</t>
  </si>
  <si>
    <t xml:space="preserve"> I Sales </t>
  </si>
  <si>
    <t xml:space="preserve"> I Trans </t>
  </si>
  <si>
    <t>Ending December 2002 Test Year</t>
  </si>
  <si>
    <t>($000)</t>
  </si>
  <si>
    <t>Proposed Cost-Based
Revenue</t>
  </si>
  <si>
    <t>Combined
Changes</t>
  </si>
  <si>
    <t>Docket No. 02-057-02</t>
  </si>
  <si>
    <t>Barrie L. McKay</t>
  </si>
  <si>
    <t>Exhibit QGC  5.5</t>
  </si>
  <si>
    <t xml:space="preserve">   Total Feeders (sum of lines 7 - 8)</t>
  </si>
  <si>
    <t>Total Distribution Except A &amp; G (sum lines 1 - 8)</t>
  </si>
  <si>
    <t>Total (sum of lines 17 &amp; 18)</t>
  </si>
  <si>
    <t xml:space="preserve">     CO2 Removal Costs / Dth</t>
  </si>
  <si>
    <t>________________________________________</t>
  </si>
  <si>
    <t>*</t>
  </si>
  <si>
    <t>For Footnotes see Exhibit QGC  5.5, Page 3 of 4</t>
  </si>
  <si>
    <t>Committee of Consumer Services
Comparison of CO2 Cost Recovery Methods</t>
  </si>
  <si>
    <t>Rate
Class</t>
  </si>
  <si>
    <t>Included in Questar's
Rate</t>
  </si>
  <si>
    <t>Proposed
Per-Dth
Rider</t>
  </si>
  <si>
    <t>Questar Gas Company
Alternative Construction Allowance</t>
  </si>
  <si>
    <t>New Investment
Per Customer</t>
  </si>
  <si>
    <t>Construction Allowance
1/1/2003</t>
  </si>
  <si>
    <t>Construction Allowance
1/1/2004</t>
  </si>
  <si>
    <t>Construction Allowance
1/1/2005</t>
  </si>
  <si>
    <t>Amount
Embedded in Rates</t>
  </si>
  <si>
    <t>Mains</t>
  </si>
  <si>
    <t>Service Lines, Meters Regulators</t>
  </si>
  <si>
    <t>Amount</t>
  </si>
  <si>
    <t>Percentage</t>
  </si>
  <si>
    <t>Total Construction Allowance</t>
  </si>
  <si>
    <t>Furnace</t>
  </si>
  <si>
    <t>Water Heater</t>
  </si>
  <si>
    <t>Dryer</t>
  </si>
  <si>
    <t>Range</t>
  </si>
  <si>
    <t>Mains Extension</t>
  </si>
  <si>
    <t>Total Extension</t>
  </si>
  <si>
    <t>Total Mains</t>
  </si>
  <si>
    <t>Appliance
Percentage</t>
  </si>
  <si>
    <t>Questar Gas Company
Actual Breakdown of Construction Allowance by Appliance</t>
  </si>
  <si>
    <t>Questar Gas Company
Proposed Breakdown of Construction Allowance by Appliance</t>
  </si>
  <si>
    <t>Service Lines, Meters, etc.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</si>
</sst>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0.0%"/>
    <numFmt numFmtId="167" formatCode="_(* #,##0.0_);_(* \(#,##0.0\);_(* &quot;-&quot;?_);_(@_)"/>
    <numFmt numFmtId="168" formatCode="_(* #,##0_);_(* \(#,##0\);_(* &quot;-&quot;??_);_(@_)"/>
    <numFmt numFmtId="169" formatCode="&quot;$&quot;#,##0.000_);[Red]\(&quot;$&quot;#,##0.000\)"/>
    <numFmt numFmtId="170" formatCode="&quot;$&quot;#,##0.0000_);[Red]\(&quot;$&quot;#,##0.0000\)"/>
    <numFmt numFmtId="171" formatCode="0.0%;\(0.0\)"/>
    <numFmt numFmtId="172" formatCode="0.0%;\(0.0%\)"/>
    <numFmt numFmtId="173" formatCode="&quot;$&quot;#,##0.0_);\(&quot;$&quot;#,##0.0\)"/>
    <numFmt numFmtId="174" formatCode="&quot;$&quot;#,##0.0000_);\(&quot;$&quot;#,##0.0000\)"/>
    <numFmt numFmtId="175" formatCode="#,##0.000000_);\(#,##0.000000\)"/>
    <numFmt numFmtId="176" formatCode="#,##0.0_);\(#,##0.0\)"/>
    <numFmt numFmtId="177" formatCode="0.00_)"/>
    <numFmt numFmtId="178" formatCode="0.0000%"/>
    <numFmt numFmtId="179" formatCode="&quot;$&quot;#,##0.000_);\(&quot;$&quot;#,##0.000\)"/>
    <numFmt numFmtId="180" formatCode="#,##0.000_);\(#,##0.000\)"/>
    <numFmt numFmtId="181" formatCode="0.0000000_)"/>
    <numFmt numFmtId="182" formatCode="0.000000_)"/>
    <numFmt numFmtId="183" formatCode="0.0_)"/>
    <numFmt numFmtId="184" formatCode="#,##0.00000_);\(#,##0.00000\)"/>
    <numFmt numFmtId="185" formatCode="0.0000_)"/>
    <numFmt numFmtId="186" formatCode="0_)"/>
    <numFmt numFmtId="187" formatCode="0.00000_)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_(&quot;$&quot;* #,##0.000_);_(&quot;$&quot;* \(#,##0.000\);_(&quot;$&quot;* &quot;-&quot;??_);_(@_)"/>
    <numFmt numFmtId="191" formatCode="_(&quot;$&quot;* #,##0.0000_);_(&quot;$&quot;* \(#,##0.0000\);_(&quot;$&quot;* &quot;-&quot;??_);_(@_)"/>
    <numFmt numFmtId="192" formatCode="0.000%"/>
    <numFmt numFmtId="193" formatCode="#,##0.0000"/>
    <numFmt numFmtId="194" formatCode="&quot;$&quot;#,##0.0000"/>
    <numFmt numFmtId="195" formatCode="_(&quot;$&quot;* #,##0.00000_);_(&quot;$&quot;* \(#,##0.00000\);_(&quot;$&quot;* &quot;-&quot;??_);_(@_)"/>
    <numFmt numFmtId="196" formatCode="_(&quot;$&quot;* #,##0.000000_);_(&quot;$&quot;* \(#,##0.000000\);_(&quot;$&quot;* &quot;-&quot;??_);_(@_)"/>
  </numFmts>
  <fonts count="22">
    <font>
      <sz val="12"/>
      <name val="Times New Roman"/>
      <family val="1"/>
    </font>
    <font>
      <sz val="10"/>
      <name val="Arial"/>
      <family val="0"/>
    </font>
    <font>
      <i/>
      <sz val="12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0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2"/>
      <color indexed="8"/>
      <name val="Arial"/>
      <family val="0"/>
    </font>
    <font>
      <b/>
      <sz val="18"/>
      <color indexed="8"/>
      <name val="Arial"/>
      <family val="2"/>
    </font>
    <font>
      <b/>
      <u val="single"/>
      <sz val="13"/>
      <color indexed="8"/>
      <name val="Arial"/>
      <family val="2"/>
    </font>
    <font>
      <u val="single"/>
      <sz val="12"/>
      <color indexed="8"/>
      <name val="Arial"/>
      <family val="0"/>
    </font>
    <font>
      <u val="single"/>
      <sz val="13"/>
      <color indexed="8"/>
      <name val="Arial"/>
      <family val="2"/>
    </font>
    <font>
      <sz val="13"/>
      <color indexed="12"/>
      <name val="Arial"/>
      <family val="2"/>
    </font>
    <font>
      <b/>
      <u val="double"/>
      <sz val="13"/>
      <color indexed="8"/>
      <name val="Arial"/>
      <family val="2"/>
    </font>
    <font>
      <sz val="12"/>
      <color indexed="8"/>
      <name val="Times New Roman"/>
      <family val="1"/>
    </font>
    <font>
      <b/>
      <i/>
      <sz val="13"/>
      <color indexed="8"/>
      <name val="Arial"/>
      <family val="2"/>
    </font>
    <font>
      <b/>
      <sz val="13"/>
      <color indexed="1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2"/>
      <color indexed="9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 quotePrefix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170" fontId="0" fillId="0" borderId="4" xfId="0" applyNumberFormat="1" applyFont="1" applyBorder="1" applyAlignment="1">
      <alignment/>
    </xf>
    <xf numFmtId="168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6" fontId="0" fillId="0" borderId="4" xfId="0" applyNumberFormat="1" applyFont="1" applyBorder="1" applyAlignment="1">
      <alignment/>
    </xf>
    <xf numFmtId="168" fontId="0" fillId="0" borderId="4" xfId="15" applyNumberFormat="1" applyFont="1" applyBorder="1" applyAlignment="1">
      <alignment/>
    </xf>
    <xf numFmtId="0" fontId="0" fillId="0" borderId="1" xfId="0" applyFont="1" applyBorder="1" applyAlignment="1">
      <alignment horizontal="centerContinuous" vertical="center" wrapText="1"/>
    </xf>
    <xf numFmtId="0" fontId="3" fillId="0" borderId="5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0" fontId="0" fillId="0" borderId="2" xfId="0" applyFont="1" applyBorder="1" applyAlignment="1" quotePrefix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43" fontId="0" fillId="0" borderId="5" xfId="15" applyFont="1" applyBorder="1" applyAlignment="1">
      <alignment/>
    </xf>
    <xf numFmtId="165" fontId="0" fillId="0" borderId="5" xfId="15" applyNumberFormat="1" applyFont="1" applyBorder="1" applyAlignment="1">
      <alignment/>
    </xf>
    <xf numFmtId="0" fontId="0" fillId="0" borderId="6" xfId="0" applyFont="1" applyBorder="1" applyAlignment="1">
      <alignment/>
    </xf>
    <xf numFmtId="44" fontId="0" fillId="0" borderId="4" xfId="17" applyFont="1" applyBorder="1" applyAlignment="1">
      <alignment/>
    </xf>
    <xf numFmtId="0" fontId="0" fillId="0" borderId="5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 wrapText="1"/>
    </xf>
    <xf numFmtId="0" fontId="0" fillId="0" borderId="5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0" fontId="0" fillId="0" borderId="2" xfId="0" applyFont="1" applyBorder="1" applyAlignment="1" quotePrefix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43" fontId="0" fillId="0" borderId="5" xfId="15" applyFont="1" applyBorder="1" applyAlignment="1">
      <alignment/>
    </xf>
    <xf numFmtId="165" fontId="0" fillId="0" borderId="5" xfId="15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4" xfId="0" applyBorder="1" applyAlignment="1">
      <alignment/>
    </xf>
    <xf numFmtId="44" fontId="0" fillId="0" borderId="4" xfId="17" applyBorder="1" applyAlignment="1">
      <alignment/>
    </xf>
    <xf numFmtId="172" fontId="0" fillId="0" borderId="4" xfId="21" applyNumberFormat="1" applyFont="1" applyBorder="1" applyAlignment="1">
      <alignment/>
    </xf>
    <xf numFmtId="172" fontId="0" fillId="0" borderId="4" xfId="21" applyNumberFormat="1" applyBorder="1" applyAlignment="1">
      <alignment/>
    </xf>
    <xf numFmtId="44" fontId="0" fillId="0" borderId="4" xfId="17" applyBorder="1" applyAlignment="1">
      <alignment/>
    </xf>
    <xf numFmtId="172" fontId="0" fillId="0" borderId="4" xfId="21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3" fontId="0" fillId="0" borderId="0" xfId="15" applyFont="1" applyBorder="1" applyAlignment="1">
      <alignment/>
    </xf>
    <xf numFmtId="165" fontId="0" fillId="0" borderId="0" xfId="15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6" fontId="0" fillId="0" borderId="0" xfId="21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3" fontId="0" fillId="0" borderId="0" xfId="15" applyFont="1" applyBorder="1" applyAlignment="1">
      <alignment/>
    </xf>
    <xf numFmtId="165" fontId="0" fillId="0" borderId="0" xfId="15" applyNumberFormat="1" applyFont="1" applyBorder="1" applyAlignment="1">
      <alignment/>
    </xf>
    <xf numFmtId="166" fontId="0" fillId="0" borderId="0" xfId="21" applyNumberFormat="1" applyFont="1" applyBorder="1" applyAlignment="1">
      <alignment/>
    </xf>
    <xf numFmtId="0" fontId="7" fillId="0" borderId="0" xfId="19" applyFont="1" applyAlignment="1" applyProtection="1">
      <alignment horizontal="centerContinuous"/>
      <protection/>
    </xf>
    <xf numFmtId="0" fontId="7" fillId="0" borderId="0" xfId="19" applyFont="1" applyProtection="1">
      <alignment/>
      <protection/>
    </xf>
    <xf numFmtId="0" fontId="8" fillId="0" borderId="0" xfId="19" applyFont="1" applyProtection="1">
      <alignment/>
      <protection/>
    </xf>
    <xf numFmtId="0" fontId="5" fillId="0" borderId="0" xfId="19">
      <alignment/>
      <protection/>
    </xf>
    <xf numFmtId="0" fontId="9" fillId="0" borderId="0" xfId="19" applyFont="1" applyAlignment="1" applyProtection="1">
      <alignment horizontal="centerContinuous"/>
      <protection/>
    </xf>
    <xf numFmtId="0" fontId="6" fillId="0" borderId="0" xfId="19" applyFont="1" applyAlignment="1" applyProtection="1">
      <alignment horizontal="center"/>
      <protection/>
    </xf>
    <xf numFmtId="0" fontId="6" fillId="0" borderId="0" xfId="19" applyFont="1" applyProtection="1">
      <alignment/>
      <protection/>
    </xf>
    <xf numFmtId="0" fontId="7" fillId="0" borderId="0" xfId="19" applyFont="1" applyAlignment="1" applyProtection="1">
      <alignment horizontal="right"/>
      <protection/>
    </xf>
    <xf numFmtId="0" fontId="10" fillId="0" borderId="0" xfId="19" applyFont="1" applyProtection="1">
      <alignment/>
      <protection/>
    </xf>
    <xf numFmtId="0" fontId="11" fillId="0" borderId="0" xfId="19" applyFont="1" applyProtection="1">
      <alignment/>
      <protection/>
    </xf>
    <xf numFmtId="0" fontId="10" fillId="0" borderId="0" xfId="19" applyFont="1" applyAlignment="1" applyProtection="1">
      <alignment horizontal="center"/>
      <protection/>
    </xf>
    <xf numFmtId="0" fontId="12" fillId="0" borderId="0" xfId="19" applyFont="1" applyProtection="1">
      <alignment/>
      <protection/>
    </xf>
    <xf numFmtId="0" fontId="7" fillId="0" borderId="0" xfId="19" applyFont="1" applyAlignment="1" applyProtection="1">
      <alignment horizontal="left"/>
      <protection/>
    </xf>
    <xf numFmtId="0" fontId="13" fillId="0" borderId="0" xfId="19" applyFont="1" applyAlignment="1" applyProtection="1">
      <alignment horizontal="left"/>
      <protection locked="0"/>
    </xf>
    <xf numFmtId="0" fontId="7" fillId="0" borderId="0" xfId="19" applyFont="1" applyAlignment="1" applyProtection="1">
      <alignment horizontal="center"/>
      <protection/>
    </xf>
    <xf numFmtId="5" fontId="7" fillId="0" borderId="0" xfId="19" applyNumberFormat="1" applyFont="1" applyProtection="1">
      <alignment/>
      <protection/>
    </xf>
    <xf numFmtId="37" fontId="7" fillId="0" borderId="0" xfId="19" applyNumberFormat="1" applyFont="1" applyProtection="1">
      <alignment/>
      <protection/>
    </xf>
    <xf numFmtId="37" fontId="7" fillId="0" borderId="0" xfId="19" applyNumberFormat="1" applyFont="1" applyAlignment="1" applyProtection="1">
      <alignment horizontal="right"/>
      <protection/>
    </xf>
    <xf numFmtId="173" fontId="14" fillId="0" borderId="0" xfId="19" applyNumberFormat="1" applyFont="1" applyProtection="1">
      <alignment/>
      <protection/>
    </xf>
    <xf numFmtId="10" fontId="7" fillId="0" borderId="0" xfId="19" applyNumberFormat="1" applyFont="1" applyProtection="1">
      <alignment/>
      <protection/>
    </xf>
    <xf numFmtId="174" fontId="7" fillId="0" borderId="0" xfId="19" applyNumberFormat="1" applyFont="1" applyProtection="1">
      <alignment/>
      <protection/>
    </xf>
    <xf numFmtId="10" fontId="16" fillId="0" borderId="0" xfId="21" applyNumberFormat="1" applyFont="1" applyAlignment="1" applyProtection="1">
      <alignment/>
      <protection/>
    </xf>
    <xf numFmtId="10" fontId="16" fillId="0" borderId="1" xfId="21" applyNumberFormat="1" applyFont="1" applyBorder="1" applyAlignment="1" applyProtection="1">
      <alignment/>
      <protection/>
    </xf>
    <xf numFmtId="10" fontId="16" fillId="0" borderId="5" xfId="21" applyNumberFormat="1" applyFont="1" applyBorder="1" applyAlignment="1" applyProtection="1">
      <alignment/>
      <protection/>
    </xf>
    <xf numFmtId="10" fontId="16" fillId="0" borderId="6" xfId="21" applyNumberFormat="1" applyFont="1" applyBorder="1" applyAlignment="1" applyProtection="1">
      <alignment/>
      <protection/>
    </xf>
    <xf numFmtId="10" fontId="16" fillId="0" borderId="1" xfId="19" applyNumberFormat="1" applyFont="1" applyBorder="1" applyProtection="1">
      <alignment/>
      <protection/>
    </xf>
    <xf numFmtId="10" fontId="16" fillId="0" borderId="5" xfId="19" applyNumberFormat="1" applyFont="1" applyBorder="1" applyProtection="1">
      <alignment/>
      <protection/>
    </xf>
    <xf numFmtId="10" fontId="16" fillId="0" borderId="6" xfId="19" applyNumberFormat="1" applyFont="1" applyBorder="1" applyProtection="1">
      <alignment/>
      <protection/>
    </xf>
    <xf numFmtId="0" fontId="0" fillId="0" borderId="1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4" xfId="0" applyBorder="1" applyAlignment="1">
      <alignment horizontal="center"/>
    </xf>
    <xf numFmtId="168" fontId="0" fillId="0" borderId="4" xfId="15" applyNumberFormat="1" applyBorder="1" applyAlignment="1">
      <alignment/>
    </xf>
    <xf numFmtId="178" fontId="15" fillId="0" borderId="4" xfId="21" applyNumberFormat="1" applyFont="1" applyFill="1" applyBorder="1" applyAlignment="1" applyProtection="1">
      <alignment/>
      <protection/>
    </xf>
    <xf numFmtId="168" fontId="0" fillId="0" borderId="4" xfId="0" applyNumberFormat="1" applyBorder="1" applyAlignment="1">
      <alignment/>
    </xf>
    <xf numFmtId="0" fontId="15" fillId="0" borderId="4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5" xfId="0" applyFont="1" applyFill="1" applyBorder="1" applyAlignment="1" applyProtection="1">
      <alignment horizontal="left"/>
      <protection/>
    </xf>
    <xf numFmtId="0" fontId="0" fillId="0" borderId="6" xfId="0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Border="1" applyAlignment="1" quotePrefix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6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/>
    </xf>
    <xf numFmtId="5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37" fontId="7" fillId="0" borderId="0" xfId="0" applyNumberFormat="1" applyFont="1" applyAlignment="1" applyProtection="1">
      <alignment/>
      <protection/>
    </xf>
    <xf numFmtId="175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37" fontId="7" fillId="0" borderId="0" xfId="0" applyNumberFormat="1" applyFont="1" applyAlignment="1" applyProtection="1">
      <alignment horizontal="right"/>
      <protection/>
    </xf>
    <xf numFmtId="173" fontId="14" fillId="0" borderId="0" xfId="0" applyNumberFormat="1" applyFont="1" applyAlignment="1" applyProtection="1">
      <alignment/>
      <protection/>
    </xf>
    <xf numFmtId="10" fontId="7" fillId="0" borderId="0" xfId="0" applyNumberFormat="1" applyFont="1" applyAlignment="1" applyProtection="1">
      <alignment/>
      <protection/>
    </xf>
    <xf numFmtId="174" fontId="7" fillId="0" borderId="0" xfId="0" applyNumberFormat="1" applyFont="1" applyAlignment="1" applyProtection="1">
      <alignment/>
      <protection/>
    </xf>
    <xf numFmtId="168" fontId="7" fillId="0" borderId="0" xfId="15" applyNumberFormat="1" applyFont="1" applyAlignment="1" applyProtection="1">
      <alignment/>
      <protection/>
    </xf>
    <xf numFmtId="168" fontId="7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194" fontId="18" fillId="0" borderId="0" xfId="17" applyNumberFormat="1" applyFont="1" applyAlignment="1" applyProtection="1">
      <alignment/>
      <protection/>
    </xf>
    <xf numFmtId="174" fontId="18" fillId="0" borderId="0" xfId="0" applyNumberFormat="1" applyFont="1" applyAlignment="1" applyProtection="1">
      <alignment/>
      <protection/>
    </xf>
    <xf numFmtId="0" fontId="19" fillId="0" borderId="0" xfId="0" applyFont="1" applyAlignment="1">
      <alignment/>
    </xf>
    <xf numFmtId="173" fontId="13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0" fillId="0" borderId="3" xfId="0" applyFont="1" applyBorder="1" applyAlignment="1">
      <alignment horizontal="center"/>
    </xf>
    <xf numFmtId="0" fontId="15" fillId="0" borderId="3" xfId="0" applyNumberFormat="1" applyFont="1" applyBorder="1" applyAlignment="1" applyProtection="1">
      <alignment horizontal="left"/>
      <protection/>
    </xf>
    <xf numFmtId="191" fontId="0" fillId="0" borderId="3" xfId="17" applyNumberFormat="1" applyFont="1" applyBorder="1" applyAlignment="1">
      <alignment horizontal="center"/>
    </xf>
    <xf numFmtId="170" fontId="0" fillId="0" borderId="3" xfId="0" applyNumberFormat="1" applyFont="1" applyBorder="1" applyAlignment="1">
      <alignment horizontal="center"/>
    </xf>
    <xf numFmtId="0" fontId="15" fillId="0" borderId="4" xfId="0" applyNumberFormat="1" applyFont="1" applyBorder="1" applyAlignment="1" applyProtection="1">
      <alignment horizontal="left"/>
      <protection/>
    </xf>
    <xf numFmtId="191" fontId="0" fillId="0" borderId="4" xfId="17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191" fontId="0" fillId="0" borderId="2" xfId="17" applyNumberFormat="1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" xfId="20" applyBorder="1" applyAlignment="1">
      <alignment horizontal="centerContinuous" vertical="center" wrapText="1"/>
      <protection/>
    </xf>
    <xf numFmtId="0" fontId="0" fillId="0" borderId="5" xfId="20" applyBorder="1" applyAlignment="1">
      <alignment horizontal="centerContinuous" vertical="center"/>
      <protection/>
    </xf>
    <xf numFmtId="0" fontId="0" fillId="0" borderId="6" xfId="20" applyBorder="1" applyAlignment="1">
      <alignment horizontal="centerContinuous" vertical="center"/>
      <protection/>
    </xf>
    <xf numFmtId="0" fontId="0" fillId="0" borderId="0" xfId="20">
      <alignment/>
      <protection/>
    </xf>
    <xf numFmtId="0" fontId="0" fillId="0" borderId="2" xfId="20" applyBorder="1" applyAlignment="1" quotePrefix="1">
      <alignment horizontal="center"/>
      <protection/>
    </xf>
    <xf numFmtId="0" fontId="0" fillId="0" borderId="3" xfId="20" applyBorder="1" applyAlignment="1">
      <alignment horizontal="center" vertical="center" wrapText="1"/>
      <protection/>
    </xf>
    <xf numFmtId="0" fontId="0" fillId="0" borderId="3" xfId="20" applyBorder="1" applyAlignment="1">
      <alignment horizontal="center" vertical="center"/>
      <protection/>
    </xf>
    <xf numFmtId="15" fontId="0" fillId="0" borderId="3" xfId="20" applyNumberFormat="1" applyBorder="1" applyAlignment="1">
      <alignment horizontal="center" vertical="center" wrapText="1"/>
      <protection/>
    </xf>
    <xf numFmtId="0" fontId="0" fillId="0" borderId="4" xfId="20" applyBorder="1" applyAlignment="1">
      <alignment horizontal="center"/>
      <protection/>
    </xf>
    <xf numFmtId="0" fontId="0" fillId="0" borderId="4" xfId="20" applyBorder="1">
      <alignment/>
      <protection/>
    </xf>
    <xf numFmtId="189" fontId="0" fillId="0" borderId="4" xfId="17" applyNumberFormat="1" applyBorder="1" applyAlignment="1">
      <alignment horizontal="left"/>
    </xf>
    <xf numFmtId="189" fontId="0" fillId="0" borderId="4" xfId="20" applyNumberFormat="1" applyBorder="1">
      <alignment/>
      <protection/>
    </xf>
    <xf numFmtId="189" fontId="0" fillId="0" borderId="4" xfId="20" applyNumberFormat="1" applyBorder="1" applyAlignment="1">
      <alignment horizontal="left"/>
      <protection/>
    </xf>
    <xf numFmtId="0" fontId="2" fillId="0" borderId="1" xfId="20" applyFont="1" applyBorder="1">
      <alignment/>
      <protection/>
    </xf>
    <xf numFmtId="0" fontId="0" fillId="0" borderId="5" xfId="20" applyBorder="1">
      <alignment/>
      <protection/>
    </xf>
    <xf numFmtId="0" fontId="0" fillId="0" borderId="6" xfId="20" applyBorder="1">
      <alignment/>
      <protection/>
    </xf>
    <xf numFmtId="10" fontId="0" fillId="0" borderId="0" xfId="21" applyNumberFormat="1" applyAlignment="1">
      <alignment/>
    </xf>
    <xf numFmtId="0" fontId="0" fillId="0" borderId="1" xfId="20" applyFont="1" applyBorder="1" applyAlignment="1">
      <alignment horizontal="centerContinuous" vertical="center" wrapText="1"/>
      <protection/>
    </xf>
    <xf numFmtId="0" fontId="0" fillId="0" borderId="7" xfId="20" applyBorder="1" applyAlignment="1" quotePrefix="1">
      <alignment horizontal="center"/>
      <protection/>
    </xf>
    <xf numFmtId="0" fontId="0" fillId="0" borderId="3" xfId="20" applyFont="1" applyBorder="1" applyAlignment="1">
      <alignment horizontal="center" vertical="center" wrapText="1"/>
      <protection/>
    </xf>
    <xf numFmtId="15" fontId="0" fillId="0" borderId="3" xfId="20" applyNumberFormat="1" applyFont="1" applyBorder="1" applyAlignment="1">
      <alignment horizontal="center" vertical="center" wrapText="1"/>
      <protection/>
    </xf>
    <xf numFmtId="0" fontId="0" fillId="0" borderId="2" xfId="20" applyFont="1" applyBorder="1" applyAlignment="1" quotePrefix="1">
      <alignment horizontal="center"/>
      <protection/>
    </xf>
    <xf numFmtId="0" fontId="0" fillId="0" borderId="1" xfId="20" applyFont="1" applyBorder="1" applyAlignment="1">
      <alignment horizontal="centerContinuous"/>
      <protection/>
    </xf>
    <xf numFmtId="0" fontId="0" fillId="0" borderId="6" xfId="20" applyBorder="1" applyAlignment="1">
      <alignment horizontal="centerContinuous"/>
      <protection/>
    </xf>
    <xf numFmtId="0" fontId="0" fillId="0" borderId="6" xfId="20" applyFont="1" applyBorder="1" applyAlignment="1">
      <alignment horizontal="centerContinuous"/>
      <protection/>
    </xf>
    <xf numFmtId="0" fontId="0" fillId="0" borderId="7" xfId="20" applyFont="1" applyBorder="1" applyAlignment="1">
      <alignment horizontal="center"/>
      <protection/>
    </xf>
    <xf numFmtId="0" fontId="0" fillId="0" borderId="4" xfId="20" applyFont="1" applyBorder="1">
      <alignment/>
      <protection/>
    </xf>
    <xf numFmtId="44" fontId="0" fillId="0" borderId="4" xfId="17" applyBorder="1" applyAlignment="1">
      <alignment/>
    </xf>
    <xf numFmtId="10" fontId="0" fillId="0" borderId="4" xfId="21" applyNumberFormat="1" applyBorder="1" applyAlignment="1">
      <alignment/>
    </xf>
    <xf numFmtId="0" fontId="20" fillId="0" borderId="4" xfId="20" applyFont="1" applyBorder="1" applyAlignment="1">
      <alignment horizontal="center"/>
      <protection/>
    </xf>
    <xf numFmtId="9" fontId="0" fillId="0" borderId="4" xfId="21" applyBorder="1" applyAlignment="1">
      <alignment horizontal="center"/>
    </xf>
    <xf numFmtId="189" fontId="21" fillId="0" borderId="4" xfId="20" applyNumberFormat="1" applyFont="1" applyBorder="1">
      <alignment/>
      <protection/>
    </xf>
    <xf numFmtId="189" fontId="21" fillId="0" borderId="4" xfId="20" applyNumberFormat="1" applyFont="1" applyBorder="1" applyAlignment="1">
      <alignment horizontal="left"/>
      <protection/>
    </xf>
    <xf numFmtId="10" fontId="0" fillId="0" borderId="4" xfId="21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05BLMx05" xfId="19"/>
    <cellStyle name="Normal_MCGI CIAC Exhibi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62"/>
  <sheetViews>
    <sheetView showGridLines="0" tabSelected="1" zoomScale="75" zoomScaleNormal="75" workbookViewId="0" topLeftCell="A1">
      <selection activeCell="C4" sqref="C4"/>
    </sheetView>
  </sheetViews>
  <sheetFormatPr defaultColWidth="11.00390625" defaultRowHeight="15.75"/>
  <cols>
    <col min="1" max="2" width="3.625" style="64" customWidth="1"/>
    <col min="3" max="3" width="32.375" style="64" customWidth="1"/>
    <col min="4" max="4" width="8.75390625" style="64" customWidth="1"/>
    <col min="5" max="11" width="12.625" style="64" customWidth="1"/>
    <col min="12" max="16384" width="11.00390625" style="64" customWidth="1"/>
  </cols>
  <sheetData>
    <row r="1" spans="1:11" ht="23.25">
      <c r="A1" s="65" t="s">
        <v>47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3.25">
      <c r="A2" s="65" t="s">
        <v>48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23.25">
      <c r="A3" s="65" t="s">
        <v>101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23.25">
      <c r="A4" s="65" t="s">
        <v>102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6.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6.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6.5">
      <c r="A7" s="66"/>
      <c r="B7" s="67"/>
      <c r="C7" s="66"/>
      <c r="D7" s="66" t="s">
        <v>28</v>
      </c>
      <c r="E7" s="66" t="s">
        <v>29</v>
      </c>
      <c r="F7" s="66" t="s">
        <v>30</v>
      </c>
      <c r="G7" s="66" t="s">
        <v>31</v>
      </c>
      <c r="H7" s="66" t="s">
        <v>32</v>
      </c>
      <c r="I7" s="66" t="s">
        <v>38</v>
      </c>
      <c r="J7" s="66" t="s">
        <v>39</v>
      </c>
      <c r="K7" s="66" t="s">
        <v>40</v>
      </c>
    </row>
    <row r="8" spans="1:11" ht="16.5">
      <c r="A8" s="67"/>
      <c r="B8" s="66"/>
      <c r="C8" s="67"/>
      <c r="D8" s="66"/>
      <c r="E8" s="66"/>
      <c r="F8" s="66"/>
      <c r="G8" s="66"/>
      <c r="H8" s="66"/>
      <c r="I8" s="66"/>
      <c r="J8" s="66"/>
      <c r="K8" s="66"/>
    </row>
    <row r="9" spans="1:11" ht="16.5">
      <c r="A9" s="67"/>
      <c r="B9" s="67"/>
      <c r="C9" s="67"/>
      <c r="D9" s="66" t="s">
        <v>49</v>
      </c>
      <c r="E9" s="66"/>
      <c r="F9" s="66"/>
      <c r="G9" s="66"/>
      <c r="H9" s="66"/>
      <c r="I9" s="66"/>
      <c r="J9" s="66"/>
      <c r="K9" s="66"/>
    </row>
    <row r="10" spans="1:11" ht="16.5">
      <c r="A10" s="67"/>
      <c r="B10" s="69" t="s">
        <v>50</v>
      </c>
      <c r="C10" s="70"/>
      <c r="D10" s="71" t="s">
        <v>51</v>
      </c>
      <c r="E10" s="71" t="s">
        <v>95</v>
      </c>
      <c r="F10" s="71" t="s">
        <v>96</v>
      </c>
      <c r="G10" s="71" t="s">
        <v>97</v>
      </c>
      <c r="H10" s="71" t="s">
        <v>98</v>
      </c>
      <c r="I10" s="71" t="s">
        <v>99</v>
      </c>
      <c r="J10" s="71" t="s">
        <v>100</v>
      </c>
      <c r="K10" s="71" t="s">
        <v>52</v>
      </c>
    </row>
    <row r="11" spans="1:11" ht="16.5">
      <c r="A11" s="67"/>
      <c r="B11" s="67"/>
      <c r="C11" s="69"/>
      <c r="D11" s="71"/>
      <c r="E11" s="71"/>
      <c r="F11" s="71"/>
      <c r="G11" s="71"/>
      <c r="H11" s="71"/>
      <c r="I11" s="71"/>
      <c r="J11" s="71"/>
      <c r="K11" s="71"/>
    </row>
    <row r="12" spans="1:11" ht="16.5">
      <c r="A12" s="62"/>
      <c r="B12" s="72" t="s">
        <v>53</v>
      </c>
      <c r="C12" s="62"/>
      <c r="D12" s="62"/>
      <c r="E12" s="62"/>
      <c r="F12" s="62"/>
      <c r="G12" s="62"/>
      <c r="H12" s="62"/>
      <c r="I12" s="62"/>
      <c r="J12" s="62"/>
      <c r="K12" s="62"/>
    </row>
    <row r="13" spans="1:11" ht="16.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1" ht="16.5">
      <c r="A14" s="74">
        <v>1</v>
      </c>
      <c r="B14" s="62"/>
      <c r="C14" s="62" t="s">
        <v>54</v>
      </c>
      <c r="D14" s="75">
        <v>7</v>
      </c>
      <c r="E14" s="76">
        <v>498.51789465740563</v>
      </c>
      <c r="F14" s="76">
        <v>1.6123207622603333</v>
      </c>
      <c r="G14" s="76">
        <v>0.022514629855077788</v>
      </c>
      <c r="H14" s="76">
        <v>0.2818190080012903</v>
      </c>
      <c r="I14" s="76">
        <v>0.32301662226117545</v>
      </c>
      <c r="J14" s="76">
        <v>0.1344343202164671</v>
      </c>
      <c r="K14" s="76">
        <v>500.89199999999994</v>
      </c>
    </row>
    <row r="15" spans="1:11" ht="16.5">
      <c r="A15" s="73"/>
      <c r="B15" s="62"/>
      <c r="C15" s="62"/>
      <c r="D15" s="75"/>
      <c r="E15" s="83">
        <f aca="true" t="shared" si="0" ref="E15:K15">E14/$K14</f>
        <v>0.9952602450376642</v>
      </c>
      <c r="F15" s="84">
        <f t="shared" si="0"/>
        <v>0.0032188990086891656</v>
      </c>
      <c r="G15" s="84">
        <f t="shared" si="0"/>
        <v>4.4949070568261805E-05</v>
      </c>
      <c r="H15" s="84">
        <f t="shared" si="0"/>
        <v>0.0005626342764533878</v>
      </c>
      <c r="I15" s="84">
        <f t="shared" si="0"/>
        <v>0.000644882773654152</v>
      </c>
      <c r="J15" s="84">
        <f t="shared" si="0"/>
        <v>0.0002683898329709141</v>
      </c>
      <c r="K15" s="85">
        <f t="shared" si="0"/>
        <v>1</v>
      </c>
    </row>
    <row r="16" spans="1:11" ht="16.5">
      <c r="A16" s="73"/>
      <c r="B16" s="62"/>
      <c r="C16" s="62"/>
      <c r="D16" s="75"/>
      <c r="E16" s="62"/>
      <c r="F16" s="62"/>
      <c r="G16" s="62"/>
      <c r="H16" s="62"/>
      <c r="I16" s="62"/>
      <c r="J16" s="62"/>
      <c r="K16" s="62"/>
    </row>
    <row r="17" spans="1:11" ht="16.5">
      <c r="A17" s="73">
        <f>A14+1</f>
        <v>2</v>
      </c>
      <c r="B17" s="62"/>
      <c r="C17" s="62" t="s">
        <v>55</v>
      </c>
      <c r="D17" s="75">
        <v>8</v>
      </c>
      <c r="E17" s="77">
        <v>13839.60834896153</v>
      </c>
      <c r="F17" s="77">
        <v>136.07369536767558</v>
      </c>
      <c r="G17" s="77">
        <v>0</v>
      </c>
      <c r="H17" s="77">
        <v>312.09340903365336</v>
      </c>
      <c r="I17" s="77">
        <v>59.65694914899162</v>
      </c>
      <c r="J17" s="77">
        <v>566.4715974881502</v>
      </c>
      <c r="K17" s="77">
        <v>14913.904</v>
      </c>
    </row>
    <row r="18" spans="1:11" ht="16.5">
      <c r="A18" s="73"/>
      <c r="B18" s="62"/>
      <c r="C18" s="62"/>
      <c r="D18" s="75"/>
      <c r="E18" s="83">
        <f aca="true" t="shared" si="1" ref="E18:K18">E17/$K17</f>
        <v>0.9279668387942909</v>
      </c>
      <c r="F18" s="84">
        <f t="shared" si="1"/>
        <v>0.00912394872379999</v>
      </c>
      <c r="G18" s="84">
        <f t="shared" si="1"/>
        <v>0</v>
      </c>
      <c r="H18" s="84">
        <f t="shared" si="1"/>
        <v>0.02092633887368816</v>
      </c>
      <c r="I18" s="84">
        <f t="shared" si="1"/>
        <v>0.004000089389672323</v>
      </c>
      <c r="J18" s="84">
        <f t="shared" si="1"/>
        <v>0.03798278421854869</v>
      </c>
      <c r="K18" s="85">
        <f t="shared" si="1"/>
        <v>1</v>
      </c>
    </row>
    <row r="19" spans="1:11" ht="16.5">
      <c r="A19" s="73"/>
      <c r="B19" s="62"/>
      <c r="C19" s="62"/>
      <c r="D19" s="75"/>
      <c r="E19" s="82"/>
      <c r="F19" s="82"/>
      <c r="G19" s="82"/>
      <c r="H19" s="82"/>
      <c r="I19" s="82"/>
      <c r="J19" s="82"/>
      <c r="K19" s="82"/>
    </row>
    <row r="20" spans="1:11" ht="16.5">
      <c r="A20" s="73">
        <f>A17+1</f>
        <v>3</v>
      </c>
      <c r="B20" s="62"/>
      <c r="C20" s="62" t="s">
        <v>56</v>
      </c>
      <c r="D20" s="75" t="s">
        <v>57</v>
      </c>
      <c r="E20" s="77">
        <v>4104.727343771098</v>
      </c>
      <c r="F20" s="77">
        <v>157.37732681362493</v>
      </c>
      <c r="G20" s="77">
        <v>14.528329415276797</v>
      </c>
      <c r="H20" s="77">
        <v>0</v>
      </c>
      <c r="I20" s="77">
        <v>0</v>
      </c>
      <c r="J20" s="77">
        <v>0</v>
      </c>
      <c r="K20" s="77">
        <v>4276.633</v>
      </c>
    </row>
    <row r="21" spans="1:11" ht="16.5">
      <c r="A21" s="73"/>
      <c r="B21" s="62"/>
      <c r="C21" s="62"/>
      <c r="D21" s="75"/>
      <c r="E21" s="83">
        <f aca="true" t="shared" si="2" ref="E21:K21">E20/$K20</f>
        <v>0.9598035051806172</v>
      </c>
      <c r="F21" s="84">
        <f t="shared" si="2"/>
        <v>0.03679935285857471</v>
      </c>
      <c r="G21" s="84">
        <f t="shared" si="2"/>
        <v>0.00339714196080814</v>
      </c>
      <c r="H21" s="84">
        <f t="shared" si="2"/>
        <v>0</v>
      </c>
      <c r="I21" s="84">
        <f t="shared" si="2"/>
        <v>0</v>
      </c>
      <c r="J21" s="84">
        <f t="shared" si="2"/>
        <v>0</v>
      </c>
      <c r="K21" s="85">
        <f t="shared" si="2"/>
        <v>1</v>
      </c>
    </row>
    <row r="22" spans="1:11" ht="16.5">
      <c r="A22" s="73"/>
      <c r="B22" s="62"/>
      <c r="C22" s="62"/>
      <c r="D22" s="75"/>
      <c r="E22" s="77"/>
      <c r="F22" s="77"/>
      <c r="G22" s="77"/>
      <c r="H22" s="77"/>
      <c r="I22" s="77"/>
      <c r="J22" s="77"/>
      <c r="K22" s="77"/>
    </row>
    <row r="23" spans="1:11" ht="16.5">
      <c r="A23" s="73">
        <f>A20+1</f>
        <v>4</v>
      </c>
      <c r="B23" s="62"/>
      <c r="C23" s="62" t="s">
        <v>58</v>
      </c>
      <c r="D23" s="75">
        <v>3</v>
      </c>
      <c r="E23" s="77">
        <v>2580.626587989264</v>
      </c>
      <c r="F23" s="77">
        <v>149.35941201073612</v>
      </c>
      <c r="G23" s="77">
        <v>0</v>
      </c>
      <c r="H23" s="77">
        <v>0</v>
      </c>
      <c r="I23" s="77">
        <v>0</v>
      </c>
      <c r="J23" s="77">
        <v>0</v>
      </c>
      <c r="K23" s="77">
        <v>2729.986</v>
      </c>
    </row>
    <row r="24" spans="1:11" ht="16.5">
      <c r="A24" s="73"/>
      <c r="B24" s="62"/>
      <c r="C24" s="62"/>
      <c r="D24" s="75"/>
      <c r="E24" s="83">
        <f aca="true" t="shared" si="3" ref="E24:K24">E23/$K23</f>
        <v>0.9452893121024298</v>
      </c>
      <c r="F24" s="84">
        <f t="shared" si="3"/>
        <v>0.05471068789757022</v>
      </c>
      <c r="G24" s="84">
        <f t="shared" si="3"/>
        <v>0</v>
      </c>
      <c r="H24" s="84">
        <f t="shared" si="3"/>
        <v>0</v>
      </c>
      <c r="I24" s="84">
        <f t="shared" si="3"/>
        <v>0</v>
      </c>
      <c r="J24" s="84">
        <f t="shared" si="3"/>
        <v>0</v>
      </c>
      <c r="K24" s="85">
        <f t="shared" si="3"/>
        <v>1</v>
      </c>
    </row>
    <row r="25" spans="1:11" ht="16.5">
      <c r="A25" s="73"/>
      <c r="B25" s="62"/>
      <c r="C25" s="62"/>
      <c r="D25" s="75"/>
      <c r="E25" s="82"/>
      <c r="F25" s="82"/>
      <c r="G25" s="82"/>
      <c r="H25" s="82"/>
      <c r="I25" s="82"/>
      <c r="J25" s="82"/>
      <c r="K25" s="82"/>
    </row>
    <row r="26" spans="1:11" ht="16.5">
      <c r="A26" s="73">
        <f>A23+1</f>
        <v>5</v>
      </c>
      <c r="B26" s="62"/>
      <c r="C26" s="62" t="s">
        <v>59</v>
      </c>
      <c r="D26" s="75">
        <v>6</v>
      </c>
      <c r="E26" s="77">
        <v>125801.43314503862</v>
      </c>
      <c r="F26" s="77">
        <v>677.3097699728814</v>
      </c>
      <c r="G26" s="77">
        <v>0</v>
      </c>
      <c r="H26" s="77">
        <v>90.69728310730248</v>
      </c>
      <c r="I26" s="77">
        <v>311.54485222054245</v>
      </c>
      <c r="J26" s="77">
        <v>230.67065049873406</v>
      </c>
      <c r="K26" s="77">
        <v>127111.65570083809</v>
      </c>
    </row>
    <row r="27" spans="1:11" ht="16.5">
      <c r="A27" s="73"/>
      <c r="B27" s="62"/>
      <c r="C27" s="62"/>
      <c r="D27" s="75"/>
      <c r="E27" s="83">
        <f aca="true" t="shared" si="4" ref="E27:K27">E26/$K26</f>
        <v>0.9896923492296952</v>
      </c>
      <c r="F27" s="84">
        <f t="shared" si="4"/>
        <v>0.005328463123530974</v>
      </c>
      <c r="G27" s="84">
        <f t="shared" si="4"/>
        <v>0</v>
      </c>
      <c r="H27" s="84">
        <f t="shared" si="4"/>
        <v>0.0007135245198973872</v>
      </c>
      <c r="I27" s="84">
        <f t="shared" si="4"/>
        <v>0.0024509542457205862</v>
      </c>
      <c r="J27" s="84">
        <f t="shared" si="4"/>
        <v>0.0018147088811558386</v>
      </c>
      <c r="K27" s="85">
        <f t="shared" si="4"/>
        <v>1</v>
      </c>
    </row>
    <row r="28" spans="1:11" ht="16.5">
      <c r="A28" s="73"/>
      <c r="B28" s="62"/>
      <c r="C28" s="62"/>
      <c r="D28" s="75"/>
      <c r="E28" s="62"/>
      <c r="F28" s="62"/>
      <c r="G28" s="62"/>
      <c r="H28" s="62"/>
      <c r="I28" s="62"/>
      <c r="J28" s="62"/>
      <c r="K28" s="62"/>
    </row>
    <row r="29" spans="1:11" ht="16.5">
      <c r="A29" s="73">
        <f>A26+1</f>
        <v>6</v>
      </c>
      <c r="B29" s="62"/>
      <c r="C29" s="62" t="s">
        <v>60</v>
      </c>
      <c r="D29" s="75">
        <v>4</v>
      </c>
      <c r="E29" s="77">
        <v>1635.113449724899</v>
      </c>
      <c r="F29" s="77">
        <v>96.9724553553681</v>
      </c>
      <c r="G29" s="77">
        <v>0</v>
      </c>
      <c r="H29" s="77">
        <v>83.08990398747228</v>
      </c>
      <c r="I29" s="77">
        <v>72.53788312807436</v>
      </c>
      <c r="J29" s="77">
        <v>164.49838824868144</v>
      </c>
      <c r="K29" s="77">
        <v>2052.2120804444953</v>
      </c>
    </row>
    <row r="30" spans="1:11" ht="16.5">
      <c r="A30" s="73"/>
      <c r="B30" s="62"/>
      <c r="C30" s="62"/>
      <c r="D30" s="75"/>
      <c r="E30" s="83">
        <f aca="true" t="shared" si="5" ref="E30:K30">E29/$K29</f>
        <v>0.7967565659055785</v>
      </c>
      <c r="F30" s="84">
        <f t="shared" si="5"/>
        <v>0.047252648144613066</v>
      </c>
      <c r="G30" s="84">
        <f t="shared" si="5"/>
        <v>0</v>
      </c>
      <c r="H30" s="84">
        <f t="shared" si="5"/>
        <v>0.0404879713842614</v>
      </c>
      <c r="I30" s="84">
        <f t="shared" si="5"/>
        <v>0.03534619244243175</v>
      </c>
      <c r="J30" s="84">
        <f t="shared" si="5"/>
        <v>0.08015662212311517</v>
      </c>
      <c r="K30" s="85">
        <f t="shared" si="5"/>
        <v>1</v>
      </c>
    </row>
    <row r="31" spans="1:11" ht="16.5">
      <c r="A31" s="73"/>
      <c r="B31" s="62"/>
      <c r="C31" s="62"/>
      <c r="D31" s="75"/>
      <c r="E31" s="62"/>
      <c r="F31" s="62"/>
      <c r="G31" s="62"/>
      <c r="H31" s="62"/>
      <c r="I31" s="62"/>
      <c r="J31" s="62"/>
      <c r="K31" s="62"/>
    </row>
    <row r="32" spans="1:11" ht="16.5">
      <c r="A32" s="73">
        <f>A29+1</f>
        <v>7</v>
      </c>
      <c r="B32" s="62"/>
      <c r="C32" s="62" t="s">
        <v>61</v>
      </c>
      <c r="D32" s="75">
        <v>1</v>
      </c>
      <c r="E32" s="77">
        <v>12125.950297457228</v>
      </c>
      <c r="F32" s="77">
        <v>464.91508036084514</v>
      </c>
      <c r="G32" s="77">
        <v>42.918758212301</v>
      </c>
      <c r="H32" s="77">
        <v>454.8994733283271</v>
      </c>
      <c r="I32" s="77">
        <v>0</v>
      </c>
      <c r="J32" s="77">
        <v>0</v>
      </c>
      <c r="K32" s="77">
        <v>13088.6836093587</v>
      </c>
    </row>
    <row r="33" spans="1:11" ht="16.5">
      <c r="A33" s="73">
        <f>A32+1</f>
        <v>8</v>
      </c>
      <c r="B33" s="62"/>
      <c r="C33" s="73" t="s">
        <v>62</v>
      </c>
      <c r="D33" s="75">
        <v>2</v>
      </c>
      <c r="E33" s="77">
        <v>8771.72427747626</v>
      </c>
      <c r="F33" s="77">
        <v>507.68274127756285</v>
      </c>
      <c r="G33" s="77">
        <v>0</v>
      </c>
      <c r="H33" s="77">
        <v>876.9719775698914</v>
      </c>
      <c r="I33" s="77">
        <v>504.56156926892083</v>
      </c>
      <c r="J33" s="77">
        <v>2427.7430437660664</v>
      </c>
      <c r="K33" s="77">
        <v>13088.6836093587</v>
      </c>
    </row>
    <row r="34" spans="1:11" ht="16.5">
      <c r="A34" s="73"/>
      <c r="B34" s="62"/>
      <c r="C34" s="62"/>
      <c r="D34" s="75"/>
      <c r="E34" s="68" t="s">
        <v>63</v>
      </c>
      <c r="F34" s="68" t="s">
        <v>63</v>
      </c>
      <c r="G34" s="68" t="s">
        <v>63</v>
      </c>
      <c r="H34" s="68" t="s">
        <v>63</v>
      </c>
      <c r="I34" s="68" t="s">
        <v>63</v>
      </c>
      <c r="J34" s="68" t="s">
        <v>63</v>
      </c>
      <c r="K34" s="68" t="s">
        <v>63</v>
      </c>
    </row>
    <row r="35" spans="1:11" ht="16.5">
      <c r="A35" s="73">
        <f>A33+1</f>
        <v>9</v>
      </c>
      <c r="B35" s="62"/>
      <c r="C35" s="62" t="str">
        <f>"   Total Feeders (sum of lines "&amp;FIXED(A32,0,TRUE)&amp;" - "&amp;FIXED(A33,0,TRUE)&amp;")"</f>
        <v>   Total Feeders (sum of lines 7 - 8)</v>
      </c>
      <c r="D35" s="75"/>
      <c r="E35" s="77">
        <v>20897.674574933488</v>
      </c>
      <c r="F35" s="77">
        <v>972.597821638408</v>
      </c>
      <c r="G35" s="77">
        <v>42.918758212301</v>
      </c>
      <c r="H35" s="77">
        <v>1331.8714508982184</v>
      </c>
      <c r="I35" s="77">
        <v>504.56156926892083</v>
      </c>
      <c r="J35" s="77">
        <v>2427.7430437660664</v>
      </c>
      <c r="K35" s="77">
        <v>26177.3672187174</v>
      </c>
    </row>
    <row r="36" spans="1:11" ht="16.5">
      <c r="A36" s="73"/>
      <c r="B36" s="62"/>
      <c r="C36" s="62"/>
      <c r="D36" s="75"/>
      <c r="E36" s="83">
        <f aca="true" t="shared" si="6" ref="E36:K36">E35/$K35</f>
        <v>0.7983107850506519</v>
      </c>
      <c r="F36" s="84">
        <f t="shared" si="6"/>
        <v>0.03715414974745737</v>
      </c>
      <c r="G36" s="84">
        <f t="shared" si="6"/>
        <v>0.001639536850811075</v>
      </c>
      <c r="H36" s="84">
        <f t="shared" si="6"/>
        <v>0.05087873962916716</v>
      </c>
      <c r="I36" s="84">
        <f t="shared" si="6"/>
        <v>0.019274725569351683</v>
      </c>
      <c r="J36" s="84">
        <f t="shared" si="6"/>
        <v>0.0927420631525609</v>
      </c>
      <c r="K36" s="85">
        <f t="shared" si="6"/>
        <v>1</v>
      </c>
    </row>
    <row r="37" spans="1:11" ht="16.5">
      <c r="A37" s="73"/>
      <c r="B37" s="62"/>
      <c r="C37" s="62"/>
      <c r="D37" s="75"/>
      <c r="E37" s="62"/>
      <c r="F37" s="62"/>
      <c r="G37" s="62"/>
      <c r="H37" s="62"/>
      <c r="I37" s="62"/>
      <c r="J37" s="62"/>
      <c r="K37" s="62"/>
    </row>
    <row r="38" spans="1:11" ht="16.5">
      <c r="A38" s="73">
        <f>A35+1</f>
        <v>10</v>
      </c>
      <c r="B38" s="62" t="str">
        <f>"Total Distribution Except A &amp; G (sum lines "&amp;FIXED(A14,0,TRUE)&amp;" - "&amp;FIXED(A33,0,TRUE)&amp;")"</f>
        <v>Total Distribution Except A &amp; G (sum lines 1 - 8)</v>
      </c>
      <c r="C38" s="62"/>
      <c r="D38" s="75"/>
      <c r="E38" s="77">
        <v>169357.7013450763</v>
      </c>
      <c r="F38" s="77">
        <v>2191.3028019209546</v>
      </c>
      <c r="G38" s="77">
        <v>57.469602257432875</v>
      </c>
      <c r="H38" s="77">
        <v>1818.0338660346479</v>
      </c>
      <c r="I38" s="77">
        <v>948.6242703887905</v>
      </c>
      <c r="J38" s="77">
        <v>3389.5181143218488</v>
      </c>
      <c r="K38" s="77">
        <v>177762.65</v>
      </c>
    </row>
    <row r="39" spans="1:11" ht="16.5">
      <c r="A39" s="73"/>
      <c r="B39" s="62"/>
      <c r="C39" s="62"/>
      <c r="D39" s="62"/>
      <c r="E39" s="83">
        <f aca="true" t="shared" si="7" ref="E39:K39">E38/$K38</f>
        <v>0.952718140425316</v>
      </c>
      <c r="F39" s="84">
        <f t="shared" si="7"/>
        <v>0.012327127222287442</v>
      </c>
      <c r="G39" s="84">
        <f t="shared" si="7"/>
        <v>0.00032329402299882947</v>
      </c>
      <c r="H39" s="84">
        <f t="shared" si="7"/>
        <v>0.010227310776671297</v>
      </c>
      <c r="I39" s="84">
        <f t="shared" si="7"/>
        <v>0.005336465620808368</v>
      </c>
      <c r="J39" s="84">
        <f t="shared" si="7"/>
        <v>0.019067661931917917</v>
      </c>
      <c r="K39" s="85">
        <f t="shared" si="7"/>
        <v>1</v>
      </c>
    </row>
    <row r="40" spans="1:11" ht="16.5">
      <c r="A40" s="73"/>
      <c r="B40" s="62"/>
      <c r="C40" s="62"/>
      <c r="D40" s="62"/>
      <c r="E40" s="62"/>
      <c r="F40" s="62"/>
      <c r="G40" s="62"/>
      <c r="H40" s="62"/>
      <c r="I40" s="62"/>
      <c r="J40" s="62"/>
      <c r="K40" s="62"/>
    </row>
    <row r="41" spans="1:11" ht="16.5">
      <c r="A41" s="73">
        <f>A38+1</f>
        <v>11</v>
      </c>
      <c r="B41" s="62" t="s">
        <v>64</v>
      </c>
      <c r="C41" s="62"/>
      <c r="D41" s="75">
        <v>9</v>
      </c>
      <c r="E41" s="77">
        <v>47600.09910995793</v>
      </c>
      <c r="F41" s="77">
        <v>615.8930460377226</v>
      </c>
      <c r="G41" s="77">
        <v>16.15255014408707</v>
      </c>
      <c r="H41" s="77">
        <v>510.9811453580238</v>
      </c>
      <c r="I41" s="77">
        <v>266.6227099800604</v>
      </c>
      <c r="J41" s="77">
        <v>952.6664385221851</v>
      </c>
      <c r="K41" s="77">
        <v>49962.415</v>
      </c>
    </row>
    <row r="42" spans="1:11" ht="16.5">
      <c r="A42" s="73"/>
      <c r="B42" s="62"/>
      <c r="C42" s="62"/>
      <c r="D42" s="75"/>
      <c r="E42" s="83">
        <f aca="true" t="shared" si="8" ref="E42:K42">E41/$K41</f>
        <v>0.9527181404253163</v>
      </c>
      <c r="F42" s="84">
        <f t="shared" si="8"/>
        <v>0.012327127222287444</v>
      </c>
      <c r="G42" s="84">
        <f t="shared" si="8"/>
        <v>0.0003232940229988296</v>
      </c>
      <c r="H42" s="84">
        <f t="shared" si="8"/>
        <v>0.0102273107766713</v>
      </c>
      <c r="I42" s="84">
        <f t="shared" si="8"/>
        <v>0.005336465620808369</v>
      </c>
      <c r="J42" s="84">
        <f t="shared" si="8"/>
        <v>0.019067661931917924</v>
      </c>
      <c r="K42" s="85">
        <f t="shared" si="8"/>
        <v>1</v>
      </c>
    </row>
    <row r="43" spans="1:11" ht="16.5">
      <c r="A43" s="73"/>
      <c r="B43" s="62"/>
      <c r="C43" s="62"/>
      <c r="D43" s="75"/>
      <c r="E43" s="77"/>
      <c r="F43" s="77"/>
      <c r="G43" s="77"/>
      <c r="H43" s="77"/>
      <c r="I43" s="77"/>
      <c r="J43" s="77"/>
      <c r="K43" s="77"/>
    </row>
    <row r="44" spans="1:11" ht="16.5">
      <c r="A44" s="73">
        <f>A41+1</f>
        <v>12</v>
      </c>
      <c r="B44" s="62" t="s">
        <v>65</v>
      </c>
      <c r="C44" s="62"/>
      <c r="D44" s="75">
        <v>3</v>
      </c>
      <c r="E44" s="77">
        <v>7717.040396713676</v>
      </c>
      <c r="F44" s="77">
        <v>446.6406032863239</v>
      </c>
      <c r="G44" s="77">
        <v>0</v>
      </c>
      <c r="H44" s="77">
        <v>0</v>
      </c>
      <c r="I44" s="77">
        <v>0</v>
      </c>
      <c r="J44" s="77">
        <v>0</v>
      </c>
      <c r="K44" s="77">
        <v>8163.681</v>
      </c>
    </row>
    <row r="45" spans="1:11" ht="16.5">
      <c r="A45" s="73"/>
      <c r="B45" s="62"/>
      <c r="C45" s="62"/>
      <c r="D45" s="75"/>
      <c r="E45" s="83">
        <f aca="true" t="shared" si="9" ref="E45:K45">E44/$K44</f>
        <v>0.9452893121024298</v>
      </c>
      <c r="F45" s="84">
        <f t="shared" si="9"/>
        <v>0.054710687897570214</v>
      </c>
      <c r="G45" s="84">
        <f t="shared" si="9"/>
        <v>0</v>
      </c>
      <c r="H45" s="84">
        <f t="shared" si="9"/>
        <v>0</v>
      </c>
      <c r="I45" s="84">
        <f t="shared" si="9"/>
        <v>0</v>
      </c>
      <c r="J45" s="84">
        <f t="shared" si="9"/>
        <v>0</v>
      </c>
      <c r="K45" s="85">
        <f t="shared" si="9"/>
        <v>1</v>
      </c>
    </row>
    <row r="46" spans="1:11" ht="16.5">
      <c r="A46" s="73"/>
      <c r="B46" s="62"/>
      <c r="C46" s="62"/>
      <c r="D46" s="75"/>
      <c r="E46" s="62"/>
      <c r="F46" s="62"/>
      <c r="G46" s="62"/>
      <c r="H46" s="62"/>
      <c r="I46" s="62"/>
      <c r="J46" s="62"/>
      <c r="K46" s="62"/>
    </row>
    <row r="47" spans="1:11" ht="16.5">
      <c r="A47" s="73">
        <f>A44+1</f>
        <v>13</v>
      </c>
      <c r="B47" s="62" t="s">
        <v>66</v>
      </c>
      <c r="C47" s="62"/>
      <c r="D47" s="75">
        <v>3</v>
      </c>
      <c r="E47" s="77">
        <v>-741.6047809647337</v>
      </c>
      <c r="F47" s="77">
        <v>-42.921999852581614</v>
      </c>
      <c r="G47" s="77">
        <v>0</v>
      </c>
      <c r="H47" s="77">
        <v>0</v>
      </c>
      <c r="I47" s="77">
        <v>0</v>
      </c>
      <c r="J47" s="77">
        <v>0</v>
      </c>
      <c r="K47" s="77">
        <v>-784.5267808173153</v>
      </c>
    </row>
    <row r="48" spans="1:11" ht="16.5">
      <c r="A48" s="73">
        <f>A47+1</f>
        <v>14</v>
      </c>
      <c r="B48" s="62" t="s">
        <v>67</v>
      </c>
      <c r="C48" s="62"/>
      <c r="D48" s="75">
        <v>2</v>
      </c>
      <c r="E48" s="77">
        <v>-987.5905082835037</v>
      </c>
      <c r="F48" s="77">
        <v>-57.158962211398325</v>
      </c>
      <c r="G48" s="77">
        <v>0</v>
      </c>
      <c r="H48" s="77">
        <v>-98.73648255252999</v>
      </c>
      <c r="I48" s="77">
        <v>-56.80755583416301</v>
      </c>
      <c r="J48" s="77">
        <v>-273.33462734700726</v>
      </c>
      <c r="K48" s="77">
        <v>-1473.6281362286022</v>
      </c>
    </row>
    <row r="49" spans="1:11" ht="16.5">
      <c r="A49" s="73">
        <f>A48+1</f>
        <v>15</v>
      </c>
      <c r="B49" s="62" t="s">
        <v>68</v>
      </c>
      <c r="C49" s="62"/>
      <c r="D49" s="75">
        <v>3</v>
      </c>
      <c r="E49" s="77">
        <v>-4.099211975688963</v>
      </c>
      <c r="F49" s="77">
        <v>-0.23725086505960566</v>
      </c>
      <c r="G49" s="77">
        <v>0</v>
      </c>
      <c r="H49" s="77">
        <v>0</v>
      </c>
      <c r="I49" s="77">
        <v>0</v>
      </c>
      <c r="J49" s="77">
        <v>0</v>
      </c>
      <c r="K49" s="78">
        <v>-4.336462840748569</v>
      </c>
    </row>
    <row r="50" spans="1:11" ht="16.5">
      <c r="A50" s="73">
        <f>A49+1</f>
        <v>16</v>
      </c>
      <c r="B50" s="62" t="s">
        <v>69</v>
      </c>
      <c r="C50" s="62"/>
      <c r="D50" s="75">
        <v>5</v>
      </c>
      <c r="E50" s="77">
        <v>-3089.724</v>
      </c>
      <c r="F50" s="77">
        <v>0</v>
      </c>
      <c r="G50" s="77">
        <v>0</v>
      </c>
      <c r="H50" s="77">
        <v>0</v>
      </c>
      <c r="I50" s="77">
        <v>0</v>
      </c>
      <c r="J50" s="77">
        <v>0</v>
      </c>
      <c r="K50" s="77">
        <v>-3089.724</v>
      </c>
    </row>
    <row r="51" spans="1:11" ht="16.5">
      <c r="A51" s="73"/>
      <c r="B51" s="62"/>
      <c r="C51" s="62"/>
      <c r="D51" s="75"/>
      <c r="E51" s="77"/>
      <c r="F51" s="77"/>
      <c r="G51" s="77"/>
      <c r="H51" s="77"/>
      <c r="I51" s="77"/>
      <c r="J51" s="77"/>
      <c r="K51" s="77"/>
    </row>
    <row r="52" spans="1:11" ht="16.5">
      <c r="A52" s="73">
        <f>A50+1</f>
        <v>17</v>
      </c>
      <c r="B52" s="62" t="s">
        <v>70</v>
      </c>
      <c r="C52" s="62"/>
      <c r="D52" s="75"/>
      <c r="E52" s="77">
        <v>219851.822350524</v>
      </c>
      <c r="F52" s="77">
        <v>3153.5182383159618</v>
      </c>
      <c r="G52" s="77">
        <v>73.62215240151994</v>
      </c>
      <c r="H52" s="77">
        <v>2230.2785288401415</v>
      </c>
      <c r="I52" s="77">
        <v>1158.439424534688</v>
      </c>
      <c r="J52" s="77">
        <v>4068.849925497026</v>
      </c>
      <c r="K52" s="77">
        <v>230536.53062011336</v>
      </c>
    </row>
    <row r="53" spans="1:11" ht="16.5">
      <c r="A53" s="73"/>
      <c r="B53" s="62"/>
      <c r="C53" s="62"/>
      <c r="D53" s="75"/>
      <c r="E53" s="83">
        <f aca="true" t="shared" si="10" ref="E53:K53">E52/$K52</f>
        <v>0.9536528625600077</v>
      </c>
      <c r="F53" s="84">
        <f t="shared" si="10"/>
        <v>0.013679039195364858</v>
      </c>
      <c r="G53" s="84">
        <f t="shared" si="10"/>
        <v>0.000319351350536446</v>
      </c>
      <c r="H53" s="84">
        <f t="shared" si="10"/>
        <v>0.009674295535032915</v>
      </c>
      <c r="I53" s="84">
        <f t="shared" si="10"/>
        <v>0.005024971189679294</v>
      </c>
      <c r="J53" s="84">
        <f t="shared" si="10"/>
        <v>0.01764948016937857</v>
      </c>
      <c r="K53" s="85">
        <f t="shared" si="10"/>
        <v>1</v>
      </c>
    </row>
    <row r="54" spans="1:11" ht="16.5">
      <c r="A54" s="73"/>
      <c r="B54" s="62"/>
      <c r="C54" s="62"/>
      <c r="D54" s="75"/>
      <c r="E54" s="77"/>
      <c r="F54" s="77"/>
      <c r="G54" s="77"/>
      <c r="H54" s="77"/>
      <c r="I54" s="77"/>
      <c r="J54" s="77"/>
      <c r="K54" s="77"/>
    </row>
    <row r="55" spans="1:11" ht="16.5">
      <c r="A55" s="73">
        <f>A52+1</f>
        <v>18</v>
      </c>
      <c r="B55" s="62" t="s">
        <v>71</v>
      </c>
      <c r="C55" s="62"/>
      <c r="D55" s="75">
        <v>10</v>
      </c>
      <c r="E55" s="77">
        <v>4657.267491758147</v>
      </c>
      <c r="F55" s="77">
        <v>72.26362441891912</v>
      </c>
      <c r="G55" s="77">
        <v>3.909218170299277</v>
      </c>
      <c r="H55" s="77">
        <v>94.08470826489012</v>
      </c>
      <c r="I55" s="77">
        <v>21.2080210602726</v>
      </c>
      <c r="J55" s="77">
        <v>151.26693632747197</v>
      </c>
      <c r="K55" s="77">
        <v>5000</v>
      </c>
    </row>
    <row r="56" spans="1:11" ht="16.5">
      <c r="A56" s="73"/>
      <c r="B56" s="62"/>
      <c r="C56" s="62"/>
      <c r="D56" s="62"/>
      <c r="E56" s="68" t="s">
        <v>72</v>
      </c>
      <c r="F56" s="68" t="s">
        <v>73</v>
      </c>
      <c r="G56" s="68" t="s">
        <v>74</v>
      </c>
      <c r="H56" s="68" t="s">
        <v>74</v>
      </c>
      <c r="I56" s="68" t="s">
        <v>74</v>
      </c>
      <c r="J56" s="68" t="s">
        <v>73</v>
      </c>
      <c r="K56" s="68" t="s">
        <v>75</v>
      </c>
    </row>
    <row r="57" spans="1:11" ht="16.5">
      <c r="A57" s="73">
        <f>A55+1</f>
        <v>19</v>
      </c>
      <c r="B57" s="67" t="str">
        <f>"Total (sum of lines "&amp;FIXED(A52,0,TRUE)&amp;" &amp; "&amp;FIXED(A55,0,TRUE)&amp;")"</f>
        <v>Total (sum of lines 17 &amp; 18)</v>
      </c>
      <c r="C57" s="62"/>
      <c r="D57" s="69"/>
      <c r="E57" s="79">
        <v>224509.08984228215</v>
      </c>
      <c r="F57" s="79">
        <v>3225.781862734881</v>
      </c>
      <c r="G57" s="79">
        <v>77.53137057181922</v>
      </c>
      <c r="H57" s="79">
        <v>2324.3632371050317</v>
      </c>
      <c r="I57" s="79">
        <v>1179.6474455949606</v>
      </c>
      <c r="J57" s="79">
        <v>4220.116861824498</v>
      </c>
      <c r="K57" s="79">
        <v>235536.53062011336</v>
      </c>
    </row>
    <row r="58" spans="1:11" ht="16.5">
      <c r="A58" s="73"/>
      <c r="B58" s="67"/>
      <c r="C58" s="62"/>
      <c r="D58" s="69"/>
      <c r="E58" s="79"/>
      <c r="F58" s="79"/>
      <c r="G58" s="79"/>
      <c r="H58" s="79"/>
      <c r="I58" s="79"/>
      <c r="J58" s="79"/>
      <c r="K58" s="79"/>
    </row>
    <row r="59" spans="1:11" ht="16.5">
      <c r="A59" s="73"/>
      <c r="B59" s="62"/>
      <c r="C59" s="68"/>
      <c r="D59" s="63"/>
      <c r="E59" s="68"/>
      <c r="F59" s="68"/>
      <c r="G59" s="68"/>
      <c r="H59" s="68"/>
      <c r="I59" s="68"/>
      <c r="J59" s="68"/>
      <c r="K59" s="68"/>
    </row>
    <row r="60" spans="1:11" ht="16.5">
      <c r="A60" s="73">
        <f>A57+1</f>
        <v>20</v>
      </c>
      <c r="B60" s="62"/>
      <c r="C60" s="62" t="s">
        <v>76</v>
      </c>
      <c r="D60" s="62"/>
      <c r="E60" s="86">
        <v>0.9531816115793227</v>
      </c>
      <c r="F60" s="87">
        <v>0.01369546309543637</v>
      </c>
      <c r="G60" s="87">
        <v>0.00032916919667491494</v>
      </c>
      <c r="H60" s="87">
        <v>0.009868376811807151</v>
      </c>
      <c r="I60" s="87">
        <v>0.0050083417739457264</v>
      </c>
      <c r="J60" s="87">
        <v>0.017917037542813014</v>
      </c>
      <c r="K60" s="88">
        <v>1</v>
      </c>
    </row>
    <row r="61" spans="1:11" ht="16.5">
      <c r="A61" s="73"/>
      <c r="B61" s="62"/>
      <c r="C61" s="62"/>
      <c r="D61" s="62"/>
      <c r="E61" s="80"/>
      <c r="F61" s="80"/>
      <c r="G61" s="80"/>
      <c r="H61" s="80"/>
      <c r="I61" s="80"/>
      <c r="J61" s="80"/>
      <c r="K61" s="80"/>
    </row>
    <row r="62" spans="1:11" ht="16.5">
      <c r="A62" s="73">
        <f>A60+1</f>
        <v>21</v>
      </c>
      <c r="B62" s="62"/>
      <c r="C62" s="62" t="s">
        <v>77</v>
      </c>
      <c r="D62" s="62"/>
      <c r="E62" s="81">
        <v>2.6683566506641334</v>
      </c>
      <c r="F62" s="81">
        <v>0.6624262215998163</v>
      </c>
      <c r="G62" s="81" t="e">
        <v>#N/A</v>
      </c>
      <c r="H62" s="81">
        <v>0.27632056035151326</v>
      </c>
      <c r="I62" s="81">
        <v>0.24374346589742496</v>
      </c>
      <c r="J62" s="81">
        <v>0.1812244032696657</v>
      </c>
      <c r="K62" s="81">
        <v>1.8761053564418375</v>
      </c>
    </row>
  </sheetData>
  <printOptions/>
  <pageMargins left="0.75" right="0.25" top="0.5" bottom="0.586" header="0.5" footer="0.5"/>
  <pageSetup fitToHeight="1" fitToWidth="1" horizontalDpi="600" verticalDpi="600" orientation="portrait" scale="64" r:id="rId1"/>
  <headerFooter alignWithMargins="0">
    <oddHeader xml:space="preserve">&amp;R&amp;A
Page &amp;P of 2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zoomScale="75" zoomScaleNormal="75" workbookViewId="0" topLeftCell="A1">
      <selection activeCell="F17" sqref="F17"/>
    </sheetView>
  </sheetViews>
  <sheetFormatPr defaultColWidth="9.00390625" defaultRowHeight="15.75"/>
  <cols>
    <col min="1" max="1" width="5.125" style="161" customWidth="1"/>
    <col min="2" max="2" width="28.125" style="161" customWidth="1"/>
    <col min="3" max="8" width="12.625" style="161" customWidth="1"/>
    <col min="9" max="9" width="5.125" style="161" customWidth="1"/>
    <col min="10" max="16384" width="9.00390625" style="161" customWidth="1"/>
  </cols>
  <sheetData>
    <row r="1" spans="1:9" ht="60" customHeight="1">
      <c r="A1" s="175" t="s">
        <v>138</v>
      </c>
      <c r="B1" s="159"/>
      <c r="C1" s="159"/>
      <c r="D1" s="159"/>
      <c r="E1" s="159"/>
      <c r="F1" s="159"/>
      <c r="G1" s="159"/>
      <c r="H1" s="159"/>
      <c r="I1" s="160"/>
    </row>
    <row r="2" spans="1:9" ht="15.75">
      <c r="A2" s="162" t="s">
        <v>28</v>
      </c>
      <c r="B2" s="162" t="s">
        <v>29</v>
      </c>
      <c r="C2" s="162" t="s">
        <v>30</v>
      </c>
      <c r="D2" s="162" t="s">
        <v>31</v>
      </c>
      <c r="E2" s="162" t="s">
        <v>32</v>
      </c>
      <c r="F2" s="162" t="s">
        <v>38</v>
      </c>
      <c r="G2" s="162" t="s">
        <v>39</v>
      </c>
      <c r="H2" s="162" t="s">
        <v>40</v>
      </c>
      <c r="I2" s="179" t="s">
        <v>41</v>
      </c>
    </row>
    <row r="3" spans="1:9" ht="15.75">
      <c r="A3" s="183" t="s">
        <v>92</v>
      </c>
      <c r="B3" s="176"/>
      <c r="C3" s="180" t="s">
        <v>134</v>
      </c>
      <c r="D3" s="181"/>
      <c r="E3" s="180" t="s">
        <v>140</v>
      </c>
      <c r="F3" s="181"/>
      <c r="G3" s="180" t="s">
        <v>135</v>
      </c>
      <c r="H3" s="182"/>
      <c r="I3" s="183" t="s">
        <v>92</v>
      </c>
    </row>
    <row r="4" spans="1:9" ht="15.75" customHeight="1">
      <c r="A4" s="177" t="s">
        <v>93</v>
      </c>
      <c r="B4" s="164" t="s">
        <v>27</v>
      </c>
      <c r="C4" s="177" t="s">
        <v>127</v>
      </c>
      <c r="D4" s="178" t="s">
        <v>128</v>
      </c>
      <c r="E4" s="177" t="s">
        <v>127</v>
      </c>
      <c r="F4" s="178" t="s">
        <v>128</v>
      </c>
      <c r="G4" s="177" t="s">
        <v>127</v>
      </c>
      <c r="H4" s="178" t="s">
        <v>128</v>
      </c>
      <c r="I4" s="177" t="s">
        <v>93</v>
      </c>
    </row>
    <row r="5" spans="1:9" ht="15.75">
      <c r="A5" s="166">
        <v>1</v>
      </c>
      <c r="B5" s="184" t="s">
        <v>130</v>
      </c>
      <c r="C5" s="185">
        <v>505</v>
      </c>
      <c r="D5" s="186">
        <f>+C5/C$9</f>
        <v>0.6917808219178082</v>
      </c>
      <c r="E5" s="185">
        <v>395</v>
      </c>
      <c r="F5" s="186">
        <f>+E5/E$9</f>
        <v>0.6929824561403509</v>
      </c>
      <c r="G5" s="185">
        <f>+C5+E5</f>
        <v>900</v>
      </c>
      <c r="H5" s="186">
        <f>+G5/G$9</f>
        <v>0.6923076923076923</v>
      </c>
      <c r="I5" s="166">
        <f>+A5</f>
        <v>1</v>
      </c>
    </row>
    <row r="6" spans="1:9" ht="15.75">
      <c r="A6" s="166">
        <f>+A5+1</f>
        <v>2</v>
      </c>
      <c r="B6" s="184" t="s">
        <v>131</v>
      </c>
      <c r="C6" s="185">
        <v>95</v>
      </c>
      <c r="D6" s="186">
        <f aca="true" t="shared" si="0" ref="D6:F9">+C6/C$9</f>
        <v>0.13013698630136986</v>
      </c>
      <c r="E6" s="185">
        <v>75</v>
      </c>
      <c r="F6" s="186">
        <f t="shared" si="0"/>
        <v>0.13157894736842105</v>
      </c>
      <c r="G6" s="185">
        <f>+C6+E6</f>
        <v>170</v>
      </c>
      <c r="H6" s="186">
        <f>+G6/G$9</f>
        <v>0.13076923076923078</v>
      </c>
      <c r="I6" s="166">
        <f>+A6</f>
        <v>2</v>
      </c>
    </row>
    <row r="7" spans="1:9" ht="15.75">
      <c r="A7" s="166">
        <f>+A6+1</f>
        <v>3</v>
      </c>
      <c r="B7" s="184" t="s">
        <v>132</v>
      </c>
      <c r="C7" s="185">
        <v>65</v>
      </c>
      <c r="D7" s="186">
        <f t="shared" si="0"/>
        <v>0.08904109589041095</v>
      </c>
      <c r="E7" s="185">
        <v>50</v>
      </c>
      <c r="F7" s="186">
        <f t="shared" si="0"/>
        <v>0.08771929824561403</v>
      </c>
      <c r="G7" s="185">
        <f>+C7+E7</f>
        <v>115</v>
      </c>
      <c r="H7" s="186">
        <f>+G7/G$9</f>
        <v>0.08846153846153847</v>
      </c>
      <c r="I7" s="166">
        <f>+A7</f>
        <v>3</v>
      </c>
    </row>
    <row r="8" spans="1:9" ht="15.75">
      <c r="A8" s="166">
        <f>+A7+1</f>
        <v>4</v>
      </c>
      <c r="B8" s="184" t="s">
        <v>133</v>
      </c>
      <c r="C8" s="185">
        <v>65</v>
      </c>
      <c r="D8" s="186">
        <f t="shared" si="0"/>
        <v>0.08904109589041095</v>
      </c>
      <c r="E8" s="185">
        <v>50</v>
      </c>
      <c r="F8" s="186">
        <f t="shared" si="0"/>
        <v>0.08771929824561403</v>
      </c>
      <c r="G8" s="185">
        <f>+C8+E8</f>
        <v>115</v>
      </c>
      <c r="H8" s="186">
        <f>+G8/G$9</f>
        <v>0.08846153846153847</v>
      </c>
      <c r="I8" s="166">
        <f>+A8</f>
        <v>4</v>
      </c>
    </row>
    <row r="9" spans="1:9" ht="15.75">
      <c r="A9" s="166">
        <f>+A8+1</f>
        <v>5</v>
      </c>
      <c r="B9" s="184" t="s">
        <v>129</v>
      </c>
      <c r="C9" s="185">
        <f>SUM(C5:C8)</f>
        <v>730</v>
      </c>
      <c r="D9" s="186">
        <f t="shared" si="0"/>
        <v>1</v>
      </c>
      <c r="E9" s="185">
        <f>SUM(E5:E8)</f>
        <v>570</v>
      </c>
      <c r="F9" s="186">
        <f t="shared" si="0"/>
        <v>1</v>
      </c>
      <c r="G9" s="185">
        <f>+C9+E9</f>
        <v>1300</v>
      </c>
      <c r="H9" s="186">
        <f>+G9/G$9</f>
        <v>1</v>
      </c>
      <c r="I9" s="166">
        <f>+A9</f>
        <v>5</v>
      </c>
    </row>
    <row r="10" spans="1:9" ht="15.75">
      <c r="A10" s="171" t="s">
        <v>33</v>
      </c>
      <c r="B10" s="172"/>
      <c r="C10" s="172"/>
      <c r="D10" s="172"/>
      <c r="E10" s="172"/>
      <c r="F10" s="172"/>
      <c r="G10" s="172"/>
      <c r="H10" s="172"/>
      <c r="I10" s="173"/>
    </row>
  </sheetData>
  <printOptions horizontalCentered="1"/>
  <pageMargins left="0.75" right="0.75" top="1" bottom="1" header="0.5" footer="0.5"/>
  <pageSetup horizontalDpi="600" verticalDpi="600" orientation="landscape" scale="95" r:id="rId1"/>
  <headerFooter alignWithMargins="0">
    <oddHeader>&amp;R&amp;A
Page &amp;P of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="75" zoomScaleNormal="75" workbookViewId="0" topLeftCell="A1">
      <selection activeCell="I3" sqref="I3"/>
    </sheetView>
  </sheetViews>
  <sheetFormatPr defaultColWidth="9.00390625" defaultRowHeight="15.75"/>
  <cols>
    <col min="1" max="1" width="5.125" style="161" customWidth="1"/>
    <col min="2" max="2" width="30.625" style="161" customWidth="1"/>
    <col min="3" max="6" width="12.625" style="161" customWidth="1"/>
    <col min="7" max="7" width="5.125" style="161" customWidth="1"/>
    <col min="8" max="16384" width="9.00390625" style="161" customWidth="1"/>
  </cols>
  <sheetData>
    <row r="1" spans="1:7" ht="60" customHeight="1">
      <c r="A1" s="175" t="s">
        <v>139</v>
      </c>
      <c r="B1" s="159"/>
      <c r="C1" s="159"/>
      <c r="D1" s="159"/>
      <c r="E1" s="159"/>
      <c r="F1" s="159"/>
      <c r="G1" s="160"/>
    </row>
    <row r="2" spans="1:7" ht="15.75">
      <c r="A2" s="162" t="s">
        <v>28</v>
      </c>
      <c r="B2" s="162" t="s">
        <v>29</v>
      </c>
      <c r="C2" s="162" t="s">
        <v>30</v>
      </c>
      <c r="D2" s="162" t="s">
        <v>31</v>
      </c>
      <c r="E2" s="162" t="s">
        <v>32</v>
      </c>
      <c r="F2" s="162" t="s">
        <v>38</v>
      </c>
      <c r="G2" s="179" t="s">
        <v>39</v>
      </c>
    </row>
    <row r="3" spans="1:7" ht="47.25">
      <c r="A3" s="163" t="s">
        <v>26</v>
      </c>
      <c r="B3" s="164" t="s">
        <v>27</v>
      </c>
      <c r="C3" s="177" t="s">
        <v>137</v>
      </c>
      <c r="D3" s="165" t="s">
        <v>121</v>
      </c>
      <c r="E3" s="165" t="s">
        <v>122</v>
      </c>
      <c r="F3" s="165" t="s">
        <v>123</v>
      </c>
      <c r="G3" s="163" t="s">
        <v>26</v>
      </c>
    </row>
    <row r="4" spans="1:7" ht="15.75">
      <c r="A4" s="166">
        <v>1</v>
      </c>
      <c r="B4" s="187" t="s">
        <v>125</v>
      </c>
      <c r="C4" s="188"/>
      <c r="D4" s="189">
        <v>632</v>
      </c>
      <c r="E4" s="189">
        <v>432</v>
      </c>
      <c r="F4" s="189">
        <v>232</v>
      </c>
      <c r="G4" s="166">
        <f>+A4</f>
        <v>1</v>
      </c>
    </row>
    <row r="5" spans="1:7" ht="15.75">
      <c r="A5" s="166">
        <f>+A4+1</f>
        <v>2</v>
      </c>
      <c r="B5" s="184" t="s">
        <v>130</v>
      </c>
      <c r="C5" s="191">
        <f>+'CCS Exhbit 6.9'!H5</f>
        <v>0.6923076923076923</v>
      </c>
      <c r="D5" s="169">
        <f aca="true" t="shared" si="0" ref="D5:F8">+D$4*$C5</f>
        <v>437.53846153846155</v>
      </c>
      <c r="E5" s="169">
        <f t="shared" si="0"/>
        <v>299.0769230769231</v>
      </c>
      <c r="F5" s="169">
        <f t="shared" si="0"/>
        <v>160.6153846153846</v>
      </c>
      <c r="G5" s="166">
        <f aca="true" t="shared" si="1" ref="G5:G15">+A5</f>
        <v>2</v>
      </c>
    </row>
    <row r="6" spans="1:7" ht="15.75">
      <c r="A6" s="166">
        <f aca="true" t="shared" si="2" ref="A6:A15">+A5+1</f>
        <v>3</v>
      </c>
      <c r="B6" s="184" t="s">
        <v>131</v>
      </c>
      <c r="C6" s="191">
        <f>+'CCS Exhbit 6.9'!H6</f>
        <v>0.13076923076923078</v>
      </c>
      <c r="D6" s="169">
        <f t="shared" si="0"/>
        <v>82.64615384615385</v>
      </c>
      <c r="E6" s="169">
        <f t="shared" si="0"/>
        <v>56.4923076923077</v>
      </c>
      <c r="F6" s="169">
        <f t="shared" si="0"/>
        <v>30.33846153846154</v>
      </c>
      <c r="G6" s="166">
        <f t="shared" si="1"/>
        <v>3</v>
      </c>
    </row>
    <row r="7" spans="1:7" ht="15.75">
      <c r="A7" s="166">
        <f t="shared" si="2"/>
        <v>4</v>
      </c>
      <c r="B7" s="184" t="s">
        <v>132</v>
      </c>
      <c r="C7" s="191">
        <f>+'CCS Exhbit 6.9'!H7</f>
        <v>0.08846153846153847</v>
      </c>
      <c r="D7" s="169">
        <f t="shared" si="0"/>
        <v>55.90769230769231</v>
      </c>
      <c r="E7" s="169">
        <f t="shared" si="0"/>
        <v>38.215384615384615</v>
      </c>
      <c r="F7" s="169">
        <f t="shared" si="0"/>
        <v>20.523076923076925</v>
      </c>
      <c r="G7" s="166">
        <f t="shared" si="1"/>
        <v>4</v>
      </c>
    </row>
    <row r="8" spans="1:7" ht="15.75">
      <c r="A8" s="166">
        <f t="shared" si="2"/>
        <v>5</v>
      </c>
      <c r="B8" s="184" t="s">
        <v>133</v>
      </c>
      <c r="C8" s="191">
        <f>+'CCS Exhbit 6.9'!H8</f>
        <v>0.08846153846153847</v>
      </c>
      <c r="D8" s="169">
        <f t="shared" si="0"/>
        <v>55.90769230769231</v>
      </c>
      <c r="E8" s="169">
        <f t="shared" si="0"/>
        <v>38.215384615384615</v>
      </c>
      <c r="F8" s="169">
        <f t="shared" si="0"/>
        <v>20.523076923076925</v>
      </c>
      <c r="G8" s="166">
        <f t="shared" si="1"/>
        <v>5</v>
      </c>
    </row>
    <row r="9" spans="1:7" ht="15.75">
      <c r="A9" s="166">
        <f t="shared" si="2"/>
        <v>6</v>
      </c>
      <c r="B9" s="184" t="s">
        <v>136</v>
      </c>
      <c r="C9" s="191">
        <f>SUM(C5:C8)</f>
        <v>1</v>
      </c>
      <c r="D9" s="169">
        <f>SUM(D5:D8)</f>
        <v>632</v>
      </c>
      <c r="E9" s="169">
        <f>SUM(E5:E8)</f>
        <v>432</v>
      </c>
      <c r="F9" s="169">
        <f>SUM(F5:F8)</f>
        <v>232</v>
      </c>
      <c r="G9" s="166">
        <f t="shared" si="1"/>
        <v>6</v>
      </c>
    </row>
    <row r="10" spans="1:7" ht="15.75">
      <c r="A10" s="166">
        <f t="shared" si="2"/>
        <v>7</v>
      </c>
      <c r="B10" s="187" t="s">
        <v>126</v>
      </c>
      <c r="C10" s="188"/>
      <c r="D10" s="189">
        <v>539</v>
      </c>
      <c r="E10" s="190">
        <v>439</v>
      </c>
      <c r="F10" s="190">
        <v>339</v>
      </c>
      <c r="G10" s="166">
        <f t="shared" si="1"/>
        <v>7</v>
      </c>
    </row>
    <row r="11" spans="1:7" ht="15.75">
      <c r="A11" s="166">
        <f t="shared" si="2"/>
        <v>8</v>
      </c>
      <c r="B11" s="184" t="s">
        <v>130</v>
      </c>
      <c r="C11" s="191">
        <f>+'CCS Exhbit 6.9'!H5</f>
        <v>0.6923076923076923</v>
      </c>
      <c r="D11" s="169">
        <f>+D$10*$C11</f>
        <v>373.15384615384613</v>
      </c>
      <c r="E11" s="169">
        <f>+E$10*$C11</f>
        <v>303.9230769230769</v>
      </c>
      <c r="F11" s="169">
        <f>+F$10*$C11</f>
        <v>234.69230769230768</v>
      </c>
      <c r="G11" s="166">
        <f t="shared" si="1"/>
        <v>8</v>
      </c>
    </row>
    <row r="12" spans="1:7" ht="15.75">
      <c r="A12" s="166">
        <f t="shared" si="2"/>
        <v>9</v>
      </c>
      <c r="B12" s="184" t="s">
        <v>131</v>
      </c>
      <c r="C12" s="191">
        <f>+'CCS Exhbit 6.9'!H6</f>
        <v>0.13076923076923078</v>
      </c>
      <c r="D12" s="169">
        <f aca="true" t="shared" si="3" ref="D12:F14">+D$10*$C12</f>
        <v>70.4846153846154</v>
      </c>
      <c r="E12" s="169">
        <f t="shared" si="3"/>
        <v>57.40769230769231</v>
      </c>
      <c r="F12" s="169">
        <f t="shared" si="3"/>
        <v>44.330769230769235</v>
      </c>
      <c r="G12" s="166">
        <f t="shared" si="1"/>
        <v>9</v>
      </c>
    </row>
    <row r="13" spans="1:7" ht="15.75">
      <c r="A13" s="166">
        <f t="shared" si="2"/>
        <v>10</v>
      </c>
      <c r="B13" s="184" t="s">
        <v>132</v>
      </c>
      <c r="C13" s="191">
        <f>+'CCS Exhbit 6.9'!H7</f>
        <v>0.08846153846153847</v>
      </c>
      <c r="D13" s="169">
        <f t="shared" si="3"/>
        <v>47.680769230769236</v>
      </c>
      <c r="E13" s="169">
        <f t="shared" si="3"/>
        <v>38.83461538461539</v>
      </c>
      <c r="F13" s="169">
        <f t="shared" si="3"/>
        <v>29.98846153846154</v>
      </c>
      <c r="G13" s="166">
        <f t="shared" si="1"/>
        <v>10</v>
      </c>
    </row>
    <row r="14" spans="1:7" ht="15.75">
      <c r="A14" s="166">
        <f t="shared" si="2"/>
        <v>11</v>
      </c>
      <c r="B14" s="184" t="s">
        <v>133</v>
      </c>
      <c r="C14" s="191">
        <f>+'CCS Exhbit 6.9'!H8</f>
        <v>0.08846153846153847</v>
      </c>
      <c r="D14" s="169">
        <f t="shared" si="3"/>
        <v>47.680769230769236</v>
      </c>
      <c r="E14" s="169">
        <f t="shared" si="3"/>
        <v>38.83461538461539</v>
      </c>
      <c r="F14" s="169">
        <f t="shared" si="3"/>
        <v>29.98846153846154</v>
      </c>
      <c r="G14" s="166">
        <f t="shared" si="1"/>
        <v>11</v>
      </c>
    </row>
    <row r="15" spans="1:7" ht="15.75">
      <c r="A15" s="166">
        <f t="shared" si="2"/>
        <v>12</v>
      </c>
      <c r="B15" s="167" t="s">
        <v>52</v>
      </c>
      <c r="C15" s="191">
        <f>SUM(C11:C14)</f>
        <v>1</v>
      </c>
      <c r="D15" s="168">
        <f>SUM(D11:D14)</f>
        <v>539</v>
      </c>
      <c r="E15" s="168">
        <f>SUM(E11:E14)</f>
        <v>439</v>
      </c>
      <c r="F15" s="168">
        <f>SUM(F11:F14)</f>
        <v>339</v>
      </c>
      <c r="G15" s="166">
        <f t="shared" si="1"/>
        <v>12</v>
      </c>
    </row>
    <row r="16" spans="1:7" ht="15.75">
      <c r="A16" s="171" t="s">
        <v>33</v>
      </c>
      <c r="B16" s="172"/>
      <c r="C16" s="172"/>
      <c r="D16" s="172"/>
      <c r="E16" s="172"/>
      <c r="F16" s="172"/>
      <c r="G16" s="173"/>
    </row>
    <row r="25" spans="4:8" ht="15.75">
      <c r="D25" s="174"/>
      <c r="F25" s="174"/>
      <c r="H25" s="174"/>
    </row>
    <row r="26" spans="4:8" ht="15.75">
      <c r="D26" s="174"/>
      <c r="F26" s="174"/>
      <c r="H26" s="174"/>
    </row>
    <row r="27" spans="4:8" ht="15.75">
      <c r="D27" s="174"/>
      <c r="F27" s="174"/>
      <c r="H27" s="174"/>
    </row>
    <row r="28" spans="4:8" ht="15.75">
      <c r="D28" s="174"/>
      <c r="F28" s="174"/>
      <c r="H28" s="174"/>
    </row>
    <row r="29" spans="4:8" ht="15.75">
      <c r="D29" s="174"/>
      <c r="F29" s="174"/>
      <c r="H29" s="174"/>
    </row>
  </sheetData>
  <printOptions horizontalCentered="1"/>
  <pageMargins left="0.75" right="0.75" top="1" bottom="1" header="0.5" footer="0.5"/>
  <pageSetup horizontalDpi="600" verticalDpi="600" orientation="landscape" r:id="rId1"/>
  <headerFooter alignWithMargins="0">
    <oddHeader>&amp;R&amp;A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zoomScale="75" zoomScaleNormal="75" workbookViewId="0" topLeftCell="A1">
      <selection activeCell="C4" sqref="C4"/>
    </sheetView>
  </sheetViews>
  <sheetFormatPr defaultColWidth="9.00390625" defaultRowHeight="15.75"/>
  <cols>
    <col min="1" max="1" width="5.125" style="0" customWidth="1"/>
    <col min="3" max="3" width="10.50390625" style="0" bestFit="1" customWidth="1"/>
    <col min="4" max="4" width="10.25390625" style="0" bestFit="1" customWidth="1"/>
    <col min="5" max="5" width="9.125" style="0" bestFit="1" customWidth="1"/>
    <col min="6" max="6" width="10.25390625" style="0" bestFit="1" customWidth="1"/>
    <col min="7" max="7" width="5.125" style="0" customWidth="1"/>
  </cols>
  <sheetData>
    <row r="1" spans="1:7" ht="15.75">
      <c r="A1" s="105"/>
      <c r="B1" s="106"/>
      <c r="C1" s="106"/>
      <c r="D1" s="106"/>
      <c r="E1" s="106"/>
      <c r="F1" s="106"/>
      <c r="G1" s="107"/>
    </row>
    <row r="2" spans="1:7" ht="15.75">
      <c r="A2" s="108" t="s">
        <v>47</v>
      </c>
      <c r="B2" s="109"/>
      <c r="C2" s="109"/>
      <c r="D2" s="109"/>
      <c r="E2" s="109"/>
      <c r="F2" s="109"/>
      <c r="G2" s="110"/>
    </row>
    <row r="3" spans="1:7" ht="15.75">
      <c r="A3" s="108" t="s">
        <v>94</v>
      </c>
      <c r="B3" s="109"/>
      <c r="C3" s="109"/>
      <c r="D3" s="109"/>
      <c r="E3" s="109"/>
      <c r="F3" s="109"/>
      <c r="G3" s="110"/>
    </row>
    <row r="4" spans="1:7" ht="15.75">
      <c r="A4" s="111"/>
      <c r="B4" s="112"/>
      <c r="C4" s="112"/>
      <c r="D4" s="112"/>
      <c r="E4" s="112"/>
      <c r="F4" s="112"/>
      <c r="G4" s="113"/>
    </row>
    <row r="5" spans="1:7" ht="15.75">
      <c r="A5" s="104" t="s">
        <v>28</v>
      </c>
      <c r="B5" s="104" t="s">
        <v>29</v>
      </c>
      <c r="C5" s="104" t="s">
        <v>30</v>
      </c>
      <c r="D5" s="104" t="s">
        <v>31</v>
      </c>
      <c r="E5" s="104" t="s">
        <v>32</v>
      </c>
      <c r="F5" s="104" t="s">
        <v>38</v>
      </c>
      <c r="G5" s="104" t="s">
        <v>39</v>
      </c>
    </row>
    <row r="6" spans="1:7" ht="15.75">
      <c r="A6" s="98"/>
      <c r="B6" s="98"/>
      <c r="C6" s="89" t="s">
        <v>88</v>
      </c>
      <c r="D6" s="90"/>
      <c r="E6" s="90"/>
      <c r="F6" s="91"/>
      <c r="G6" s="98"/>
    </row>
    <row r="7" spans="1:7" ht="15.75">
      <c r="A7" s="99" t="s">
        <v>92</v>
      </c>
      <c r="B7" s="99" t="s">
        <v>90</v>
      </c>
      <c r="C7" s="89" t="s">
        <v>84</v>
      </c>
      <c r="D7" s="91"/>
      <c r="E7" s="89" t="s">
        <v>86</v>
      </c>
      <c r="F7" s="91"/>
      <c r="G7" s="99" t="s">
        <v>92</v>
      </c>
    </row>
    <row r="8" spans="1:7" ht="15.75">
      <c r="A8" s="100" t="s">
        <v>93</v>
      </c>
      <c r="B8" s="100" t="s">
        <v>91</v>
      </c>
      <c r="C8" s="92" t="s">
        <v>85</v>
      </c>
      <c r="D8" s="92" t="s">
        <v>89</v>
      </c>
      <c r="E8" s="92" t="s">
        <v>87</v>
      </c>
      <c r="F8" s="10" t="s">
        <v>89</v>
      </c>
      <c r="G8" s="100" t="s">
        <v>93</v>
      </c>
    </row>
    <row r="9" spans="1:7" ht="15.75">
      <c r="A9" s="92">
        <v>1</v>
      </c>
      <c r="B9" s="96" t="s">
        <v>78</v>
      </c>
      <c r="C9" s="93">
        <v>985756.4</v>
      </c>
      <c r="D9" s="94">
        <f aca="true" t="shared" si="0" ref="D9:D16">+C9/C$16</f>
        <v>0.9264453675682788</v>
      </c>
      <c r="E9" s="93">
        <v>84137.587</v>
      </c>
      <c r="F9" s="94">
        <f aca="true" t="shared" si="1" ref="F9:F16">+E9/E$16</f>
        <v>0.6701762025330249</v>
      </c>
      <c r="G9" s="92">
        <f>+A9</f>
        <v>1</v>
      </c>
    </row>
    <row r="10" spans="1:7" ht="15.75">
      <c r="A10" s="92">
        <f>+A9+1</f>
        <v>2</v>
      </c>
      <c r="B10" s="96" t="s">
        <v>79</v>
      </c>
      <c r="C10" s="93">
        <v>37794.4</v>
      </c>
      <c r="D10" s="94">
        <f t="shared" si="0"/>
        <v>0.035520384955170015</v>
      </c>
      <c r="E10" s="93">
        <v>4869.647</v>
      </c>
      <c r="F10" s="94">
        <f t="shared" si="1"/>
        <v>0.03878791453974473</v>
      </c>
      <c r="G10" s="92">
        <f aca="true" t="shared" si="2" ref="G10:G16">+A10</f>
        <v>2</v>
      </c>
    </row>
    <row r="11" spans="1:7" ht="15.75">
      <c r="A11" s="92">
        <f aca="true" t="shared" si="3" ref="A11:A16">+A10+1</f>
        <v>3</v>
      </c>
      <c r="B11" s="96" t="s">
        <v>80</v>
      </c>
      <c r="C11" s="93">
        <v>3489</v>
      </c>
      <c r="D11" s="94">
        <f t="shared" si="0"/>
        <v>0.00327907370162215</v>
      </c>
      <c r="E11" s="93">
        <v>0</v>
      </c>
      <c r="F11" s="94">
        <f t="shared" si="1"/>
        <v>0</v>
      </c>
      <c r="G11" s="92">
        <f t="shared" si="2"/>
        <v>3</v>
      </c>
    </row>
    <row r="12" spans="1:7" ht="15.75">
      <c r="A12" s="92">
        <f t="shared" si="3"/>
        <v>4</v>
      </c>
      <c r="B12" s="97" t="s">
        <v>3</v>
      </c>
      <c r="C12" s="93"/>
      <c r="D12" s="94">
        <f t="shared" si="0"/>
        <v>0</v>
      </c>
      <c r="E12" s="93"/>
      <c r="F12" s="94">
        <f t="shared" si="1"/>
        <v>0</v>
      </c>
      <c r="G12" s="92">
        <f t="shared" si="2"/>
        <v>4</v>
      </c>
    </row>
    <row r="13" spans="1:7" ht="15.75">
      <c r="A13" s="92">
        <f t="shared" si="3"/>
        <v>5</v>
      </c>
      <c r="B13" s="96" t="s">
        <v>4</v>
      </c>
      <c r="C13" s="93">
        <v>36980.2</v>
      </c>
      <c r="D13" s="94">
        <f t="shared" si="0"/>
        <v>0.03475517377492904</v>
      </c>
      <c r="E13" s="93">
        <v>8411.836</v>
      </c>
      <c r="F13" s="94">
        <f t="shared" si="1"/>
        <v>0.06700230548340529</v>
      </c>
      <c r="G13" s="92">
        <f t="shared" si="2"/>
        <v>5</v>
      </c>
    </row>
    <row r="14" spans="1:7" ht="15.75">
      <c r="A14" s="92">
        <f t="shared" si="3"/>
        <v>6</v>
      </c>
      <c r="B14" s="96" t="s">
        <v>81</v>
      </c>
      <c r="C14" s="93"/>
      <c r="D14" s="94">
        <f t="shared" si="0"/>
        <v>0</v>
      </c>
      <c r="E14" s="93">
        <v>4839.709</v>
      </c>
      <c r="F14" s="94">
        <f t="shared" si="1"/>
        <v>0.03854945113870337</v>
      </c>
      <c r="G14" s="92">
        <f t="shared" si="2"/>
        <v>6</v>
      </c>
    </row>
    <row r="15" spans="1:7" ht="15.75">
      <c r="A15" s="92">
        <f t="shared" si="3"/>
        <v>7</v>
      </c>
      <c r="B15" s="96" t="s">
        <v>82</v>
      </c>
      <c r="C15" s="93"/>
      <c r="D15" s="94">
        <f t="shared" si="0"/>
        <v>0</v>
      </c>
      <c r="E15" s="93">
        <v>23286.692</v>
      </c>
      <c r="F15" s="94">
        <f t="shared" si="1"/>
        <v>0.18548412630512176</v>
      </c>
      <c r="G15" s="92">
        <f t="shared" si="2"/>
        <v>7</v>
      </c>
    </row>
    <row r="16" spans="1:7" ht="15.75">
      <c r="A16" s="92">
        <f t="shared" si="3"/>
        <v>8</v>
      </c>
      <c r="B16" s="96" t="s">
        <v>83</v>
      </c>
      <c r="C16" s="95">
        <f>SUM(C9:C15)</f>
        <v>1064020</v>
      </c>
      <c r="D16" s="94">
        <f t="shared" si="0"/>
        <v>1</v>
      </c>
      <c r="E16" s="95">
        <f>SUM(E9:E15)</f>
        <v>125545.47099999999</v>
      </c>
      <c r="F16" s="94">
        <f t="shared" si="1"/>
        <v>1</v>
      </c>
      <c r="G16" s="92">
        <f t="shared" si="2"/>
        <v>8</v>
      </c>
    </row>
    <row r="17" spans="1:7" ht="15.75">
      <c r="A17" s="103" t="s">
        <v>33</v>
      </c>
      <c r="B17" s="101"/>
      <c r="C17" s="101"/>
      <c r="D17" s="101"/>
      <c r="E17" s="101"/>
      <c r="F17" s="101"/>
      <c r="G17" s="102"/>
    </row>
  </sheetData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&amp;RCCS Exhibit 6.1
Page 2 of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zoomScale="75" zoomScaleNormal="75" workbookViewId="0" topLeftCell="A1">
      <selection activeCell="C4" sqref="C4"/>
    </sheetView>
  </sheetViews>
  <sheetFormatPr defaultColWidth="9.00390625" defaultRowHeight="15.75"/>
  <cols>
    <col min="1" max="1" width="5.625" style="2" customWidth="1"/>
    <col min="2" max="2" width="24.375" style="1" customWidth="1"/>
    <col min="3" max="3" width="13.75390625" style="1" customWidth="1"/>
    <col min="4" max="4" width="12.75390625" style="1" customWidth="1"/>
    <col min="5" max="5" width="5.625" style="2" customWidth="1"/>
    <col min="6" max="16384" width="9.00390625" style="1" customWidth="1"/>
  </cols>
  <sheetData>
    <row r="1" spans="1:5" s="4" customFormat="1" ht="60" customHeight="1">
      <c r="A1" s="18" t="s">
        <v>34</v>
      </c>
      <c r="B1" s="19"/>
      <c r="C1" s="20"/>
      <c r="D1" s="20"/>
      <c r="E1" s="21"/>
    </row>
    <row r="2" spans="1:5" s="4" customFormat="1" ht="15.75">
      <c r="A2" s="6" t="s">
        <v>28</v>
      </c>
      <c r="B2" s="6" t="s">
        <v>29</v>
      </c>
      <c r="C2" s="6" t="s">
        <v>30</v>
      </c>
      <c r="D2" s="6" t="s">
        <v>31</v>
      </c>
      <c r="E2" s="6" t="s">
        <v>32</v>
      </c>
    </row>
    <row r="3" spans="1:5" s="5" customFormat="1" ht="34.5" customHeight="1">
      <c r="A3" s="7" t="s">
        <v>26</v>
      </c>
      <c r="B3" s="7" t="s">
        <v>27</v>
      </c>
      <c r="C3" s="7" t="s">
        <v>3</v>
      </c>
      <c r="D3" s="7" t="s">
        <v>4</v>
      </c>
      <c r="E3" s="7" t="s">
        <v>26</v>
      </c>
    </row>
    <row r="4" spans="1:5" s="4" customFormat="1" ht="15.75">
      <c r="A4" s="8">
        <v>1</v>
      </c>
      <c r="B4" s="9" t="s">
        <v>13</v>
      </c>
      <c r="C4" s="16">
        <v>1219785</v>
      </c>
      <c r="D4" s="16">
        <v>1721765</v>
      </c>
      <c r="E4" s="8">
        <f>+A4</f>
        <v>1</v>
      </c>
    </row>
    <row r="5" spans="1:5" ht="15.75">
      <c r="A5" s="8">
        <f>+A4+1</f>
        <v>2</v>
      </c>
      <c r="B5" s="9" t="s">
        <v>14</v>
      </c>
      <c r="C5" s="17">
        <v>11203992</v>
      </c>
      <c r="D5" s="17">
        <v>8411836</v>
      </c>
      <c r="E5" s="10">
        <f aca="true" t="shared" si="0" ref="E5:E16">+A5</f>
        <v>2</v>
      </c>
    </row>
    <row r="6" spans="1:5" ht="15.75">
      <c r="A6" s="10">
        <f aca="true" t="shared" si="1" ref="A6:A16">+A5+1</f>
        <v>3</v>
      </c>
      <c r="B6" s="11" t="s">
        <v>15</v>
      </c>
      <c r="C6" s="17">
        <v>11</v>
      </c>
      <c r="D6" s="17">
        <v>40</v>
      </c>
      <c r="E6" s="10">
        <f t="shared" si="0"/>
        <v>3</v>
      </c>
    </row>
    <row r="7" spans="1:5" ht="15.75">
      <c r="A7" s="10">
        <f t="shared" si="1"/>
        <v>4</v>
      </c>
      <c r="B7" s="11"/>
      <c r="C7" s="11"/>
      <c r="D7" s="11"/>
      <c r="E7" s="10">
        <f t="shared" si="0"/>
        <v>4</v>
      </c>
    </row>
    <row r="8" spans="1:5" ht="15.75">
      <c r="A8" s="10">
        <f t="shared" si="1"/>
        <v>5</v>
      </c>
      <c r="B8" s="11" t="s">
        <v>16</v>
      </c>
      <c r="C8" s="12">
        <f>C4/C5</f>
        <v>0.10887057041811525</v>
      </c>
      <c r="D8" s="12">
        <f>D4/D5</f>
        <v>0.20468361484936226</v>
      </c>
      <c r="E8" s="10">
        <f t="shared" si="0"/>
        <v>5</v>
      </c>
    </row>
    <row r="9" spans="1:5" ht="15.75">
      <c r="A9" s="10">
        <f t="shared" si="1"/>
        <v>6</v>
      </c>
      <c r="B9" s="11" t="s">
        <v>17</v>
      </c>
      <c r="C9" s="13">
        <f>C5/C6</f>
        <v>1018544.7272727273</v>
      </c>
      <c r="D9" s="13">
        <f>D5/D6</f>
        <v>210295.9</v>
      </c>
      <c r="E9" s="10">
        <f t="shared" si="0"/>
        <v>6</v>
      </c>
    </row>
    <row r="10" spans="1:5" ht="15.75">
      <c r="A10" s="10">
        <f t="shared" si="1"/>
        <v>7</v>
      </c>
      <c r="B10" s="11"/>
      <c r="C10" s="11"/>
      <c r="D10" s="11"/>
      <c r="E10" s="10">
        <f t="shared" si="0"/>
        <v>7</v>
      </c>
    </row>
    <row r="11" spans="1:5" ht="15.75">
      <c r="A11" s="10">
        <f t="shared" si="1"/>
        <v>8</v>
      </c>
      <c r="B11" s="11" t="s">
        <v>18</v>
      </c>
      <c r="C11" s="11"/>
      <c r="D11" s="11"/>
      <c r="E11" s="10">
        <f t="shared" si="0"/>
        <v>8</v>
      </c>
    </row>
    <row r="12" spans="1:5" ht="15.75">
      <c r="A12" s="10">
        <f t="shared" si="1"/>
        <v>9</v>
      </c>
      <c r="B12" s="11" t="s">
        <v>19</v>
      </c>
      <c r="C12" s="17">
        <v>4000000</v>
      </c>
      <c r="D12" s="10" t="s">
        <v>20</v>
      </c>
      <c r="E12" s="10">
        <f t="shared" si="0"/>
        <v>9</v>
      </c>
    </row>
    <row r="13" spans="1:5" ht="15.75">
      <c r="A13" s="10">
        <f t="shared" si="1"/>
        <v>10</v>
      </c>
      <c r="B13" s="11" t="s">
        <v>21</v>
      </c>
      <c r="C13" s="17">
        <v>100000</v>
      </c>
      <c r="D13" s="10" t="s">
        <v>20</v>
      </c>
      <c r="E13" s="10">
        <f t="shared" si="0"/>
        <v>10</v>
      </c>
    </row>
    <row r="14" spans="1:5" ht="15.75">
      <c r="A14" s="10">
        <f t="shared" si="1"/>
        <v>11</v>
      </c>
      <c r="B14" s="11"/>
      <c r="C14" s="11"/>
      <c r="D14" s="11"/>
      <c r="E14" s="10">
        <f t="shared" si="0"/>
        <v>11</v>
      </c>
    </row>
    <row r="15" spans="1:5" ht="15.75">
      <c r="A15" s="10">
        <f t="shared" si="1"/>
        <v>12</v>
      </c>
      <c r="B15" s="11" t="s">
        <v>22</v>
      </c>
      <c r="C15" s="10" t="s">
        <v>23</v>
      </c>
      <c r="D15" s="10" t="s">
        <v>24</v>
      </c>
      <c r="E15" s="10">
        <f t="shared" si="0"/>
        <v>12</v>
      </c>
    </row>
    <row r="16" spans="1:5" ht="15.75">
      <c r="A16" s="10">
        <f t="shared" si="1"/>
        <v>13</v>
      </c>
      <c r="B16" s="11" t="s">
        <v>25</v>
      </c>
      <c r="C16" s="10" t="s">
        <v>20</v>
      </c>
      <c r="D16" s="12">
        <v>0.2763</v>
      </c>
      <c r="E16" s="10">
        <f t="shared" si="0"/>
        <v>13</v>
      </c>
    </row>
    <row r="17" spans="1:5" ht="15.75">
      <c r="A17" s="3" t="s">
        <v>33</v>
      </c>
      <c r="B17" s="14"/>
      <c r="C17" s="14"/>
      <c r="D17" s="14"/>
      <c r="E17" s="15"/>
    </row>
  </sheetData>
  <printOptions horizontalCentered="1"/>
  <pageMargins left="0.75" right="0.75" top="1" bottom="1" header="0.5" footer="0.5"/>
  <pageSetup fitToHeight="1" fitToWidth="1" horizontalDpi="300" verticalDpi="300" orientation="portrait" r:id="rId1"/>
  <headerFooter alignWithMargins="0">
    <oddHeader>&amp;R&amp;A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zoomScale="75" zoomScaleNormal="75" workbookViewId="0" topLeftCell="A1">
      <selection activeCell="C4" sqref="C4"/>
    </sheetView>
  </sheetViews>
  <sheetFormatPr defaultColWidth="9.00390625" defaultRowHeight="15.75"/>
  <cols>
    <col min="1" max="1" width="5.625" style="50" customWidth="1"/>
    <col min="2" max="2" width="16.00390625" style="50" customWidth="1"/>
    <col min="3" max="4" width="12.625" style="50" customWidth="1"/>
    <col min="5" max="5" width="9.00390625" style="50" customWidth="1"/>
    <col min="6" max="6" width="12.625" style="50" customWidth="1"/>
    <col min="7" max="8" width="9.00390625" style="50" customWidth="1"/>
    <col min="9" max="9" width="5.625" style="50" customWidth="1"/>
    <col min="10" max="16384" width="9.00390625" style="50" customWidth="1"/>
  </cols>
  <sheetData>
    <row r="1" spans="1:9" s="49" customFormat="1" ht="60" customHeight="1">
      <c r="A1" s="34" t="s">
        <v>43</v>
      </c>
      <c r="B1" s="32"/>
      <c r="C1" s="32"/>
      <c r="D1" s="32"/>
      <c r="E1" s="32"/>
      <c r="F1" s="32"/>
      <c r="G1" s="32"/>
      <c r="H1" s="32"/>
      <c r="I1" s="33"/>
    </row>
    <row r="2" spans="1:9" s="49" customFormat="1" ht="15.75">
      <c r="A2" s="22" t="s">
        <v>28</v>
      </c>
      <c r="B2" s="22" t="s">
        <v>29</v>
      </c>
      <c r="C2" s="22" t="s">
        <v>30</v>
      </c>
      <c r="D2" s="22" t="s">
        <v>31</v>
      </c>
      <c r="E2" s="22" t="s">
        <v>32</v>
      </c>
      <c r="F2" s="22" t="s">
        <v>38</v>
      </c>
      <c r="G2" s="22" t="s">
        <v>39</v>
      </c>
      <c r="H2" s="22" t="s">
        <v>40</v>
      </c>
      <c r="I2" s="22" t="s">
        <v>41</v>
      </c>
    </row>
    <row r="3" spans="1:9" ht="45" customHeight="1">
      <c r="A3" s="23" t="s">
        <v>26</v>
      </c>
      <c r="B3" s="24"/>
      <c r="C3" s="23" t="s">
        <v>35</v>
      </c>
      <c r="D3" s="23" t="s">
        <v>103</v>
      </c>
      <c r="E3" s="23" t="s">
        <v>36</v>
      </c>
      <c r="F3" s="23" t="s">
        <v>42</v>
      </c>
      <c r="G3" s="23" t="s">
        <v>36</v>
      </c>
      <c r="H3" s="23" t="s">
        <v>37</v>
      </c>
      <c r="I3" s="23" t="s">
        <v>26</v>
      </c>
    </row>
    <row r="4" spans="1:9" ht="15.75">
      <c r="A4" s="25">
        <v>1</v>
      </c>
      <c r="B4" s="26" t="s">
        <v>0</v>
      </c>
      <c r="C4" s="31">
        <v>199018.3</v>
      </c>
      <c r="D4" s="31">
        <v>224509.1</v>
      </c>
      <c r="E4" s="45">
        <f aca="true" t="shared" si="0" ref="E4:E16">D4/C4-1</f>
        <v>0.12808269390302307</v>
      </c>
      <c r="F4" s="31">
        <v>223506.7</v>
      </c>
      <c r="G4" s="45">
        <f aca="true" t="shared" si="1" ref="G4:G16">F4/C4-1</f>
        <v>0.12304597114938698</v>
      </c>
      <c r="H4" s="45">
        <f aca="true" t="shared" si="2" ref="H4:H16">F4/D4-1</f>
        <v>-0.004464852426917187</v>
      </c>
      <c r="I4" s="25">
        <f>+A4</f>
        <v>1</v>
      </c>
    </row>
    <row r="5" spans="1:9" ht="15.75">
      <c r="A5" s="25">
        <f>+A4+1</f>
        <v>2</v>
      </c>
      <c r="B5" s="26" t="s">
        <v>1</v>
      </c>
      <c r="C5" s="31">
        <v>3088</v>
      </c>
      <c r="D5" s="31">
        <v>3225.8</v>
      </c>
      <c r="E5" s="45">
        <f t="shared" si="0"/>
        <v>0.04462435233160633</v>
      </c>
      <c r="F5" s="31">
        <v>3191.4</v>
      </c>
      <c r="G5" s="45">
        <f t="shared" si="1"/>
        <v>0.03348445595854921</v>
      </c>
      <c r="H5" s="45">
        <f t="shared" si="2"/>
        <v>-0.010664021328042672</v>
      </c>
      <c r="I5" s="25">
        <f aca="true" t="shared" si="3" ref="I5:I16">+A5</f>
        <v>2</v>
      </c>
    </row>
    <row r="6" spans="1:9" ht="15.75">
      <c r="A6" s="25">
        <f aca="true" t="shared" si="4" ref="A6:A16">+A5+1</f>
        <v>3</v>
      </c>
      <c r="B6" s="26" t="s">
        <v>2</v>
      </c>
      <c r="C6" s="31">
        <v>167.1</v>
      </c>
      <c r="D6" s="31">
        <v>77.5</v>
      </c>
      <c r="E6" s="45">
        <f t="shared" si="0"/>
        <v>-0.5362058647516457</v>
      </c>
      <c r="F6" s="31">
        <v>75</v>
      </c>
      <c r="G6" s="45">
        <f t="shared" si="1"/>
        <v>-0.5511669658886894</v>
      </c>
      <c r="H6" s="45">
        <f t="shared" si="2"/>
        <v>-0.032258064516129004</v>
      </c>
      <c r="I6" s="25">
        <f t="shared" si="3"/>
        <v>3</v>
      </c>
    </row>
    <row r="7" spans="1:9" ht="15.75">
      <c r="A7" s="25">
        <f t="shared" si="4"/>
        <v>4</v>
      </c>
      <c r="B7" s="26" t="s">
        <v>3</v>
      </c>
      <c r="C7" s="31">
        <v>1220.1</v>
      </c>
      <c r="D7" s="31">
        <v>1350.5</v>
      </c>
      <c r="E7" s="45">
        <f t="shared" si="0"/>
        <v>0.10687648553397278</v>
      </c>
      <c r="F7" s="31">
        <v>2446.2</v>
      </c>
      <c r="G7" s="45">
        <f t="shared" si="1"/>
        <v>1.0049176297024833</v>
      </c>
      <c r="H7" s="45">
        <f t="shared" si="2"/>
        <v>0.8113291373565346</v>
      </c>
      <c r="I7" s="25">
        <f t="shared" si="3"/>
        <v>4</v>
      </c>
    </row>
    <row r="8" spans="1:9" ht="15.75">
      <c r="A8" s="25">
        <f t="shared" si="4"/>
        <v>5</v>
      </c>
      <c r="B8" s="26" t="s">
        <v>4</v>
      </c>
      <c r="C8" s="31">
        <v>1959.7</v>
      </c>
      <c r="D8" s="31">
        <v>2324.4</v>
      </c>
      <c r="E8" s="45">
        <f t="shared" si="0"/>
        <v>0.18609991325202846</v>
      </c>
      <c r="F8" s="31">
        <v>2289.8</v>
      </c>
      <c r="G8" s="45">
        <f t="shared" si="1"/>
        <v>0.16844414961473708</v>
      </c>
      <c r="H8" s="45">
        <f t="shared" si="2"/>
        <v>-0.014885561865427555</v>
      </c>
      <c r="I8" s="25">
        <f t="shared" si="3"/>
        <v>5</v>
      </c>
    </row>
    <row r="9" spans="1:9" ht="15.75">
      <c r="A9" s="25">
        <f t="shared" si="4"/>
        <v>6</v>
      </c>
      <c r="B9" s="26" t="s">
        <v>5</v>
      </c>
      <c r="C9" s="31">
        <v>111.3</v>
      </c>
      <c r="D9" s="31">
        <v>123.2</v>
      </c>
      <c r="E9" s="45">
        <f t="shared" si="0"/>
        <v>0.10691823899371067</v>
      </c>
      <c r="F9" s="31">
        <v>123.2</v>
      </c>
      <c r="G9" s="45">
        <f t="shared" si="1"/>
        <v>0.10691823899371067</v>
      </c>
      <c r="H9" s="45">
        <f t="shared" si="2"/>
        <v>0</v>
      </c>
      <c r="I9" s="25">
        <f t="shared" si="3"/>
        <v>6</v>
      </c>
    </row>
    <row r="10" spans="1:9" ht="15.75">
      <c r="A10" s="25">
        <f t="shared" si="4"/>
        <v>7</v>
      </c>
      <c r="B10" s="26" t="s">
        <v>6</v>
      </c>
      <c r="C10" s="31">
        <v>3.9</v>
      </c>
      <c r="D10" s="31">
        <v>4.3</v>
      </c>
      <c r="E10" s="45">
        <f t="shared" si="0"/>
        <v>0.10256410256410264</v>
      </c>
      <c r="F10" s="31">
        <v>4.3</v>
      </c>
      <c r="G10" s="45">
        <f t="shared" si="1"/>
        <v>0.10256410256410264</v>
      </c>
      <c r="H10" s="45">
        <f t="shared" si="2"/>
        <v>0</v>
      </c>
      <c r="I10" s="25">
        <f t="shared" si="3"/>
        <v>7</v>
      </c>
    </row>
    <row r="11" spans="1:9" ht="15.75">
      <c r="A11" s="25">
        <f t="shared" si="4"/>
        <v>8</v>
      </c>
      <c r="B11" s="26" t="s">
        <v>7</v>
      </c>
      <c r="C11" s="31">
        <v>348.4</v>
      </c>
      <c r="D11" s="31">
        <v>385.6</v>
      </c>
      <c r="E11" s="45">
        <f t="shared" si="0"/>
        <v>0.10677382319173367</v>
      </c>
      <c r="F11" s="31">
        <v>385.6</v>
      </c>
      <c r="G11" s="45">
        <f t="shared" si="1"/>
        <v>0.10677382319173367</v>
      </c>
      <c r="H11" s="45">
        <f t="shared" si="2"/>
        <v>0</v>
      </c>
      <c r="I11" s="25">
        <f t="shared" si="3"/>
        <v>8</v>
      </c>
    </row>
    <row r="12" spans="1:9" ht="15.75">
      <c r="A12" s="25">
        <f t="shared" si="4"/>
        <v>9</v>
      </c>
      <c r="B12" s="26" t="s">
        <v>8</v>
      </c>
      <c r="C12" s="31">
        <v>360.4</v>
      </c>
      <c r="D12" s="31">
        <v>398.9</v>
      </c>
      <c r="E12" s="45">
        <f t="shared" si="0"/>
        <v>0.10682574916759147</v>
      </c>
      <c r="F12" s="31">
        <v>398.9</v>
      </c>
      <c r="G12" s="45">
        <f t="shared" si="1"/>
        <v>0.10682574916759147</v>
      </c>
      <c r="H12" s="45">
        <f t="shared" si="2"/>
        <v>0</v>
      </c>
      <c r="I12" s="25">
        <f t="shared" si="3"/>
        <v>9</v>
      </c>
    </row>
    <row r="13" spans="1:9" ht="15.75">
      <c r="A13" s="25">
        <f t="shared" si="4"/>
        <v>10</v>
      </c>
      <c r="B13" s="26" t="s">
        <v>9</v>
      </c>
      <c r="C13" s="31">
        <v>906.3</v>
      </c>
      <c r="D13" s="31">
        <v>1179.6</v>
      </c>
      <c r="E13" s="45">
        <f t="shared" si="0"/>
        <v>0.3015557762330354</v>
      </c>
      <c r="F13" s="31">
        <v>1174.6</v>
      </c>
      <c r="G13" s="45">
        <f t="shared" si="1"/>
        <v>0.2960388392364559</v>
      </c>
      <c r="H13" s="45">
        <f t="shared" si="2"/>
        <v>-0.004238724991522558</v>
      </c>
      <c r="I13" s="25">
        <f t="shared" si="3"/>
        <v>10</v>
      </c>
    </row>
    <row r="14" spans="1:9" ht="15.75">
      <c r="A14" s="25">
        <f t="shared" si="4"/>
        <v>11</v>
      </c>
      <c r="B14" s="26" t="s">
        <v>10</v>
      </c>
      <c r="C14" s="31">
        <v>3150.7</v>
      </c>
      <c r="D14" s="31">
        <v>4220.1</v>
      </c>
      <c r="E14" s="45">
        <f t="shared" si="0"/>
        <v>0.3394166375726031</v>
      </c>
      <c r="F14" s="31">
        <v>4203.3</v>
      </c>
      <c r="G14" s="45">
        <f t="shared" si="1"/>
        <v>0.334084489161139</v>
      </c>
      <c r="H14" s="45">
        <f t="shared" si="2"/>
        <v>-0.00398094831876028</v>
      </c>
      <c r="I14" s="25">
        <f t="shared" si="3"/>
        <v>11</v>
      </c>
    </row>
    <row r="15" spans="1:9" ht="15.75">
      <c r="A15" s="25">
        <f t="shared" si="4"/>
        <v>12</v>
      </c>
      <c r="B15" s="26" t="s">
        <v>11</v>
      </c>
      <c r="C15" s="31">
        <v>7537.9</v>
      </c>
      <c r="D15" s="31">
        <v>3089.7</v>
      </c>
      <c r="E15" s="45">
        <f t="shared" si="0"/>
        <v>-0.5901113042093952</v>
      </c>
      <c r="F15" s="31">
        <v>3089.7</v>
      </c>
      <c r="G15" s="45">
        <f t="shared" si="1"/>
        <v>-0.5901113042093952</v>
      </c>
      <c r="H15" s="45">
        <f t="shared" si="2"/>
        <v>0</v>
      </c>
      <c r="I15" s="25">
        <f t="shared" si="3"/>
        <v>12</v>
      </c>
    </row>
    <row r="16" spans="1:9" ht="15.75">
      <c r="A16" s="25">
        <f t="shared" si="4"/>
        <v>13</v>
      </c>
      <c r="B16" s="26" t="s">
        <v>12</v>
      </c>
      <c r="C16" s="31">
        <f>SUM(C4:C15)</f>
        <v>217872.09999999998</v>
      </c>
      <c r="D16" s="31">
        <f>SUM(D4:D15)</f>
        <v>240888.7</v>
      </c>
      <c r="E16" s="45">
        <f t="shared" si="0"/>
        <v>0.10564271423463589</v>
      </c>
      <c r="F16" s="31">
        <f>SUM(F4:F15)</f>
        <v>240888.7</v>
      </c>
      <c r="G16" s="45">
        <f t="shared" si="1"/>
        <v>0.10564271423463589</v>
      </c>
      <c r="H16" s="45">
        <f t="shared" si="2"/>
        <v>0</v>
      </c>
      <c r="I16" s="25">
        <f t="shared" si="3"/>
        <v>13</v>
      </c>
    </row>
    <row r="17" spans="1:9" ht="15.75">
      <c r="A17" s="3" t="s">
        <v>33</v>
      </c>
      <c r="B17" s="27"/>
      <c r="C17" s="28"/>
      <c r="D17" s="29"/>
      <c r="E17" s="27"/>
      <c r="F17" s="29"/>
      <c r="G17" s="27"/>
      <c r="H17" s="27"/>
      <c r="I17" s="30"/>
    </row>
    <row r="19" ht="15.75">
      <c r="F19" s="52"/>
    </row>
    <row r="27" ht="15.75">
      <c r="H27" s="51"/>
    </row>
    <row r="28" spans="7:9" ht="15.75">
      <c r="G28" s="51"/>
      <c r="H28" s="51"/>
      <c r="I28" s="51"/>
    </row>
    <row r="29" spans="7:9" ht="15.75">
      <c r="G29" s="54"/>
      <c r="H29" s="54"/>
      <c r="I29" s="54"/>
    </row>
    <row r="31" spans="7:9" ht="15.75">
      <c r="G31" s="52"/>
      <c r="H31" s="53"/>
      <c r="I31" s="55"/>
    </row>
    <row r="32" spans="7:9" ht="15.75">
      <c r="G32" s="52"/>
      <c r="H32" s="53"/>
      <c r="I32" s="55"/>
    </row>
    <row r="33" spans="7:9" ht="15.75">
      <c r="G33" s="52"/>
      <c r="H33" s="53"/>
      <c r="I33" s="55"/>
    </row>
    <row r="34" spans="7:9" ht="15.75">
      <c r="G34" s="52"/>
      <c r="H34" s="53"/>
      <c r="I34" s="55"/>
    </row>
    <row r="35" spans="7:9" ht="15.75">
      <c r="G35" s="52"/>
      <c r="H35" s="53"/>
      <c r="I35" s="55"/>
    </row>
    <row r="36" spans="7:9" ht="15.75">
      <c r="G36" s="52"/>
      <c r="H36" s="53"/>
      <c r="I36" s="55"/>
    </row>
    <row r="37" spans="7:9" ht="15.75">
      <c r="G37" s="52"/>
      <c r="H37" s="53"/>
      <c r="I37" s="55"/>
    </row>
    <row r="38" spans="7:9" ht="15.75">
      <c r="G38" s="52"/>
      <c r="H38" s="53"/>
      <c r="I38" s="55"/>
    </row>
    <row r="39" spans="7:9" ht="15.75">
      <c r="G39" s="52"/>
      <c r="H39" s="53"/>
      <c r="I39" s="55"/>
    </row>
    <row r="40" spans="7:9" ht="15.75">
      <c r="G40" s="52"/>
      <c r="H40" s="53"/>
      <c r="I40" s="55"/>
    </row>
    <row r="41" spans="7:9" ht="15.75">
      <c r="G41" s="52"/>
      <c r="H41" s="53"/>
      <c r="I41" s="55"/>
    </row>
    <row r="42" spans="7:9" ht="15.75">
      <c r="G42" s="52"/>
      <c r="H42" s="53"/>
      <c r="I42" s="55"/>
    </row>
    <row r="43" spans="7:8" ht="15.75">
      <c r="G43" s="52"/>
      <c r="H43" s="53"/>
    </row>
    <row r="44" spans="7:8" ht="15.75">
      <c r="G44" s="52"/>
      <c r="H44" s="53"/>
    </row>
    <row r="45" spans="7:9" ht="15.75">
      <c r="G45" s="52"/>
      <c r="H45" s="53"/>
      <c r="I45" s="55"/>
    </row>
  </sheetData>
  <printOptions horizont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&amp;R&amp;A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zoomScale="75" zoomScaleNormal="75" workbookViewId="0" topLeftCell="A1">
      <selection activeCell="C4" sqref="C4"/>
    </sheetView>
  </sheetViews>
  <sheetFormatPr defaultColWidth="9.00390625" defaultRowHeight="15.75"/>
  <cols>
    <col min="1" max="1" width="5.625" style="56" customWidth="1"/>
    <col min="2" max="2" width="16.00390625" style="56" customWidth="1"/>
    <col min="3" max="4" width="12.625" style="56" customWidth="1"/>
    <col min="5" max="5" width="9.00390625" style="56" customWidth="1"/>
    <col min="6" max="6" width="12.625" style="56" customWidth="1"/>
    <col min="7" max="8" width="9.00390625" style="56" customWidth="1"/>
    <col min="9" max="9" width="5.625" style="56" customWidth="1"/>
    <col min="10" max="16384" width="9.00390625" style="56" customWidth="1"/>
  </cols>
  <sheetData>
    <row r="1" spans="1:9" ht="60" customHeight="1">
      <c r="A1" s="18" t="s">
        <v>45</v>
      </c>
      <c r="B1" s="35"/>
      <c r="C1" s="35"/>
      <c r="D1" s="35"/>
      <c r="E1" s="35"/>
      <c r="F1" s="35"/>
      <c r="G1" s="35"/>
      <c r="H1" s="35"/>
      <c r="I1" s="36"/>
    </row>
    <row r="2" spans="1:9" ht="15.75">
      <c r="A2" s="37" t="s">
        <v>28</v>
      </c>
      <c r="B2" s="37" t="s">
        <v>29</v>
      </c>
      <c r="C2" s="37" t="s">
        <v>30</v>
      </c>
      <c r="D2" s="37" t="s">
        <v>31</v>
      </c>
      <c r="E2" s="37" t="s">
        <v>32</v>
      </c>
      <c r="F2" s="37" t="s">
        <v>38</v>
      </c>
      <c r="G2" s="37" t="s">
        <v>39</v>
      </c>
      <c r="H2" s="37" t="s">
        <v>40</v>
      </c>
      <c r="I2" s="37" t="s">
        <v>41</v>
      </c>
    </row>
    <row r="3" spans="1:9" ht="45" customHeight="1">
      <c r="A3" s="38" t="s">
        <v>26</v>
      </c>
      <c r="B3" s="39"/>
      <c r="C3" s="38" t="s">
        <v>35</v>
      </c>
      <c r="D3" s="38" t="s">
        <v>103</v>
      </c>
      <c r="E3" s="38" t="s">
        <v>36</v>
      </c>
      <c r="F3" s="38" t="s">
        <v>44</v>
      </c>
      <c r="G3" s="38" t="s">
        <v>36</v>
      </c>
      <c r="H3" s="38" t="s">
        <v>37</v>
      </c>
      <c r="I3" s="38" t="s">
        <v>26</v>
      </c>
    </row>
    <row r="4" spans="1:9" ht="15.75">
      <c r="A4" s="10">
        <v>1</v>
      </c>
      <c r="B4" s="43" t="s">
        <v>0</v>
      </c>
      <c r="C4" s="44">
        <v>199018.3</v>
      </c>
      <c r="D4" s="44">
        <v>224509.1</v>
      </c>
      <c r="E4" s="46">
        <f aca="true" t="shared" si="0" ref="E4:E16">D4/C4-1</f>
        <v>0.12808269390302307</v>
      </c>
      <c r="F4" s="44">
        <v>223460.1</v>
      </c>
      <c r="G4" s="46">
        <f aca="true" t="shared" si="1" ref="G4:G16">F4/C4-1</f>
        <v>0.1228118218274401</v>
      </c>
      <c r="H4" s="46">
        <f aca="true" t="shared" si="2" ref="H4:H16">F4/D4-1</f>
        <v>-0.0046724163964846355</v>
      </c>
      <c r="I4" s="10">
        <f aca="true" t="shared" si="3" ref="I4:I16">+A4</f>
        <v>1</v>
      </c>
    </row>
    <row r="5" spans="1:9" ht="15.75">
      <c r="A5" s="10">
        <f aca="true" t="shared" si="4" ref="A5:A16">+A4+1</f>
        <v>2</v>
      </c>
      <c r="B5" s="43" t="s">
        <v>1</v>
      </c>
      <c r="C5" s="44">
        <v>3088</v>
      </c>
      <c r="D5" s="44">
        <v>3225.8</v>
      </c>
      <c r="E5" s="46">
        <f t="shared" si="0"/>
        <v>0.04462435233160633</v>
      </c>
      <c r="F5" s="44">
        <v>3185.6</v>
      </c>
      <c r="G5" s="46">
        <f t="shared" si="1"/>
        <v>0.031606217616580334</v>
      </c>
      <c r="H5" s="46">
        <f t="shared" si="2"/>
        <v>-0.012462024924049908</v>
      </c>
      <c r="I5" s="10">
        <f t="shared" si="3"/>
        <v>2</v>
      </c>
    </row>
    <row r="6" spans="1:9" ht="15.75">
      <c r="A6" s="10">
        <f t="shared" si="4"/>
        <v>3</v>
      </c>
      <c r="B6" s="43" t="s">
        <v>2</v>
      </c>
      <c r="C6" s="44">
        <v>167.1</v>
      </c>
      <c r="D6" s="44">
        <v>77.5</v>
      </c>
      <c r="E6" s="46">
        <f t="shared" si="0"/>
        <v>-0.5362058647516457</v>
      </c>
      <c r="F6" s="44">
        <v>73.8</v>
      </c>
      <c r="G6" s="46">
        <f t="shared" si="1"/>
        <v>-0.5583482944344704</v>
      </c>
      <c r="H6" s="46">
        <f t="shared" si="2"/>
        <v>-0.047741935483870956</v>
      </c>
      <c r="I6" s="10">
        <f t="shared" si="3"/>
        <v>3</v>
      </c>
    </row>
    <row r="7" spans="1:9" ht="15.75">
      <c r="A7" s="10">
        <f t="shared" si="4"/>
        <v>4</v>
      </c>
      <c r="B7" s="43" t="s">
        <v>3</v>
      </c>
      <c r="C7" s="44">
        <v>1220.1</v>
      </c>
      <c r="D7" s="44">
        <v>1350.5</v>
      </c>
      <c r="E7" s="46">
        <f t="shared" si="0"/>
        <v>0.10687648553397278</v>
      </c>
      <c r="F7" s="44">
        <v>1350.5</v>
      </c>
      <c r="G7" s="46">
        <f t="shared" si="1"/>
        <v>0.10687648553397278</v>
      </c>
      <c r="H7" s="46">
        <f t="shared" si="2"/>
        <v>0</v>
      </c>
      <c r="I7" s="10">
        <f t="shared" si="3"/>
        <v>4</v>
      </c>
    </row>
    <row r="8" spans="1:9" ht="15.75">
      <c r="A8" s="10">
        <f t="shared" si="4"/>
        <v>5</v>
      </c>
      <c r="B8" s="43" t="s">
        <v>4</v>
      </c>
      <c r="C8" s="44">
        <v>1959.7</v>
      </c>
      <c r="D8" s="44">
        <v>2324.4</v>
      </c>
      <c r="E8" s="46">
        <f t="shared" si="0"/>
        <v>0.18609991325202846</v>
      </c>
      <c r="F8" s="44">
        <v>2285</v>
      </c>
      <c r="G8" s="46">
        <f t="shared" si="1"/>
        <v>0.16599479512170223</v>
      </c>
      <c r="H8" s="46">
        <f t="shared" si="2"/>
        <v>-0.016950610910342445</v>
      </c>
      <c r="I8" s="10">
        <f t="shared" si="3"/>
        <v>5</v>
      </c>
    </row>
    <row r="9" spans="1:9" ht="15.75">
      <c r="A9" s="10">
        <f t="shared" si="4"/>
        <v>6</v>
      </c>
      <c r="B9" s="43" t="s">
        <v>5</v>
      </c>
      <c r="C9" s="44">
        <v>111.3</v>
      </c>
      <c r="D9" s="44">
        <v>123.2</v>
      </c>
      <c r="E9" s="46">
        <f t="shared" si="0"/>
        <v>0.10691823899371067</v>
      </c>
      <c r="F9" s="44">
        <v>123.2</v>
      </c>
      <c r="G9" s="46">
        <f t="shared" si="1"/>
        <v>0.10691823899371067</v>
      </c>
      <c r="H9" s="46">
        <f t="shared" si="2"/>
        <v>0</v>
      </c>
      <c r="I9" s="10">
        <f t="shared" si="3"/>
        <v>6</v>
      </c>
    </row>
    <row r="10" spans="1:9" ht="15.75">
      <c r="A10" s="10">
        <f t="shared" si="4"/>
        <v>7</v>
      </c>
      <c r="B10" s="43" t="s">
        <v>6</v>
      </c>
      <c r="C10" s="44">
        <v>3.9</v>
      </c>
      <c r="D10" s="44">
        <v>4.3</v>
      </c>
      <c r="E10" s="46">
        <f t="shared" si="0"/>
        <v>0.10256410256410264</v>
      </c>
      <c r="F10" s="44">
        <v>4.3</v>
      </c>
      <c r="G10" s="46">
        <f t="shared" si="1"/>
        <v>0.10256410256410264</v>
      </c>
      <c r="H10" s="46">
        <f t="shared" si="2"/>
        <v>0</v>
      </c>
      <c r="I10" s="10">
        <f t="shared" si="3"/>
        <v>7</v>
      </c>
    </row>
    <row r="11" spans="1:9" ht="15.75">
      <c r="A11" s="10">
        <f t="shared" si="4"/>
        <v>8</v>
      </c>
      <c r="B11" s="43" t="s">
        <v>7</v>
      </c>
      <c r="C11" s="44">
        <v>348.4</v>
      </c>
      <c r="D11" s="44">
        <v>385.6</v>
      </c>
      <c r="E11" s="46">
        <f t="shared" si="0"/>
        <v>0.10677382319173367</v>
      </c>
      <c r="F11" s="44">
        <v>385.6</v>
      </c>
      <c r="G11" s="46">
        <f t="shared" si="1"/>
        <v>0.10677382319173367</v>
      </c>
      <c r="H11" s="46">
        <f t="shared" si="2"/>
        <v>0</v>
      </c>
      <c r="I11" s="10">
        <f t="shared" si="3"/>
        <v>8</v>
      </c>
    </row>
    <row r="12" spans="1:9" ht="15.75">
      <c r="A12" s="10">
        <f t="shared" si="4"/>
        <v>9</v>
      </c>
      <c r="B12" s="43" t="s">
        <v>8</v>
      </c>
      <c r="C12" s="44">
        <v>360.4</v>
      </c>
      <c r="D12" s="44">
        <v>398.9</v>
      </c>
      <c r="E12" s="46">
        <f t="shared" si="0"/>
        <v>0.10682574916759147</v>
      </c>
      <c r="F12" s="44">
        <v>398.9</v>
      </c>
      <c r="G12" s="46">
        <f t="shared" si="1"/>
        <v>0.10682574916759147</v>
      </c>
      <c r="H12" s="46">
        <f t="shared" si="2"/>
        <v>0</v>
      </c>
      <c r="I12" s="10">
        <f t="shared" si="3"/>
        <v>9</v>
      </c>
    </row>
    <row r="13" spans="1:9" ht="15.75">
      <c r="A13" s="10">
        <f t="shared" si="4"/>
        <v>10</v>
      </c>
      <c r="B13" s="43" t="s">
        <v>9</v>
      </c>
      <c r="C13" s="44">
        <v>906.3</v>
      </c>
      <c r="D13" s="44">
        <v>1179.6</v>
      </c>
      <c r="E13" s="46">
        <f t="shared" si="0"/>
        <v>0.3015557762330354</v>
      </c>
      <c r="F13" s="44">
        <v>1374.5</v>
      </c>
      <c r="G13" s="46">
        <f t="shared" si="1"/>
        <v>0.5166059803597043</v>
      </c>
      <c r="H13" s="46">
        <f t="shared" si="2"/>
        <v>0.16522550016954907</v>
      </c>
      <c r="I13" s="10">
        <f t="shared" si="3"/>
        <v>10</v>
      </c>
    </row>
    <row r="14" spans="1:9" ht="15.75">
      <c r="A14" s="10">
        <f t="shared" si="4"/>
        <v>11</v>
      </c>
      <c r="B14" s="43" t="s">
        <v>10</v>
      </c>
      <c r="C14" s="44">
        <v>3150.7</v>
      </c>
      <c r="D14" s="44">
        <v>4220.1</v>
      </c>
      <c r="E14" s="46">
        <f t="shared" si="0"/>
        <v>0.3394166375726031</v>
      </c>
      <c r="F14" s="44">
        <v>5157.6</v>
      </c>
      <c r="G14" s="46">
        <f t="shared" si="1"/>
        <v>0.6369695623194849</v>
      </c>
      <c r="H14" s="46">
        <f t="shared" si="2"/>
        <v>0.22215113385938712</v>
      </c>
      <c r="I14" s="10">
        <f t="shared" si="3"/>
        <v>11</v>
      </c>
    </row>
    <row r="15" spans="1:9" ht="15.75">
      <c r="A15" s="10">
        <f t="shared" si="4"/>
        <v>12</v>
      </c>
      <c r="B15" s="43" t="s">
        <v>11</v>
      </c>
      <c r="C15" s="44">
        <v>7537.9</v>
      </c>
      <c r="D15" s="44">
        <v>3089.7</v>
      </c>
      <c r="E15" s="46">
        <f t="shared" si="0"/>
        <v>-0.5901113042093952</v>
      </c>
      <c r="F15" s="44">
        <v>3089.7</v>
      </c>
      <c r="G15" s="46">
        <f t="shared" si="1"/>
        <v>-0.5901113042093952</v>
      </c>
      <c r="H15" s="46">
        <f t="shared" si="2"/>
        <v>0</v>
      </c>
      <c r="I15" s="10">
        <f t="shared" si="3"/>
        <v>12</v>
      </c>
    </row>
    <row r="16" spans="1:9" ht="15.75">
      <c r="A16" s="10">
        <f t="shared" si="4"/>
        <v>13</v>
      </c>
      <c r="B16" s="43" t="s">
        <v>12</v>
      </c>
      <c r="C16" s="44">
        <f>SUM(C4:C15)</f>
        <v>217872.09999999998</v>
      </c>
      <c r="D16" s="44">
        <f>SUM(D4:D15)</f>
        <v>240888.7</v>
      </c>
      <c r="E16" s="46">
        <f t="shared" si="0"/>
        <v>0.10564271423463589</v>
      </c>
      <c r="F16" s="44">
        <f>SUM(F4:F15)</f>
        <v>240888.80000000002</v>
      </c>
      <c r="G16" s="46">
        <f t="shared" si="1"/>
        <v>0.10564317321951755</v>
      </c>
      <c r="H16" s="46">
        <f t="shared" si="2"/>
        <v>4.1512947679400725E-07</v>
      </c>
      <c r="I16" s="10">
        <f t="shared" si="3"/>
        <v>13</v>
      </c>
    </row>
    <row r="17" spans="1:9" ht="15.75">
      <c r="A17" s="3" t="s">
        <v>33</v>
      </c>
      <c r="B17" s="14"/>
      <c r="C17" s="40"/>
      <c r="D17" s="41"/>
      <c r="E17" s="14"/>
      <c r="F17" s="41"/>
      <c r="G17" s="14"/>
      <c r="H17" s="14"/>
      <c r="I17" s="42"/>
    </row>
    <row r="19" ht="15.75">
      <c r="F19" s="58"/>
    </row>
    <row r="27" ht="15.75">
      <c r="H27" s="57"/>
    </row>
    <row r="28" spans="7:9" ht="15.75">
      <c r="G28" s="57"/>
      <c r="H28" s="57"/>
      <c r="I28" s="57"/>
    </row>
    <row r="29" spans="7:9" ht="15.75">
      <c r="G29" s="54"/>
      <c r="H29" s="54"/>
      <c r="I29" s="54"/>
    </row>
    <row r="31" spans="7:9" ht="15.75">
      <c r="G31" s="58"/>
      <c r="H31" s="59"/>
      <c r="I31" s="60"/>
    </row>
    <row r="32" spans="7:9" ht="15.75">
      <c r="G32" s="58"/>
      <c r="H32" s="59"/>
      <c r="I32" s="60"/>
    </row>
    <row r="33" spans="7:9" ht="15.75">
      <c r="G33" s="58"/>
      <c r="H33" s="59"/>
      <c r="I33" s="60"/>
    </row>
    <row r="34" spans="7:9" ht="15.75">
      <c r="G34" s="58"/>
      <c r="H34" s="59"/>
      <c r="I34" s="60"/>
    </row>
    <row r="35" spans="7:9" ht="15.75">
      <c r="G35" s="58"/>
      <c r="H35" s="59"/>
      <c r="I35" s="60"/>
    </row>
    <row r="36" spans="7:9" ht="15.75">
      <c r="G36" s="58"/>
      <c r="H36" s="59"/>
      <c r="I36" s="60"/>
    </row>
    <row r="37" spans="7:9" ht="15.75">
      <c r="G37" s="58"/>
      <c r="H37" s="59"/>
      <c r="I37" s="60"/>
    </row>
    <row r="38" spans="7:9" ht="15.75">
      <c r="G38" s="58"/>
      <c r="H38" s="59"/>
      <c r="I38" s="60"/>
    </row>
    <row r="39" spans="7:9" ht="15.75">
      <c r="G39" s="58"/>
      <c r="H39" s="59"/>
      <c r="I39" s="60"/>
    </row>
    <row r="40" spans="7:9" ht="15.75">
      <c r="G40" s="58"/>
      <c r="H40" s="59"/>
      <c r="I40" s="60"/>
    </row>
    <row r="41" spans="7:9" ht="15.75">
      <c r="G41" s="58"/>
      <c r="H41" s="59"/>
      <c r="I41" s="60"/>
    </row>
    <row r="42" spans="7:9" ht="15.75">
      <c r="G42" s="58"/>
      <c r="H42" s="59"/>
      <c r="I42" s="60"/>
    </row>
    <row r="43" spans="7:8" ht="15.75">
      <c r="G43" s="58"/>
      <c r="H43" s="59"/>
    </row>
    <row r="44" spans="7:8" ht="15.75">
      <c r="G44" s="58"/>
      <c r="H44" s="59"/>
    </row>
    <row r="45" spans="7:9" ht="15.75">
      <c r="G45" s="58"/>
      <c r="H45" s="59"/>
      <c r="I45" s="60"/>
    </row>
  </sheetData>
  <printOptions horizont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&amp;R&amp;A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zoomScale="75" zoomScaleNormal="75" workbookViewId="0" topLeftCell="A1">
      <selection activeCell="D19" sqref="D19"/>
    </sheetView>
  </sheetViews>
  <sheetFormatPr defaultColWidth="9.00390625" defaultRowHeight="15.75"/>
  <cols>
    <col min="1" max="1" width="5.625" style="56" customWidth="1"/>
    <col min="2" max="2" width="16.00390625" style="56" customWidth="1"/>
    <col min="3" max="4" width="12.625" style="56" customWidth="1"/>
    <col min="5" max="5" width="9.00390625" style="56" customWidth="1"/>
    <col min="6" max="6" width="12.625" style="56" customWidth="1"/>
    <col min="7" max="8" width="9.00390625" style="56" customWidth="1"/>
    <col min="9" max="9" width="5.625" style="56" customWidth="1"/>
    <col min="10" max="16384" width="9.00390625" style="56" customWidth="1"/>
  </cols>
  <sheetData>
    <row r="1" spans="1:9" ht="60" customHeight="1">
      <c r="A1" s="18" t="s">
        <v>46</v>
      </c>
      <c r="B1" s="35"/>
      <c r="C1" s="35"/>
      <c r="D1" s="35"/>
      <c r="E1" s="35"/>
      <c r="F1" s="35"/>
      <c r="G1" s="35"/>
      <c r="H1" s="35"/>
      <c r="I1" s="36"/>
    </row>
    <row r="2" spans="1:9" ht="15.75">
      <c r="A2" s="37" t="s">
        <v>28</v>
      </c>
      <c r="B2" s="37" t="s">
        <v>29</v>
      </c>
      <c r="C2" s="37" t="s">
        <v>30</v>
      </c>
      <c r="D2" s="37" t="s">
        <v>31</v>
      </c>
      <c r="E2" s="37" t="s">
        <v>32</v>
      </c>
      <c r="F2" s="37" t="s">
        <v>38</v>
      </c>
      <c r="G2" s="37" t="s">
        <v>39</v>
      </c>
      <c r="H2" s="37" t="s">
        <v>40</v>
      </c>
      <c r="I2" s="37" t="s">
        <v>41</v>
      </c>
    </row>
    <row r="3" spans="1:9" ht="45" customHeight="1">
      <c r="A3" s="38" t="s">
        <v>26</v>
      </c>
      <c r="B3" s="39"/>
      <c r="C3" s="38" t="s">
        <v>35</v>
      </c>
      <c r="D3" s="38" t="s">
        <v>103</v>
      </c>
      <c r="E3" s="38" t="s">
        <v>36</v>
      </c>
      <c r="F3" s="38" t="s">
        <v>104</v>
      </c>
      <c r="G3" s="38" t="s">
        <v>36</v>
      </c>
      <c r="H3" s="38" t="s">
        <v>37</v>
      </c>
      <c r="I3" s="38" t="s">
        <v>26</v>
      </c>
    </row>
    <row r="4" spans="1:9" ht="15.75">
      <c r="A4" s="10">
        <v>1</v>
      </c>
      <c r="B4" s="43" t="s">
        <v>0</v>
      </c>
      <c r="C4" s="47">
        <v>199018.3</v>
      </c>
      <c r="D4" s="47">
        <v>224509.1</v>
      </c>
      <c r="E4" s="48">
        <f aca="true" t="shared" si="0" ref="E4:E16">D4/C4-1</f>
        <v>0.12808269390302307</v>
      </c>
      <c r="F4" s="47">
        <v>222546.7</v>
      </c>
      <c r="G4" s="48">
        <f aca="true" t="shared" si="1" ref="G4:G16">F4/C4-1</f>
        <v>0.11822229413074092</v>
      </c>
      <c r="H4" s="48">
        <f aca="true" t="shared" si="2" ref="H4:H16">F4/D4-1</f>
        <v>-0.008740848366502685</v>
      </c>
      <c r="I4" s="10">
        <f aca="true" t="shared" si="3" ref="I4:I16">+A4</f>
        <v>1</v>
      </c>
    </row>
    <row r="5" spans="1:9" ht="15.75">
      <c r="A5" s="10">
        <f aca="true" t="shared" si="4" ref="A5:A16">+A4+1</f>
        <v>2</v>
      </c>
      <c r="B5" s="43" t="s">
        <v>1</v>
      </c>
      <c r="C5" s="47">
        <v>3088</v>
      </c>
      <c r="D5" s="47">
        <v>3225.8</v>
      </c>
      <c r="E5" s="48">
        <f t="shared" si="0"/>
        <v>0.04462435233160633</v>
      </c>
      <c r="F5" s="47">
        <v>3154.6</v>
      </c>
      <c r="G5" s="48">
        <f t="shared" si="1"/>
        <v>0.021567357512953356</v>
      </c>
      <c r="H5" s="48">
        <f t="shared" si="2"/>
        <v>-0.022072044144088365</v>
      </c>
      <c r="I5" s="10">
        <f t="shared" si="3"/>
        <v>2</v>
      </c>
    </row>
    <row r="6" spans="1:9" ht="15.75">
      <c r="A6" s="10">
        <f t="shared" si="4"/>
        <v>3</v>
      </c>
      <c r="B6" s="43" t="s">
        <v>2</v>
      </c>
      <c r="C6" s="47">
        <v>167.1</v>
      </c>
      <c r="D6" s="47">
        <v>77.5</v>
      </c>
      <c r="E6" s="48">
        <f t="shared" si="0"/>
        <v>-0.5362058647516457</v>
      </c>
      <c r="F6" s="47">
        <v>71.6</v>
      </c>
      <c r="G6" s="48">
        <f t="shared" si="1"/>
        <v>-0.5715140634350688</v>
      </c>
      <c r="H6" s="48">
        <f t="shared" si="2"/>
        <v>-0.07612903225806456</v>
      </c>
      <c r="I6" s="10">
        <f t="shared" si="3"/>
        <v>3</v>
      </c>
    </row>
    <row r="7" spans="1:9" ht="15.75">
      <c r="A7" s="10">
        <f t="shared" si="4"/>
        <v>4</v>
      </c>
      <c r="B7" s="43" t="s">
        <v>3</v>
      </c>
      <c r="C7" s="47">
        <v>1220.1</v>
      </c>
      <c r="D7" s="47">
        <v>1350.5</v>
      </c>
      <c r="E7" s="48">
        <f t="shared" si="0"/>
        <v>0.10687648553397278</v>
      </c>
      <c r="F7" s="47">
        <v>2397.7</v>
      </c>
      <c r="G7" s="48">
        <f t="shared" si="1"/>
        <v>0.9651667896074092</v>
      </c>
      <c r="H7" s="48">
        <f t="shared" si="2"/>
        <v>0.7754165124028136</v>
      </c>
      <c r="I7" s="10">
        <f t="shared" si="3"/>
        <v>4</v>
      </c>
    </row>
    <row r="8" spans="1:9" ht="15.75">
      <c r="A8" s="10">
        <f t="shared" si="4"/>
        <v>5</v>
      </c>
      <c r="B8" s="43" t="s">
        <v>4</v>
      </c>
      <c r="C8" s="47">
        <v>1959.7</v>
      </c>
      <c r="D8" s="47">
        <v>2324.4</v>
      </c>
      <c r="E8" s="48">
        <f t="shared" si="0"/>
        <v>0.18609991325202846</v>
      </c>
      <c r="F8" s="47">
        <v>2253.8</v>
      </c>
      <c r="G8" s="48">
        <f t="shared" si="1"/>
        <v>0.15007399091697726</v>
      </c>
      <c r="H8" s="48">
        <f t="shared" si="2"/>
        <v>-0.030373429702288735</v>
      </c>
      <c r="I8" s="10">
        <f t="shared" si="3"/>
        <v>5</v>
      </c>
    </row>
    <row r="9" spans="1:9" ht="15.75">
      <c r="A9" s="10">
        <f t="shared" si="4"/>
        <v>6</v>
      </c>
      <c r="B9" s="43" t="s">
        <v>5</v>
      </c>
      <c r="C9" s="47">
        <v>111.3</v>
      </c>
      <c r="D9" s="47">
        <v>123.2</v>
      </c>
      <c r="E9" s="48">
        <f t="shared" si="0"/>
        <v>0.10691823899371067</v>
      </c>
      <c r="F9" s="47">
        <v>123.2</v>
      </c>
      <c r="G9" s="48">
        <f t="shared" si="1"/>
        <v>0.10691823899371067</v>
      </c>
      <c r="H9" s="48">
        <f t="shared" si="2"/>
        <v>0</v>
      </c>
      <c r="I9" s="10">
        <f t="shared" si="3"/>
        <v>6</v>
      </c>
    </row>
    <row r="10" spans="1:9" ht="15.75">
      <c r="A10" s="10">
        <f t="shared" si="4"/>
        <v>7</v>
      </c>
      <c r="B10" s="43" t="s">
        <v>6</v>
      </c>
      <c r="C10" s="47">
        <v>3.9</v>
      </c>
      <c r="D10" s="47">
        <v>4.3</v>
      </c>
      <c r="E10" s="48">
        <f t="shared" si="0"/>
        <v>0.10256410256410264</v>
      </c>
      <c r="F10" s="47">
        <v>4.3</v>
      </c>
      <c r="G10" s="48">
        <f t="shared" si="1"/>
        <v>0.10256410256410264</v>
      </c>
      <c r="H10" s="48">
        <f t="shared" si="2"/>
        <v>0</v>
      </c>
      <c r="I10" s="10">
        <f t="shared" si="3"/>
        <v>7</v>
      </c>
    </row>
    <row r="11" spans="1:9" ht="15.75">
      <c r="A11" s="10">
        <f t="shared" si="4"/>
        <v>8</v>
      </c>
      <c r="B11" s="43" t="s">
        <v>7</v>
      </c>
      <c r="C11" s="47">
        <v>348.4</v>
      </c>
      <c r="D11" s="47">
        <v>385.6</v>
      </c>
      <c r="E11" s="48">
        <f t="shared" si="0"/>
        <v>0.10677382319173367</v>
      </c>
      <c r="F11" s="47">
        <v>385.6</v>
      </c>
      <c r="G11" s="48">
        <f t="shared" si="1"/>
        <v>0.10677382319173367</v>
      </c>
      <c r="H11" s="48">
        <f t="shared" si="2"/>
        <v>0</v>
      </c>
      <c r="I11" s="10">
        <f t="shared" si="3"/>
        <v>8</v>
      </c>
    </row>
    <row r="12" spans="1:9" ht="15.75">
      <c r="A12" s="10">
        <f t="shared" si="4"/>
        <v>9</v>
      </c>
      <c r="B12" s="43" t="s">
        <v>8</v>
      </c>
      <c r="C12" s="47">
        <v>360.4</v>
      </c>
      <c r="D12" s="47">
        <v>398.9</v>
      </c>
      <c r="E12" s="48">
        <f t="shared" si="0"/>
        <v>0.10682574916759147</v>
      </c>
      <c r="F12" s="47">
        <v>398.9</v>
      </c>
      <c r="G12" s="48">
        <f t="shared" si="1"/>
        <v>0.10682574916759147</v>
      </c>
      <c r="H12" s="48">
        <f t="shared" si="2"/>
        <v>0</v>
      </c>
      <c r="I12" s="10">
        <f t="shared" si="3"/>
        <v>9</v>
      </c>
    </row>
    <row r="13" spans="1:9" ht="15.75">
      <c r="A13" s="10">
        <f t="shared" si="4"/>
        <v>10</v>
      </c>
      <c r="B13" s="43" t="s">
        <v>9</v>
      </c>
      <c r="C13" s="47">
        <v>906.3</v>
      </c>
      <c r="D13" s="47">
        <v>1179.6</v>
      </c>
      <c r="E13" s="48">
        <f t="shared" si="0"/>
        <v>0.3015557762330354</v>
      </c>
      <c r="F13" s="47">
        <v>1361.2</v>
      </c>
      <c r="G13" s="48">
        <f t="shared" si="1"/>
        <v>0.5019309279488029</v>
      </c>
      <c r="H13" s="48">
        <f t="shared" si="2"/>
        <v>0.15395049169209907</v>
      </c>
      <c r="I13" s="10">
        <f t="shared" si="3"/>
        <v>10</v>
      </c>
    </row>
    <row r="14" spans="1:9" ht="15.75">
      <c r="A14" s="10">
        <f t="shared" si="4"/>
        <v>11</v>
      </c>
      <c r="B14" s="43" t="s">
        <v>10</v>
      </c>
      <c r="C14" s="47">
        <v>3150.7</v>
      </c>
      <c r="D14" s="47">
        <v>4220.1</v>
      </c>
      <c r="E14" s="48">
        <f t="shared" si="0"/>
        <v>0.3394166375726031</v>
      </c>
      <c r="F14" s="47">
        <v>5101.3</v>
      </c>
      <c r="G14" s="48">
        <f t="shared" si="1"/>
        <v>0.6191005173453519</v>
      </c>
      <c r="H14" s="48">
        <f t="shared" si="2"/>
        <v>0.20881021776735142</v>
      </c>
      <c r="I14" s="10">
        <f t="shared" si="3"/>
        <v>11</v>
      </c>
    </row>
    <row r="15" spans="1:9" ht="15.75">
      <c r="A15" s="10">
        <f t="shared" si="4"/>
        <v>12</v>
      </c>
      <c r="B15" s="43" t="s">
        <v>11</v>
      </c>
      <c r="C15" s="47">
        <v>7537.9</v>
      </c>
      <c r="D15" s="47">
        <v>3089.7</v>
      </c>
      <c r="E15" s="48">
        <f t="shared" si="0"/>
        <v>-0.5901113042093952</v>
      </c>
      <c r="F15" s="47">
        <v>3089.7</v>
      </c>
      <c r="G15" s="48">
        <f t="shared" si="1"/>
        <v>-0.5901113042093952</v>
      </c>
      <c r="H15" s="48">
        <f t="shared" si="2"/>
        <v>0</v>
      </c>
      <c r="I15" s="10">
        <f t="shared" si="3"/>
        <v>12</v>
      </c>
    </row>
    <row r="16" spans="1:9" ht="15.75">
      <c r="A16" s="10">
        <f t="shared" si="4"/>
        <v>13</v>
      </c>
      <c r="B16" s="43" t="s">
        <v>12</v>
      </c>
      <c r="C16" s="47">
        <f>SUM(C4:C15)</f>
        <v>217872.09999999998</v>
      </c>
      <c r="D16" s="47">
        <f>SUM(D4:D15)</f>
        <v>240888.7</v>
      </c>
      <c r="E16" s="48">
        <f t="shared" si="0"/>
        <v>0.10564271423463589</v>
      </c>
      <c r="F16" s="47">
        <f>SUM(F4:F15)</f>
        <v>240888.60000000003</v>
      </c>
      <c r="G16" s="48">
        <f t="shared" si="1"/>
        <v>0.10564225524975468</v>
      </c>
      <c r="H16" s="48">
        <f t="shared" si="2"/>
        <v>-4.1512947668298494E-07</v>
      </c>
      <c r="I16" s="10">
        <f t="shared" si="3"/>
        <v>13</v>
      </c>
    </row>
    <row r="17" spans="1:9" ht="15.75">
      <c r="A17" s="3" t="s">
        <v>33</v>
      </c>
      <c r="B17" s="14"/>
      <c r="C17" s="40"/>
      <c r="D17" s="41"/>
      <c r="E17" s="14"/>
      <c r="F17" s="41"/>
      <c r="G17" s="14"/>
      <c r="H17" s="14"/>
      <c r="I17" s="42"/>
    </row>
    <row r="19" ht="15.75">
      <c r="F19" s="58"/>
    </row>
    <row r="27" ht="15.75">
      <c r="H27" s="57"/>
    </row>
    <row r="28" spans="7:9" ht="15.75">
      <c r="G28" s="57"/>
      <c r="H28" s="57"/>
      <c r="I28" s="57"/>
    </row>
    <row r="29" spans="7:9" ht="15.75">
      <c r="G29" s="54"/>
      <c r="H29" s="54"/>
      <c r="I29" s="54"/>
    </row>
    <row r="31" spans="7:9" ht="15.75">
      <c r="G31" s="58"/>
      <c r="H31" s="59"/>
      <c r="I31" s="60"/>
    </row>
    <row r="32" spans="7:9" ht="15.75">
      <c r="G32" s="58"/>
      <c r="H32" s="59"/>
      <c r="I32" s="60"/>
    </row>
    <row r="33" spans="7:9" ht="15.75">
      <c r="G33" s="58"/>
      <c r="H33" s="59"/>
      <c r="I33" s="60"/>
    </row>
    <row r="34" spans="7:9" ht="15.75">
      <c r="G34" s="58"/>
      <c r="H34" s="59"/>
      <c r="I34" s="60"/>
    </row>
    <row r="35" spans="7:9" ht="15.75">
      <c r="G35" s="58"/>
      <c r="H35" s="59"/>
      <c r="I35" s="60"/>
    </row>
    <row r="36" spans="7:9" ht="15.75">
      <c r="G36" s="58"/>
      <c r="H36" s="59"/>
      <c r="I36" s="60"/>
    </row>
    <row r="37" spans="7:9" ht="15.75">
      <c r="G37" s="58"/>
      <c r="H37" s="59"/>
      <c r="I37" s="60"/>
    </row>
    <row r="38" spans="7:9" ht="15.75">
      <c r="G38" s="58"/>
      <c r="H38" s="59"/>
      <c r="I38" s="60"/>
    </row>
    <row r="39" spans="7:9" ht="15.75">
      <c r="G39" s="58"/>
      <c r="H39" s="59"/>
      <c r="I39" s="60"/>
    </row>
    <row r="40" spans="7:9" ht="15.75">
      <c r="G40" s="58"/>
      <c r="H40" s="59"/>
      <c r="I40" s="60"/>
    </row>
    <row r="41" spans="7:9" ht="15.75">
      <c r="G41" s="58"/>
      <c r="H41" s="59"/>
      <c r="I41" s="60"/>
    </row>
    <row r="42" spans="7:9" ht="15.75">
      <c r="G42" s="58"/>
      <c r="H42" s="59"/>
      <c r="I42" s="60"/>
    </row>
    <row r="43" spans="7:8" ht="15.75">
      <c r="G43" s="58"/>
      <c r="H43" s="59"/>
    </row>
    <row r="44" spans="7:8" ht="15.75">
      <c r="G44" s="58"/>
      <c r="H44" s="59"/>
    </row>
    <row r="45" spans="7:9" ht="15.75">
      <c r="G45" s="58"/>
      <c r="H45" s="59"/>
      <c r="I45" s="60"/>
    </row>
  </sheetData>
  <printOptions horizont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&amp;R&amp;A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70"/>
  <sheetViews>
    <sheetView showGridLines="0" defaultGridColor="0" zoomScale="75" zoomScaleNormal="75" colorId="22" workbookViewId="0" topLeftCell="A52">
      <selection activeCell="E15" sqref="E15"/>
    </sheetView>
  </sheetViews>
  <sheetFormatPr defaultColWidth="11.00390625" defaultRowHeight="15.75"/>
  <cols>
    <col min="1" max="1" width="4.625" style="0" customWidth="1"/>
    <col min="2" max="2" width="5.625" style="0" customWidth="1"/>
    <col min="3" max="3" width="28.625" style="0" customWidth="1"/>
    <col min="4" max="4" width="7.625" style="0" customWidth="1"/>
    <col min="5" max="5" width="12.50390625" style="0" customWidth="1"/>
    <col min="6" max="6" width="10.625" style="0" customWidth="1"/>
    <col min="10" max="10" width="10.625" style="0" customWidth="1"/>
    <col min="11" max="11" width="12.625" style="0" customWidth="1"/>
  </cols>
  <sheetData>
    <row r="1" spans="1:11" ht="16.5">
      <c r="A1" s="114" t="s">
        <v>47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6.5">
      <c r="A2" s="114" t="s">
        <v>105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ht="16.5">
      <c r="A3" s="114" t="s">
        <v>106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6.5">
      <c r="A4" s="114" t="s">
        <v>107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16.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1" ht="16.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1:11" ht="23.25">
      <c r="A7" s="118"/>
      <c r="B7" s="118"/>
      <c r="C7" s="119"/>
      <c r="D7" s="120"/>
      <c r="E7" s="118"/>
      <c r="F7" s="118"/>
      <c r="G7" s="115"/>
      <c r="H7" s="115"/>
      <c r="I7" s="115"/>
      <c r="J7" s="115"/>
      <c r="K7" s="118"/>
    </row>
    <row r="8" spans="1:11" ht="23.25">
      <c r="A8" s="119" t="s">
        <v>47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1" ht="23.25">
      <c r="A9" s="119" t="s">
        <v>48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23.25">
      <c r="A10" s="119" t="s">
        <v>101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ht="23.25">
      <c r="A11" s="119" t="s">
        <v>102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</row>
    <row r="12" spans="1:11" ht="16.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</row>
    <row r="13" spans="1:11" ht="16.5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</row>
    <row r="14" spans="1:11" ht="16.5">
      <c r="A14" s="121"/>
      <c r="B14" s="122"/>
      <c r="C14" s="121"/>
      <c r="D14" s="121" t="s">
        <v>28</v>
      </c>
      <c r="E14" s="121" t="s">
        <v>29</v>
      </c>
      <c r="F14" s="121" t="s">
        <v>30</v>
      </c>
      <c r="G14" s="121" t="s">
        <v>31</v>
      </c>
      <c r="H14" s="121" t="s">
        <v>32</v>
      </c>
      <c r="I14" s="121" t="s">
        <v>38</v>
      </c>
      <c r="J14" s="121" t="s">
        <v>39</v>
      </c>
      <c r="K14" s="121" t="s">
        <v>40</v>
      </c>
    </row>
    <row r="15" spans="1:11" ht="16.5">
      <c r="A15" s="122"/>
      <c r="B15" s="121"/>
      <c r="C15" s="122"/>
      <c r="D15" s="121"/>
      <c r="E15" s="121"/>
      <c r="F15" s="121"/>
      <c r="G15" s="121"/>
      <c r="H15" s="121"/>
      <c r="I15" s="121"/>
      <c r="J15" s="121"/>
      <c r="K15" s="121"/>
    </row>
    <row r="16" spans="1:11" ht="16.5">
      <c r="A16" s="122"/>
      <c r="B16" s="122"/>
      <c r="C16" s="122"/>
      <c r="D16" s="121" t="s">
        <v>49</v>
      </c>
      <c r="E16" s="121"/>
      <c r="F16" s="121"/>
      <c r="G16" s="121"/>
      <c r="H16" s="121"/>
      <c r="I16" s="121"/>
      <c r="J16" s="121"/>
      <c r="K16" s="121"/>
    </row>
    <row r="17" spans="1:11" ht="16.5">
      <c r="A17" s="122"/>
      <c r="B17" s="123" t="s">
        <v>50</v>
      </c>
      <c r="C17" s="124"/>
      <c r="D17" s="125" t="s">
        <v>51</v>
      </c>
      <c r="E17" s="125" t="s">
        <v>95</v>
      </c>
      <c r="F17" s="125" t="s">
        <v>96</v>
      </c>
      <c r="G17" s="125" t="s">
        <v>97</v>
      </c>
      <c r="H17" s="125" t="s">
        <v>98</v>
      </c>
      <c r="I17" s="125" t="s">
        <v>99</v>
      </c>
      <c r="J17" s="125" t="s">
        <v>100</v>
      </c>
      <c r="K17" s="125" t="s">
        <v>52</v>
      </c>
    </row>
    <row r="18" spans="1:11" ht="16.5">
      <c r="A18" s="122"/>
      <c r="B18" s="122"/>
      <c r="C18" s="123"/>
      <c r="D18" s="125"/>
      <c r="E18" s="125"/>
      <c r="F18" s="125"/>
      <c r="G18" s="125"/>
      <c r="H18" s="125"/>
      <c r="I18" s="125"/>
      <c r="J18" s="125"/>
      <c r="K18" s="125"/>
    </row>
    <row r="19" spans="1:11" ht="16.5">
      <c r="A19" s="117"/>
      <c r="B19" s="126" t="s">
        <v>53</v>
      </c>
      <c r="C19" s="117"/>
      <c r="D19" s="117"/>
      <c r="E19" s="117"/>
      <c r="F19" s="117"/>
      <c r="G19" s="117"/>
      <c r="H19" s="117"/>
      <c r="I19" s="117"/>
      <c r="J19" s="117"/>
      <c r="K19" s="117"/>
    </row>
    <row r="20" spans="1:11" ht="16.5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</row>
    <row r="21" spans="1:11" ht="16.5">
      <c r="A21" s="127">
        <v>1</v>
      </c>
      <c r="B21" s="117"/>
      <c r="C21" s="117" t="s">
        <v>54</v>
      </c>
      <c r="D21" s="128">
        <v>7</v>
      </c>
      <c r="E21" s="129">
        <v>498.51789465740563</v>
      </c>
      <c r="F21" s="129">
        <v>1.6123207622603333</v>
      </c>
      <c r="G21" s="129">
        <v>0.022514629855077788</v>
      </c>
      <c r="H21" s="129">
        <v>0.2818190080012903</v>
      </c>
      <c r="I21" s="129">
        <v>0.32301662226117545</v>
      </c>
      <c r="J21" s="129">
        <v>0.1344343202164671</v>
      </c>
      <c r="K21" s="129">
        <v>500.892</v>
      </c>
    </row>
    <row r="22" spans="1:11" ht="16.5">
      <c r="A22" s="130"/>
      <c r="B22" s="117"/>
      <c r="C22" s="117"/>
      <c r="D22" s="128"/>
      <c r="E22" s="117"/>
      <c r="F22" s="117"/>
      <c r="G22" s="117"/>
      <c r="H22" s="117"/>
      <c r="I22" s="117"/>
      <c r="J22" s="117"/>
      <c r="K22" s="117"/>
    </row>
    <row r="23" spans="1:11" ht="16.5">
      <c r="A23" s="130"/>
      <c r="B23" s="117"/>
      <c r="C23" s="117"/>
      <c r="D23" s="128"/>
      <c r="E23" s="117"/>
      <c r="F23" s="117"/>
      <c r="G23" s="117"/>
      <c r="H23" s="117"/>
      <c r="I23" s="117"/>
      <c r="J23" s="117"/>
      <c r="K23" s="117"/>
    </row>
    <row r="24" spans="1:11" ht="16.5">
      <c r="A24" s="130">
        <v>2</v>
      </c>
      <c r="B24" s="117"/>
      <c r="C24" s="117" t="s">
        <v>55</v>
      </c>
      <c r="D24" s="128">
        <v>8</v>
      </c>
      <c r="E24" s="131">
        <v>13839.60834896153</v>
      </c>
      <c r="F24" s="131">
        <v>136.07369536767558</v>
      </c>
      <c r="G24" s="131">
        <v>0</v>
      </c>
      <c r="H24" s="131">
        <v>312.09340903365336</v>
      </c>
      <c r="I24" s="131">
        <v>59.65694914899162</v>
      </c>
      <c r="J24" s="131">
        <v>566.4715974881502</v>
      </c>
      <c r="K24" s="131">
        <v>14913.904</v>
      </c>
    </row>
    <row r="25" spans="1:11" ht="16.5">
      <c r="A25" s="130"/>
      <c r="B25" s="117"/>
      <c r="C25" s="117"/>
      <c r="D25" s="128"/>
      <c r="E25" s="132"/>
      <c r="F25" s="117"/>
      <c r="G25" s="117"/>
      <c r="H25" s="117"/>
      <c r="I25" s="117"/>
      <c r="J25" s="117"/>
      <c r="K25" s="117"/>
    </row>
    <row r="26" spans="1:11" ht="16.5">
      <c r="A26" s="130">
        <v>3</v>
      </c>
      <c r="B26" s="117"/>
      <c r="C26" s="117" t="s">
        <v>56</v>
      </c>
      <c r="D26" s="128" t="s">
        <v>57</v>
      </c>
      <c r="E26" s="131">
        <v>4104.727343771098</v>
      </c>
      <c r="F26" s="131">
        <v>157.37732681362493</v>
      </c>
      <c r="G26" s="131">
        <v>14.528329415276797</v>
      </c>
      <c r="H26" s="131">
        <v>0</v>
      </c>
      <c r="I26" s="131">
        <v>0</v>
      </c>
      <c r="J26" s="131">
        <v>0</v>
      </c>
      <c r="K26" s="131">
        <v>4276.633</v>
      </c>
    </row>
    <row r="27" spans="1:11" ht="16.5">
      <c r="A27" s="130">
        <v>4</v>
      </c>
      <c r="B27" s="117"/>
      <c r="C27" s="117" t="s">
        <v>58</v>
      </c>
      <c r="D27" s="128">
        <v>3</v>
      </c>
      <c r="E27" s="131">
        <v>2580.626587989264</v>
      </c>
      <c r="F27" s="131">
        <v>149.35941201073612</v>
      </c>
      <c r="G27" s="131">
        <v>0</v>
      </c>
      <c r="H27" s="131">
        <v>0</v>
      </c>
      <c r="I27" s="131">
        <v>0</v>
      </c>
      <c r="J27" s="131">
        <v>0</v>
      </c>
      <c r="K27" s="131">
        <v>2729.986</v>
      </c>
    </row>
    <row r="28" spans="1:11" ht="16.5">
      <c r="A28" s="130"/>
      <c r="B28" s="117"/>
      <c r="C28" s="117"/>
      <c r="D28" s="128"/>
      <c r="E28" s="131"/>
      <c r="F28" s="131"/>
      <c r="G28" s="131"/>
      <c r="H28" s="131"/>
      <c r="I28" s="131"/>
      <c r="J28" s="131"/>
      <c r="K28" s="131"/>
    </row>
    <row r="29" spans="1:11" ht="16.5">
      <c r="A29" s="130">
        <v>5</v>
      </c>
      <c r="B29" s="117"/>
      <c r="C29" s="117" t="s">
        <v>59</v>
      </c>
      <c r="D29" s="128">
        <v>6</v>
      </c>
      <c r="E29" s="131">
        <v>125801.43314503862</v>
      </c>
      <c r="F29" s="131">
        <v>677.3097699728814</v>
      </c>
      <c r="G29" s="131">
        <v>0</v>
      </c>
      <c r="H29" s="131">
        <v>90.69728310730248</v>
      </c>
      <c r="I29" s="131">
        <v>311.54485222054245</v>
      </c>
      <c r="J29" s="131">
        <v>230.67065049873406</v>
      </c>
      <c r="K29" s="131">
        <v>127111.65570083809</v>
      </c>
    </row>
    <row r="30" spans="1:11" ht="16.5">
      <c r="A30" s="130"/>
      <c r="B30" s="117"/>
      <c r="C30" s="117"/>
      <c r="D30" s="128"/>
      <c r="E30" s="117"/>
      <c r="F30" s="117"/>
      <c r="G30" s="117"/>
      <c r="H30" s="117"/>
      <c r="I30" s="117"/>
      <c r="J30" s="117"/>
      <c r="K30" s="117"/>
    </row>
    <row r="31" spans="1:11" ht="16.5">
      <c r="A31" s="130"/>
      <c r="B31" s="117"/>
      <c r="C31" s="117"/>
      <c r="D31" s="128"/>
      <c r="E31" s="117"/>
      <c r="F31" s="117"/>
      <c r="G31" s="117"/>
      <c r="H31" s="117"/>
      <c r="I31" s="117"/>
      <c r="J31" s="117"/>
      <c r="K31" s="117"/>
    </row>
    <row r="32" spans="1:11" ht="16.5">
      <c r="A32" s="130">
        <v>6</v>
      </c>
      <c r="B32" s="117"/>
      <c r="C32" s="117" t="s">
        <v>60</v>
      </c>
      <c r="D32" s="128">
        <v>4</v>
      </c>
      <c r="E32" s="131">
        <v>1635.113449724899</v>
      </c>
      <c r="F32" s="131">
        <v>96.9724553553681</v>
      </c>
      <c r="G32" s="131">
        <v>0</v>
      </c>
      <c r="H32" s="131">
        <v>83.08990398747228</v>
      </c>
      <c r="I32" s="131">
        <v>72.53788312807436</v>
      </c>
      <c r="J32" s="131">
        <v>164.49838824868144</v>
      </c>
      <c r="K32" s="131">
        <v>2052.2120804444953</v>
      </c>
    </row>
    <row r="33" spans="1:11" ht="16.5">
      <c r="A33" s="130"/>
      <c r="B33" s="117"/>
      <c r="C33" s="117"/>
      <c r="D33" s="128"/>
      <c r="E33" s="117"/>
      <c r="F33" s="117"/>
      <c r="G33" s="117"/>
      <c r="H33" s="117"/>
      <c r="I33" s="117"/>
      <c r="J33" s="117"/>
      <c r="K33" s="117"/>
    </row>
    <row r="34" spans="1:11" ht="16.5">
      <c r="A34" s="130"/>
      <c r="B34" s="117"/>
      <c r="C34" s="117"/>
      <c r="D34" s="128"/>
      <c r="E34" s="117"/>
      <c r="F34" s="117"/>
      <c r="G34" s="117"/>
      <c r="H34" s="117"/>
      <c r="I34" s="117"/>
      <c r="J34" s="117"/>
      <c r="K34" s="117"/>
    </row>
    <row r="35" spans="1:11" ht="16.5">
      <c r="A35" s="130">
        <v>7</v>
      </c>
      <c r="B35" s="117"/>
      <c r="C35" s="117" t="s">
        <v>61</v>
      </c>
      <c r="D35" s="128">
        <v>1</v>
      </c>
      <c r="E35" s="131">
        <v>12125.950297457228</v>
      </c>
      <c r="F35" s="131">
        <v>464.91508036084514</v>
      </c>
      <c r="G35" s="131">
        <v>42.918758212301</v>
      </c>
      <c r="H35" s="131">
        <v>454.8994733283271</v>
      </c>
      <c r="I35" s="131">
        <v>0</v>
      </c>
      <c r="J35" s="131">
        <v>0</v>
      </c>
      <c r="K35" s="131">
        <v>13088.6836093587</v>
      </c>
    </row>
    <row r="36" spans="1:11" ht="16.5">
      <c r="A36" s="130">
        <v>8</v>
      </c>
      <c r="B36" s="117"/>
      <c r="C36" s="130" t="s">
        <v>62</v>
      </c>
      <c r="D36" s="128">
        <v>2</v>
      </c>
      <c r="E36" s="131">
        <v>8771.72427747626</v>
      </c>
      <c r="F36" s="131">
        <v>507.68274127756285</v>
      </c>
      <c r="G36" s="131">
        <v>0</v>
      </c>
      <c r="H36" s="131">
        <v>876.9719775698914</v>
      </c>
      <c r="I36" s="131">
        <v>504.56156926892083</v>
      </c>
      <c r="J36" s="131">
        <v>2427.7430437660664</v>
      </c>
      <c r="K36" s="131">
        <v>13088.6836093587</v>
      </c>
    </row>
    <row r="37" spans="1:11" ht="16.5">
      <c r="A37" s="130"/>
      <c r="B37" s="117"/>
      <c r="C37" s="117"/>
      <c r="D37" s="128"/>
      <c r="E37" s="133" t="s">
        <v>63</v>
      </c>
      <c r="F37" s="133" t="s">
        <v>63</v>
      </c>
      <c r="G37" s="133" t="s">
        <v>63</v>
      </c>
      <c r="H37" s="133" t="s">
        <v>63</v>
      </c>
      <c r="I37" s="133" t="s">
        <v>63</v>
      </c>
      <c r="J37" s="133" t="s">
        <v>63</v>
      </c>
      <c r="K37" s="133" t="s">
        <v>63</v>
      </c>
    </row>
    <row r="38" spans="1:11" ht="16.5">
      <c r="A38" s="130">
        <v>9</v>
      </c>
      <c r="B38" s="117"/>
      <c r="C38" s="117" t="s">
        <v>108</v>
      </c>
      <c r="D38" s="128"/>
      <c r="E38" s="131">
        <v>20897.674574933488</v>
      </c>
      <c r="F38" s="131">
        <v>972.597821638408</v>
      </c>
      <c r="G38" s="131">
        <v>42.918758212301</v>
      </c>
      <c r="H38" s="131">
        <v>1331.8714508982184</v>
      </c>
      <c r="I38" s="131">
        <v>504.56156926892083</v>
      </c>
      <c r="J38" s="131">
        <v>2427.7430437660664</v>
      </c>
      <c r="K38" s="131">
        <v>26177.3672187174</v>
      </c>
    </row>
    <row r="39" spans="1:11" ht="16.5">
      <c r="A39" s="130"/>
      <c r="B39" s="117"/>
      <c r="C39" s="117"/>
      <c r="D39" s="128"/>
      <c r="E39" s="117"/>
      <c r="F39" s="117"/>
      <c r="G39" s="117"/>
      <c r="H39" s="117"/>
      <c r="I39" s="117"/>
      <c r="J39" s="117"/>
      <c r="K39" s="117"/>
    </row>
    <row r="40" spans="1:11" ht="16.5">
      <c r="A40" s="130">
        <v>10</v>
      </c>
      <c r="B40" s="117" t="s">
        <v>109</v>
      </c>
      <c r="C40" s="117"/>
      <c r="D40" s="128"/>
      <c r="E40" s="131">
        <v>169357.7013450763</v>
      </c>
      <c r="F40" s="131">
        <v>2191.3028019209546</v>
      </c>
      <c r="G40" s="131">
        <v>57.469602257432875</v>
      </c>
      <c r="H40" s="131">
        <v>1818.0338660346479</v>
      </c>
      <c r="I40" s="131">
        <v>948.6242703887905</v>
      </c>
      <c r="J40" s="131">
        <v>3389.5181143218488</v>
      </c>
      <c r="K40" s="131">
        <v>177762.65</v>
      </c>
    </row>
    <row r="41" spans="1:11" ht="16.5">
      <c r="A41" s="130"/>
      <c r="B41" s="117"/>
      <c r="C41" s="117"/>
      <c r="D41" s="117"/>
      <c r="E41" s="117"/>
      <c r="F41" s="117"/>
      <c r="G41" s="117"/>
      <c r="H41" s="117"/>
      <c r="I41" s="117"/>
      <c r="J41" s="117"/>
      <c r="K41" s="117"/>
    </row>
    <row r="42" spans="1:11" ht="16.5">
      <c r="A42" s="130"/>
      <c r="B42" s="117"/>
      <c r="C42" s="117"/>
      <c r="D42" s="117"/>
      <c r="E42" s="117"/>
      <c r="F42" s="117"/>
      <c r="G42" s="117"/>
      <c r="H42" s="117"/>
      <c r="I42" s="117"/>
      <c r="J42" s="117"/>
      <c r="K42" s="117"/>
    </row>
    <row r="43" spans="1:11" ht="16.5">
      <c r="A43" s="130">
        <v>11</v>
      </c>
      <c r="B43" s="117" t="s">
        <v>64</v>
      </c>
      <c r="C43" s="117"/>
      <c r="D43" s="128">
        <v>9</v>
      </c>
      <c r="E43" s="131">
        <v>47600.09910995793</v>
      </c>
      <c r="F43" s="131">
        <v>615.8930460377226</v>
      </c>
      <c r="G43" s="131">
        <v>16.15255014408707</v>
      </c>
      <c r="H43" s="131">
        <v>510.9811453580238</v>
      </c>
      <c r="I43" s="131">
        <v>266.6227099800604</v>
      </c>
      <c r="J43" s="131">
        <v>952.6664385221851</v>
      </c>
      <c r="K43" s="131">
        <v>49962.415</v>
      </c>
    </row>
    <row r="44" spans="1:11" ht="16.5">
      <c r="A44" s="130"/>
      <c r="B44" s="117"/>
      <c r="C44" s="117"/>
      <c r="D44" s="128"/>
      <c r="E44" s="117"/>
      <c r="F44" s="117"/>
      <c r="G44" s="117"/>
      <c r="H44" s="117"/>
      <c r="I44" s="117"/>
      <c r="J44" s="117"/>
      <c r="K44" s="117"/>
    </row>
    <row r="45" spans="1:11" ht="16.5">
      <c r="A45" s="130"/>
      <c r="B45" s="117"/>
      <c r="C45" s="117"/>
      <c r="D45" s="128"/>
      <c r="E45" s="131"/>
      <c r="F45" s="131"/>
      <c r="G45" s="131"/>
      <c r="H45" s="131"/>
      <c r="I45" s="131"/>
      <c r="J45" s="131"/>
      <c r="K45" s="131"/>
    </row>
    <row r="46" spans="1:11" ht="16.5">
      <c r="A46" s="130">
        <v>12</v>
      </c>
      <c r="B46" s="117" t="s">
        <v>65</v>
      </c>
      <c r="C46" s="117"/>
      <c r="D46" s="128">
        <v>3</v>
      </c>
      <c r="E46" s="131">
        <v>7717.040396713676</v>
      </c>
      <c r="F46" s="131">
        <v>446.6406032863239</v>
      </c>
      <c r="G46" s="131">
        <v>0</v>
      </c>
      <c r="H46" s="131">
        <v>0</v>
      </c>
      <c r="I46" s="131">
        <v>0</v>
      </c>
      <c r="J46" s="131">
        <v>0</v>
      </c>
      <c r="K46" s="131">
        <v>8163.681</v>
      </c>
    </row>
    <row r="47" spans="1:11" ht="16.5">
      <c r="A47" s="130"/>
      <c r="B47" s="117"/>
      <c r="C47" s="117"/>
      <c r="D47" s="128"/>
      <c r="E47" s="117"/>
      <c r="F47" s="117"/>
      <c r="G47" s="117"/>
      <c r="H47" s="117"/>
      <c r="I47" s="117"/>
      <c r="J47" s="117"/>
      <c r="K47" s="117"/>
    </row>
    <row r="48" spans="1:11" ht="16.5">
      <c r="A48" s="130"/>
      <c r="B48" s="117"/>
      <c r="C48" s="117"/>
      <c r="D48" s="128"/>
      <c r="E48" s="117"/>
      <c r="F48" s="117"/>
      <c r="G48" s="117"/>
      <c r="H48" s="117"/>
      <c r="I48" s="117"/>
      <c r="J48" s="117"/>
      <c r="K48" s="117"/>
    </row>
    <row r="49" spans="1:11" ht="16.5">
      <c r="A49" s="130">
        <v>13</v>
      </c>
      <c r="B49" s="117" t="s">
        <v>66</v>
      </c>
      <c r="C49" s="117"/>
      <c r="D49" s="128">
        <v>3</v>
      </c>
      <c r="E49" s="131">
        <v>-741.6047809647337</v>
      </c>
      <c r="F49" s="131">
        <v>-42.921999852581614</v>
      </c>
      <c r="G49" s="131">
        <v>0</v>
      </c>
      <c r="H49" s="131">
        <v>0</v>
      </c>
      <c r="I49" s="131">
        <v>0</v>
      </c>
      <c r="J49" s="131">
        <v>0</v>
      </c>
      <c r="K49" s="131">
        <v>-784.5267808173153</v>
      </c>
    </row>
    <row r="50" spans="1:11" ht="16.5">
      <c r="A50" s="130">
        <v>14</v>
      </c>
      <c r="B50" s="117" t="s">
        <v>67</v>
      </c>
      <c r="C50" s="117"/>
      <c r="D50" s="128">
        <v>2</v>
      </c>
      <c r="E50" s="131">
        <v>-987.5905082835037</v>
      </c>
      <c r="F50" s="131">
        <v>-57.158962211398325</v>
      </c>
      <c r="G50" s="131">
        <v>0</v>
      </c>
      <c r="H50" s="131">
        <v>-98.73648255252999</v>
      </c>
      <c r="I50" s="131">
        <v>-56.80755583416301</v>
      </c>
      <c r="J50" s="131">
        <v>-273.33462734700726</v>
      </c>
      <c r="K50" s="131">
        <v>-1473.6281362286022</v>
      </c>
    </row>
    <row r="51" spans="1:11" ht="16.5">
      <c r="A51" s="130">
        <v>15</v>
      </c>
      <c r="B51" s="117" t="s">
        <v>68</v>
      </c>
      <c r="C51" s="117"/>
      <c r="D51" s="128">
        <v>3</v>
      </c>
      <c r="E51" s="131">
        <v>-4.099211975688963</v>
      </c>
      <c r="F51" s="131">
        <v>-0.23725086505960566</v>
      </c>
      <c r="G51" s="131">
        <v>0</v>
      </c>
      <c r="H51" s="131">
        <v>0</v>
      </c>
      <c r="I51" s="131">
        <v>0</v>
      </c>
      <c r="J51" s="131">
        <v>0</v>
      </c>
      <c r="K51" s="134">
        <v>-4.336462840748569</v>
      </c>
    </row>
    <row r="52" spans="1:11" ht="16.5">
      <c r="A52" s="130">
        <v>16</v>
      </c>
      <c r="B52" s="117" t="s">
        <v>69</v>
      </c>
      <c r="C52" s="117"/>
      <c r="D52" s="128">
        <v>5</v>
      </c>
      <c r="E52" s="131">
        <v>-3089.724</v>
      </c>
      <c r="F52" s="131">
        <v>0</v>
      </c>
      <c r="G52" s="131">
        <v>0</v>
      </c>
      <c r="H52" s="131">
        <v>0</v>
      </c>
      <c r="I52" s="131">
        <v>0</v>
      </c>
      <c r="J52" s="131">
        <v>0</v>
      </c>
      <c r="K52" s="131">
        <v>-3089.724</v>
      </c>
    </row>
    <row r="53" spans="1:11" ht="16.5">
      <c r="A53" s="130"/>
      <c r="B53" s="117"/>
      <c r="C53" s="117"/>
      <c r="D53" s="128"/>
      <c r="E53" s="131"/>
      <c r="F53" s="131"/>
      <c r="G53" s="131"/>
      <c r="H53" s="131"/>
      <c r="I53" s="131"/>
      <c r="J53" s="131"/>
      <c r="K53" s="131"/>
    </row>
    <row r="54" spans="1:11" ht="16.5">
      <c r="A54" s="130">
        <v>17</v>
      </c>
      <c r="B54" s="117" t="s">
        <v>70</v>
      </c>
      <c r="C54" s="117"/>
      <c r="D54" s="128"/>
      <c r="E54" s="131">
        <v>219851.822350524</v>
      </c>
      <c r="F54" s="131">
        <v>3153.5182383159618</v>
      </c>
      <c r="G54" s="131">
        <v>73.62215240151994</v>
      </c>
      <c r="H54" s="131">
        <v>2230.2785288401415</v>
      </c>
      <c r="I54" s="131">
        <v>1158.439424534688</v>
      </c>
      <c r="J54" s="131">
        <v>4068.849925497026</v>
      </c>
      <c r="K54" s="131">
        <v>230536.53062011336</v>
      </c>
    </row>
    <row r="55" spans="1:11" ht="16.5">
      <c r="A55" s="130"/>
      <c r="B55" s="117"/>
      <c r="C55" s="117"/>
      <c r="D55" s="128"/>
      <c r="E55" s="131"/>
      <c r="F55" s="131"/>
      <c r="G55" s="131"/>
      <c r="H55" s="131"/>
      <c r="I55" s="131"/>
      <c r="J55" s="131"/>
      <c r="K55" s="131"/>
    </row>
    <row r="56" spans="1:11" ht="16.5">
      <c r="A56" s="130">
        <v>18</v>
      </c>
      <c r="B56" s="117" t="s">
        <v>71</v>
      </c>
      <c r="C56" s="117"/>
      <c r="D56" s="128">
        <v>10</v>
      </c>
      <c r="E56" s="131">
        <v>4657.267491758147</v>
      </c>
      <c r="F56" s="131">
        <v>72.26362441891912</v>
      </c>
      <c r="G56" s="131">
        <v>3.909218170299277</v>
      </c>
      <c r="H56" s="131">
        <v>94.08470826489012</v>
      </c>
      <c r="I56" s="131">
        <v>21.2080210602726</v>
      </c>
      <c r="J56" s="131">
        <v>151.26693632747197</v>
      </c>
      <c r="K56" s="131">
        <v>5000</v>
      </c>
    </row>
    <row r="57" spans="1:11" ht="16.5">
      <c r="A57" s="130"/>
      <c r="B57" s="117"/>
      <c r="C57" s="117"/>
      <c r="D57" s="117"/>
      <c r="E57" s="133" t="s">
        <v>72</v>
      </c>
      <c r="F57" s="133" t="s">
        <v>73</v>
      </c>
      <c r="G57" s="133" t="s">
        <v>74</v>
      </c>
      <c r="H57" s="133" t="s">
        <v>74</v>
      </c>
      <c r="I57" s="133" t="s">
        <v>74</v>
      </c>
      <c r="J57" s="133" t="s">
        <v>73</v>
      </c>
      <c r="K57" s="133" t="s">
        <v>75</v>
      </c>
    </row>
    <row r="58" spans="1:11" ht="16.5">
      <c r="A58" s="130">
        <v>19</v>
      </c>
      <c r="B58" s="122" t="s">
        <v>110</v>
      </c>
      <c r="C58" s="117"/>
      <c r="D58" s="123"/>
      <c r="E58" s="135">
        <v>224509.08984228215</v>
      </c>
      <c r="F58" s="135">
        <v>3225.781862734881</v>
      </c>
      <c r="G58" s="135">
        <v>77.53137057181922</v>
      </c>
      <c r="H58" s="135">
        <v>2324.3632371050317</v>
      </c>
      <c r="I58" s="135">
        <v>1179.6474455949606</v>
      </c>
      <c r="J58" s="135">
        <v>4220.116861824498</v>
      </c>
      <c r="K58" s="135">
        <v>235536.53062011336</v>
      </c>
    </row>
    <row r="59" spans="1:11" ht="16.5">
      <c r="A59" s="130"/>
      <c r="B59" s="122"/>
      <c r="C59" s="117"/>
      <c r="D59" s="123"/>
      <c r="E59" s="135"/>
      <c r="F59" s="135"/>
      <c r="G59" s="135"/>
      <c r="H59" s="135"/>
      <c r="I59" s="135"/>
      <c r="J59" s="135"/>
      <c r="K59" s="135"/>
    </row>
    <row r="60" spans="1:11" ht="16.5">
      <c r="A60" s="130"/>
      <c r="B60" s="117"/>
      <c r="C60" s="133"/>
      <c r="D60" s="118"/>
      <c r="E60" s="133"/>
      <c r="F60" s="133"/>
      <c r="G60" s="133"/>
      <c r="H60" s="133"/>
      <c r="I60" s="133"/>
      <c r="J60" s="133"/>
      <c r="K60" s="133"/>
    </row>
    <row r="61" spans="1:11" ht="16.5">
      <c r="A61" s="130">
        <v>20</v>
      </c>
      <c r="B61" s="117"/>
      <c r="C61" s="117" t="s">
        <v>76</v>
      </c>
      <c r="D61" s="117"/>
      <c r="E61" s="136">
        <v>0.9531816115793227</v>
      </c>
      <c r="F61" s="136">
        <v>0.01369546309543637</v>
      </c>
      <c r="G61" s="136">
        <v>0.00032916919667491494</v>
      </c>
      <c r="H61" s="136">
        <v>0.009868376811807151</v>
      </c>
      <c r="I61" s="136">
        <v>0.0050083417739457264</v>
      </c>
      <c r="J61" s="136">
        <v>0.017917037542813014</v>
      </c>
      <c r="K61" s="136">
        <v>1</v>
      </c>
    </row>
    <row r="62" spans="1:11" ht="16.5">
      <c r="A62" s="130"/>
      <c r="B62" s="117"/>
      <c r="C62" s="117"/>
      <c r="D62" s="117"/>
      <c r="E62" s="136"/>
      <c r="F62" s="136"/>
      <c r="G62" s="136"/>
      <c r="H62" s="136"/>
      <c r="I62" s="136"/>
      <c r="J62" s="136"/>
      <c r="K62" s="136"/>
    </row>
    <row r="63" spans="1:11" ht="16.5">
      <c r="A63" s="130">
        <v>21</v>
      </c>
      <c r="B63" s="117"/>
      <c r="C63" s="117" t="s">
        <v>77</v>
      </c>
      <c r="D63" s="117"/>
      <c r="E63" s="137">
        <v>2.6683566506641334</v>
      </c>
      <c r="F63" s="137">
        <v>0.6624262215998163</v>
      </c>
      <c r="G63" s="137" t="e">
        <v>#N/A</v>
      </c>
      <c r="H63" s="137">
        <v>0.27632056035151326</v>
      </c>
      <c r="I63" s="137">
        <v>0.24374346589742496</v>
      </c>
      <c r="J63" s="137">
        <v>0.1812244032696657</v>
      </c>
      <c r="K63" s="137">
        <v>1.8761053564418375</v>
      </c>
    </row>
    <row r="64" spans="1:11" ht="16.5">
      <c r="A64" s="130"/>
      <c r="B64" s="117"/>
      <c r="C64" s="117"/>
      <c r="D64" s="117"/>
      <c r="E64" s="117"/>
      <c r="F64" s="117"/>
      <c r="G64" s="117"/>
      <c r="H64" s="117"/>
      <c r="I64" s="117"/>
      <c r="J64" s="117"/>
      <c r="K64" s="117"/>
    </row>
    <row r="65" spans="1:11" ht="16.5" hidden="1">
      <c r="A65" s="130"/>
      <c r="B65" s="117"/>
      <c r="C65" s="117"/>
      <c r="D65" s="117"/>
      <c r="E65" s="138">
        <v>84137.587</v>
      </c>
      <c r="F65" s="138">
        <v>4869.647</v>
      </c>
      <c r="G65" s="138">
        <v>0</v>
      </c>
      <c r="H65" s="138">
        <v>8411.836</v>
      </c>
      <c r="I65" s="138">
        <v>4839.709</v>
      </c>
      <c r="J65" s="138">
        <v>23286.692</v>
      </c>
      <c r="K65" s="139">
        <f>SUM(E65:J65)</f>
        <v>125545.47099999999</v>
      </c>
    </row>
    <row r="66" spans="1:11" s="144" customFormat="1" ht="18">
      <c r="A66" s="140">
        <v>22</v>
      </c>
      <c r="B66" s="141" t="s">
        <v>111</v>
      </c>
      <c r="C66" s="141"/>
      <c r="D66" s="141"/>
      <c r="E66" s="142">
        <f>E56/E65</f>
        <v>0.055352995704026395</v>
      </c>
      <c r="F66" s="142">
        <f>F56/F65</f>
        <v>0.014839602217351509</v>
      </c>
      <c r="G66" s="143" t="e">
        <v>#N/A</v>
      </c>
      <c r="H66" s="142">
        <f>H56/H65</f>
        <v>0.011184800591082629</v>
      </c>
      <c r="I66" s="142">
        <f>I56/I65</f>
        <v>0.004382086001508066</v>
      </c>
      <c r="J66" s="142">
        <f>J56/J65</f>
        <v>0.006495853353815646</v>
      </c>
      <c r="K66" s="142">
        <f>K56/K65</f>
        <v>0.039826207669410876</v>
      </c>
    </row>
    <row r="67" spans="1:11" ht="16.5">
      <c r="A67" s="117"/>
      <c r="B67" s="117"/>
      <c r="C67" s="117" t="s">
        <v>112</v>
      </c>
      <c r="D67" s="117"/>
      <c r="E67" s="117"/>
      <c r="F67" s="117"/>
      <c r="G67" s="117"/>
      <c r="H67" s="117"/>
      <c r="I67" s="117"/>
      <c r="J67" s="117"/>
      <c r="K67" s="117"/>
    </row>
    <row r="68" spans="1:11" ht="16.5">
      <c r="A68" s="117"/>
      <c r="B68" s="133" t="s">
        <v>113</v>
      </c>
      <c r="C68" s="117" t="s">
        <v>114</v>
      </c>
      <c r="D68" s="117"/>
      <c r="E68" s="117"/>
      <c r="F68" s="117"/>
      <c r="G68" s="117"/>
      <c r="H68" s="117"/>
      <c r="I68" s="117"/>
      <c r="J68" s="117"/>
      <c r="K68" s="117"/>
    </row>
    <row r="70" spans="1:11" ht="16.5">
      <c r="A70" s="118"/>
      <c r="B70" s="118"/>
      <c r="C70" s="118"/>
      <c r="D70" s="118"/>
      <c r="E70" s="145"/>
      <c r="F70" s="145"/>
      <c r="G70" s="145"/>
      <c r="H70" s="145"/>
      <c r="I70" s="145"/>
      <c r="J70" s="145"/>
      <c r="K70" s="145"/>
    </row>
  </sheetData>
  <printOptions horizontalCentered="1"/>
  <pageMargins left="0.5" right="0.5" top="0.1" bottom="0.5" header="0.5" footer="0.5"/>
  <pageSetup fitToHeight="1" fitToWidth="1" horizontalDpi="600" verticalDpi="600" orientation="portrait" scale="67" r:id="rId1"/>
  <headerFooter alignWithMargins="0">
    <oddHeader>&amp;R&amp;"Times New Roman,Regular"&amp;A
Page &amp;P of &amp;N</oddHeader>
  </headerFooter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workbookViewId="0" topLeftCell="A1">
      <selection activeCell="D7" sqref="D7:D10"/>
    </sheetView>
  </sheetViews>
  <sheetFormatPr defaultColWidth="9.00390625" defaultRowHeight="15.75"/>
  <cols>
    <col min="1" max="1" width="5.125" style="146" customWidth="1"/>
    <col min="2" max="2" width="9.00390625" style="146" customWidth="1"/>
    <col min="3" max="4" width="10.625" style="146" customWidth="1"/>
    <col min="5" max="5" width="5.125" style="146" customWidth="1"/>
    <col min="6" max="16384" width="9.00390625" style="146" customWidth="1"/>
  </cols>
  <sheetData>
    <row r="1" spans="1:5" ht="75" customHeight="1">
      <c r="A1" s="18" t="s">
        <v>115</v>
      </c>
      <c r="B1" s="35"/>
      <c r="C1" s="35"/>
      <c r="D1" s="35"/>
      <c r="E1" s="36"/>
    </row>
    <row r="2" spans="1:5" ht="15.75">
      <c r="A2" s="37" t="s">
        <v>28</v>
      </c>
      <c r="B2" s="37" t="s">
        <v>29</v>
      </c>
      <c r="C2" s="37" t="s">
        <v>30</v>
      </c>
      <c r="D2" s="37" t="s">
        <v>31</v>
      </c>
      <c r="E2" s="37" t="s">
        <v>32</v>
      </c>
    </row>
    <row r="3" spans="1:5" ht="60" customHeight="1">
      <c r="A3" s="38" t="s">
        <v>26</v>
      </c>
      <c r="B3" s="38" t="s">
        <v>116</v>
      </c>
      <c r="C3" s="38" t="s">
        <v>117</v>
      </c>
      <c r="D3" s="38" t="s">
        <v>118</v>
      </c>
      <c r="E3" s="38" t="s">
        <v>26</v>
      </c>
    </row>
    <row r="4" spans="1:5" ht="15.75">
      <c r="A4" s="147">
        <v>1</v>
      </c>
      <c r="B4" s="148" t="s">
        <v>78</v>
      </c>
      <c r="C4" s="149">
        <v>0.055352995704026395</v>
      </c>
      <c r="D4" s="150">
        <v>0.0365</v>
      </c>
      <c r="E4" s="147">
        <f aca="true" t="shared" si="0" ref="E4:E10">+A4</f>
        <v>1</v>
      </c>
    </row>
    <row r="5" spans="1:7" ht="15.75">
      <c r="A5" s="10">
        <f aca="true" t="shared" si="1" ref="A5:A10">+A4+1</f>
        <v>2</v>
      </c>
      <c r="B5" s="151" t="s">
        <v>79</v>
      </c>
      <c r="C5" s="152">
        <v>0.014839602217351509</v>
      </c>
      <c r="D5" s="150">
        <v>0.0365</v>
      </c>
      <c r="E5" s="10">
        <f t="shared" si="0"/>
        <v>2</v>
      </c>
      <c r="G5"/>
    </row>
    <row r="6" spans="1:5" ht="15.75">
      <c r="A6" s="10">
        <f t="shared" si="1"/>
        <v>3</v>
      </c>
      <c r="B6" s="151" t="s">
        <v>80</v>
      </c>
      <c r="C6" s="152" t="e">
        <v>#N/A</v>
      </c>
      <c r="D6" s="152" t="e">
        <v>#N/A</v>
      </c>
      <c r="E6" s="10">
        <f t="shared" si="0"/>
        <v>3</v>
      </c>
    </row>
    <row r="7" spans="1:5" ht="15.75">
      <c r="A7" s="10">
        <f t="shared" si="1"/>
        <v>4</v>
      </c>
      <c r="B7" s="151" t="s">
        <v>4</v>
      </c>
      <c r="C7" s="152">
        <v>0.011184800591082629</v>
      </c>
      <c r="D7" s="150">
        <v>0.0365</v>
      </c>
      <c r="E7" s="10">
        <f t="shared" si="0"/>
        <v>4</v>
      </c>
    </row>
    <row r="8" spans="1:5" ht="15.75">
      <c r="A8" s="10">
        <f t="shared" si="1"/>
        <v>5</v>
      </c>
      <c r="B8" s="151" t="s">
        <v>81</v>
      </c>
      <c r="C8" s="152">
        <v>0.004382086001508066</v>
      </c>
      <c r="D8" s="150">
        <v>0.0365</v>
      </c>
      <c r="E8" s="10">
        <f t="shared" si="0"/>
        <v>5</v>
      </c>
    </row>
    <row r="9" spans="1:5" ht="15.75">
      <c r="A9" s="10">
        <f t="shared" si="1"/>
        <v>6</v>
      </c>
      <c r="B9" s="151" t="s">
        <v>82</v>
      </c>
      <c r="C9" s="152">
        <v>0.006495853353815646</v>
      </c>
      <c r="D9" s="150">
        <v>0.0365</v>
      </c>
      <c r="E9" s="10">
        <f t="shared" si="0"/>
        <v>6</v>
      </c>
    </row>
    <row r="10" spans="1:5" ht="15.75">
      <c r="A10" s="153">
        <f t="shared" si="1"/>
        <v>7</v>
      </c>
      <c r="B10" s="154" t="s">
        <v>52</v>
      </c>
      <c r="C10" s="155">
        <v>0.039826207669410876</v>
      </c>
      <c r="D10" s="150">
        <v>0.0365</v>
      </c>
      <c r="E10" s="153">
        <f t="shared" si="0"/>
        <v>7</v>
      </c>
    </row>
    <row r="11" spans="1:5" ht="15.75">
      <c r="A11" s="3" t="s">
        <v>33</v>
      </c>
      <c r="B11" s="156"/>
      <c r="C11" s="156"/>
      <c r="D11" s="156"/>
      <c r="E11" s="157"/>
    </row>
  </sheetData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&amp;R&amp;"Times New Roman,Regular"&amp;A
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="75" zoomScaleNormal="75" workbookViewId="0" topLeftCell="A1">
      <selection activeCell="E10" sqref="E10"/>
    </sheetView>
  </sheetViews>
  <sheetFormatPr defaultColWidth="9.00390625" defaultRowHeight="15.75"/>
  <cols>
    <col min="1" max="1" width="5.125" style="161" customWidth="1"/>
    <col min="2" max="2" width="28.125" style="161" customWidth="1"/>
    <col min="3" max="7" width="12.625" style="161" customWidth="1"/>
    <col min="8" max="8" width="5.125" style="161" customWidth="1"/>
    <col min="9" max="16384" width="9.00390625" style="161" customWidth="1"/>
  </cols>
  <sheetData>
    <row r="1" spans="1:8" ht="60" customHeight="1">
      <c r="A1" s="158" t="s">
        <v>119</v>
      </c>
      <c r="B1" s="159"/>
      <c r="C1" s="159"/>
      <c r="D1" s="159"/>
      <c r="E1" s="159"/>
      <c r="F1" s="159"/>
      <c r="G1" s="159"/>
      <c r="H1" s="160"/>
    </row>
    <row r="2" spans="1:8" ht="15.75">
      <c r="A2" s="162" t="s">
        <v>28</v>
      </c>
      <c r="B2" s="162" t="s">
        <v>29</v>
      </c>
      <c r="C2" s="162" t="s">
        <v>30</v>
      </c>
      <c r="D2" s="162" t="s">
        <v>31</v>
      </c>
      <c r="E2" s="162" t="s">
        <v>32</v>
      </c>
      <c r="F2" s="162" t="s">
        <v>38</v>
      </c>
      <c r="G2" s="162" t="s">
        <v>39</v>
      </c>
      <c r="H2" s="162" t="s">
        <v>40</v>
      </c>
    </row>
    <row r="3" spans="1:8" ht="47.25">
      <c r="A3" s="163" t="s">
        <v>26</v>
      </c>
      <c r="B3" s="164" t="s">
        <v>27</v>
      </c>
      <c r="C3" s="163" t="s">
        <v>120</v>
      </c>
      <c r="D3" s="165" t="s">
        <v>121</v>
      </c>
      <c r="E3" s="165" t="s">
        <v>122</v>
      </c>
      <c r="F3" s="165" t="s">
        <v>123</v>
      </c>
      <c r="G3" s="163" t="s">
        <v>124</v>
      </c>
      <c r="H3" s="163" t="s">
        <v>26</v>
      </c>
    </row>
    <row r="4" spans="1:8" ht="15.75">
      <c r="A4" s="166">
        <v>1</v>
      </c>
      <c r="B4" s="167" t="s">
        <v>125</v>
      </c>
      <c r="C4" s="168">
        <v>886</v>
      </c>
      <c r="D4" s="169">
        <v>632</v>
      </c>
      <c r="E4" s="169">
        <v>432</v>
      </c>
      <c r="F4" s="169">
        <v>232</v>
      </c>
      <c r="G4" s="168">
        <v>232</v>
      </c>
      <c r="H4" s="166">
        <f>+A4</f>
        <v>1</v>
      </c>
    </row>
    <row r="5" spans="1:8" ht="15.75">
      <c r="A5" s="166">
        <v>2</v>
      </c>
      <c r="B5" s="167" t="s">
        <v>126</v>
      </c>
      <c r="C5" s="168">
        <f>690+230</f>
        <v>920</v>
      </c>
      <c r="D5" s="169">
        <v>539</v>
      </c>
      <c r="E5" s="170">
        <v>439</v>
      </c>
      <c r="F5" s="170">
        <v>339</v>
      </c>
      <c r="G5" s="168">
        <f>205+134</f>
        <v>339</v>
      </c>
      <c r="H5" s="166">
        <f>+A5</f>
        <v>2</v>
      </c>
    </row>
    <row r="6" spans="1:8" ht="15.75">
      <c r="A6" s="166">
        <v>3</v>
      </c>
      <c r="B6" s="167" t="s">
        <v>52</v>
      </c>
      <c r="C6" s="168">
        <f>SUM(C4:C5)</f>
        <v>1806</v>
      </c>
      <c r="D6" s="168">
        <f>SUM(D4:D5)</f>
        <v>1171</v>
      </c>
      <c r="E6" s="168">
        <f>SUM(E4:E5)</f>
        <v>871</v>
      </c>
      <c r="F6" s="168">
        <f>SUM(F4:F5)</f>
        <v>571</v>
      </c>
      <c r="G6" s="168">
        <f>SUM(G4:G5)</f>
        <v>571</v>
      </c>
      <c r="H6" s="166">
        <f>+A6</f>
        <v>3</v>
      </c>
    </row>
    <row r="7" spans="1:8" ht="15.75">
      <c r="A7" s="171" t="s">
        <v>33</v>
      </c>
      <c r="B7" s="172"/>
      <c r="C7" s="172"/>
      <c r="D7" s="172"/>
      <c r="E7" s="172"/>
      <c r="F7" s="172"/>
      <c r="G7" s="172"/>
      <c r="H7" s="173"/>
    </row>
    <row r="16" spans="4:9" ht="15.75">
      <c r="D16" s="174"/>
      <c r="F16" s="174"/>
      <c r="I16" s="174"/>
    </row>
    <row r="17" spans="4:9" ht="15.75">
      <c r="D17" s="174"/>
      <c r="F17" s="174"/>
      <c r="I17" s="174"/>
    </row>
    <row r="18" spans="4:9" ht="15.75">
      <c r="D18" s="174"/>
      <c r="F18" s="174"/>
      <c r="I18" s="174"/>
    </row>
    <row r="19" spans="4:9" ht="15.75">
      <c r="D19" s="174"/>
      <c r="F19" s="174"/>
      <c r="I19" s="174"/>
    </row>
    <row r="20" spans="4:9" ht="15.75">
      <c r="D20" s="174"/>
      <c r="F20" s="174"/>
      <c r="I20" s="174"/>
    </row>
  </sheetData>
  <printOptions horizontalCentered="1"/>
  <pageMargins left="0.75" right="0.75" top="1" bottom="1" header="0.5" footer="0.5"/>
  <pageSetup horizontalDpi="600" verticalDpi="600" orientation="landscape" r:id="rId1"/>
  <headerFooter alignWithMargins="0">
    <oddHeader>&amp;R&amp;A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H. Moore</dc:creator>
  <cp:keywords/>
  <dc:description/>
  <cp:lastModifiedBy>sbintz</cp:lastModifiedBy>
  <cp:lastPrinted>2002-08-29T22:38:12Z</cp:lastPrinted>
  <dcterms:created xsi:type="dcterms:W3CDTF">2002-08-13T17:33:32Z</dcterms:created>
  <dcterms:modified xsi:type="dcterms:W3CDTF">2008-07-07T17:03:05Z</dcterms:modified>
  <cp:category>::ODMA\GRPWISE\ASPOSUPT.PUPSC.PUPSCDocs:30721.1</cp:category>
  <cp:version/>
  <cp:contentType/>
  <cp:contentStatus/>
</cp:coreProperties>
</file>