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315" windowHeight="11640" activeTab="0"/>
  </bookViews>
  <sheets>
    <sheet name="Sheet1" sheetId="1" r:id="rId1"/>
    <sheet name="Sheet2" sheetId="2" r:id="rId2"/>
    <sheet name="Sheet3" sheetId="3" r:id="rId3"/>
  </sheets>
  <definedNames>
    <definedName name="_xlnm.Print_Area" localSheetId="0">'Sheet1'!$A$1:$P$66</definedName>
  </definedNames>
  <calcPr fullCalcOnLoad="1"/>
</workbook>
</file>

<file path=xl/sharedStrings.xml><?xml version="1.0" encoding="utf-8"?>
<sst xmlns="http://schemas.openxmlformats.org/spreadsheetml/2006/main" count="147" uniqueCount="131">
  <si>
    <t>Jan-05</t>
  </si>
  <si>
    <t>Feb-05</t>
  </si>
  <si>
    <t>Mar-05</t>
  </si>
  <si>
    <t>Apr-05</t>
  </si>
  <si>
    <t>May-05</t>
  </si>
  <si>
    <t>Jun-05</t>
  </si>
  <si>
    <t>Jul-05</t>
  </si>
  <si>
    <t>Sep-05</t>
  </si>
  <si>
    <t>Aug-05</t>
  </si>
  <si>
    <t>Oct-05</t>
  </si>
  <si>
    <t>Nov-05</t>
  </si>
  <si>
    <t>Dec-05</t>
  </si>
  <si>
    <t>Total/Avg</t>
  </si>
  <si>
    <t>Revenues</t>
  </si>
  <si>
    <t>Number of</t>
  </si>
  <si>
    <t>Customers</t>
  </si>
  <si>
    <t>DNG Rev's</t>
  </si>
  <si>
    <t>per Customer</t>
  </si>
  <si>
    <t>2005 Actuals</t>
  </si>
  <si>
    <t>2005 Test Period Hypothetical</t>
  </si>
  <si>
    <t>DNG Revenues</t>
  </si>
  <si>
    <t>Rev's per Customer</t>
  </si>
  <si>
    <t>2005 Test Period Rev. Req. Basis</t>
  </si>
  <si>
    <t>Hypothetical</t>
  </si>
  <si>
    <t>Actual</t>
  </si>
  <si>
    <t>ing Account</t>
  </si>
  <si>
    <t>DNG Balanc-</t>
  </si>
  <si>
    <t>A</t>
  </si>
  <si>
    <t>B</t>
  </si>
  <si>
    <t>C</t>
  </si>
  <si>
    <t>D</t>
  </si>
  <si>
    <t>E</t>
  </si>
  <si>
    <t>F</t>
  </si>
  <si>
    <t>G</t>
  </si>
  <si>
    <t>H</t>
  </si>
  <si>
    <t>I</t>
  </si>
  <si>
    <t>J</t>
  </si>
  <si>
    <t>K</t>
  </si>
  <si>
    <t>L</t>
  </si>
  <si>
    <t>M</t>
  </si>
  <si>
    <t>N</t>
  </si>
  <si>
    <t>O</t>
  </si>
  <si>
    <t>Line</t>
  </si>
  <si>
    <t>#</t>
  </si>
  <si>
    <t>Sources and Formulas:</t>
  </si>
  <si>
    <t>Actual observed amounts, with figures for the last three months being unaudited.</t>
  </si>
  <si>
    <t xml:space="preserve">E11-E22:   </t>
  </si>
  <si>
    <t>Monthly DNG revenues divided by the number of customers (Column D).</t>
  </si>
  <si>
    <t xml:space="preserve">C28:   </t>
  </si>
  <si>
    <t>The Conservation Enabling Tariff's (CET) Distribution Non-Gas (DNG) Revenue Balancing Account:  Terms, Derivations, and Application Example</t>
  </si>
  <si>
    <t xml:space="preserve">D28:   </t>
  </si>
  <si>
    <t>2005 year-end (i.e., December).</t>
  </si>
  <si>
    <t xml:space="preserve">E28:   </t>
  </si>
  <si>
    <t>of Customers</t>
  </si>
  <si>
    <t>Avg. Number</t>
  </si>
  <si>
    <t>DNG Rev's per</t>
  </si>
  <si>
    <t>Avg. Customer</t>
  </si>
  <si>
    <t>This is the proposed DNG revenue requirement for the GS class for the 2005 test period.</t>
  </si>
  <si>
    <t>Proposed DNG</t>
  </si>
  <si>
    <t xml:space="preserve">G11-G22:   </t>
  </si>
  <si>
    <t xml:space="preserve">H11-H22:   </t>
  </si>
  <si>
    <t xml:space="preserve">I11-I22:   </t>
  </si>
  <si>
    <t xml:space="preserve">K11-K23:   </t>
  </si>
  <si>
    <t xml:space="preserve">M11-M22:   </t>
  </si>
  <si>
    <t xml:space="preserve">O11-O22:   </t>
  </si>
  <si>
    <t>Rates-Annualized</t>
  </si>
  <si>
    <t>% of Annual</t>
  </si>
  <si>
    <t>Rev's/Cust.</t>
  </si>
  <si>
    <t>Allowed</t>
  </si>
  <si>
    <t>Given Allowed DNG</t>
  </si>
  <si>
    <t>Accrual into</t>
  </si>
  <si>
    <t>G11 = F11 * E11;  G12 = F12 * E12;  etc.</t>
  </si>
  <si>
    <t xml:space="preserve">F11-F22:   </t>
  </si>
  <si>
    <t>F11 = E11 / E23;  F12 = E12 / E23;  etc.</t>
  </si>
  <si>
    <t>Actual DNG</t>
  </si>
  <si>
    <t>Revenues Given</t>
  </si>
  <si>
    <t xml:space="preserve">   in average gas consumption actually occurs.</t>
  </si>
  <si>
    <t>NOTE: The difference between the 2005 "Test Period Rev. Req" and the Actual DNG Revenues for that year is substantially less than $10 million because the former has been inflated due to having more customers.</t>
  </si>
  <si>
    <t>P</t>
  </si>
  <si>
    <t>2005: Same as "Actuals"</t>
  </si>
  <si>
    <t>But with the Proposed Rates</t>
  </si>
  <si>
    <t>The Nature of the Five Studies:</t>
  </si>
  <si>
    <r>
      <t xml:space="preserve">2005 Actuals: </t>
    </r>
    <r>
      <rPr>
        <sz val="10"/>
        <rFont val="Arial"/>
        <family val="0"/>
      </rPr>
      <t xml:space="preserve">The DNG revenues shown are what they would have been had the rates that were in effect in November and December been in effect the entire year.   Monthly DNG Revenues per Customer simply equal the shown revenues divided by the month's actual </t>
    </r>
  </si>
  <si>
    <r>
      <t>2005 Test Period Hypothetical:</t>
    </r>
    <r>
      <rPr>
        <sz val="10"/>
        <rFont val="Arial"/>
        <family val="2"/>
      </rPr>
      <t xml:space="preserve">  The annual allowed revenues per average customer are distributed across the months in the same proportions as they are shown in the 2005 Actuals study.  The number of customers in each month exceed the 2005 actuals by an</t>
    </r>
  </si>
  <si>
    <t xml:space="preserve"> equal percentage that is consistent with achieving an annual average that is equal to the 2005 year-end (i.e., December's) figure.  Monthly revenues are obtained by multiplying each month's allowed revenue per customer times that month's customer count.</t>
  </si>
  <si>
    <r>
      <t xml:space="preserve">2005: Same as "Actuals" But with the Proposed Rates:  </t>
    </r>
    <r>
      <rPr>
        <sz val="10"/>
        <rFont val="Arial"/>
        <family val="2"/>
      </rPr>
      <t>To check the proposition that the new allowed per-average-customer DNG revenues will yield an overall revenue reduction consistent with the $10.2 million proffered, annual revenues were calculated</t>
    </r>
  </si>
  <si>
    <t xml:space="preserve"> count yields the annual allowed per-average-customer revenues.</t>
  </si>
  <si>
    <r>
      <t>2005 Test Period Rev. Req. Basis:</t>
    </r>
    <r>
      <rPr>
        <sz val="10"/>
        <rFont val="Arial"/>
        <family val="2"/>
      </rPr>
      <t xml:space="preserve">   The proposed DNG revenue requirement was developed on the basis of annualizing the number of customers, the rate base, and other costs on the basis of year-end figures.  Dividing the rev. req. by the year-end customer</t>
    </r>
  </si>
  <si>
    <t>These are the monthly observed revenues adjusted to reflect the DNG rates that were in effect as of 11/01/05.</t>
  </si>
  <si>
    <t xml:space="preserve">C11-C22:   </t>
  </si>
  <si>
    <t xml:space="preserve">D11-D22:   </t>
  </si>
  <si>
    <t xml:space="preserve">D23, J23 &amp; M23:   </t>
  </si>
  <si>
    <t>The simple numerical averages of D11 - D22, of J11 - J22, and of M11 - M22.</t>
  </si>
  <si>
    <t xml:space="preserve">G11-G22 &amp; L11-L22:   </t>
  </si>
  <si>
    <t>I11-I22</t>
  </si>
  <si>
    <t>I11 = F11 * E28; I12 = F12 * E28;  etc.</t>
  </si>
  <si>
    <t>DNG Rev's Given</t>
  </si>
  <si>
    <t>Proposed Rates</t>
  </si>
  <si>
    <t>H11 =G11 * D11; H12 = G12 * D12;  etc.</t>
  </si>
  <si>
    <t xml:space="preserve">J11-J22:   </t>
  </si>
  <si>
    <r>
      <t xml:space="preserve">J11 = (D28 / D23) * D11;  J12 = (D28 / D23) * D12;  etc. so that </t>
    </r>
    <r>
      <rPr>
        <b/>
        <sz val="10"/>
        <rFont val="Arial"/>
        <family val="2"/>
      </rPr>
      <t>J23</t>
    </r>
    <r>
      <rPr>
        <sz val="10"/>
        <rFont val="Arial"/>
        <family val="2"/>
      </rPr>
      <t xml:space="preserve"> = </t>
    </r>
    <r>
      <rPr>
        <b/>
        <sz val="10"/>
        <rFont val="Arial"/>
        <family val="2"/>
      </rPr>
      <t xml:space="preserve">D28 </t>
    </r>
    <r>
      <rPr>
        <sz val="10"/>
        <rFont val="Arial"/>
        <family val="2"/>
      </rPr>
      <t>based on a uniform percent increase over 2005 actuals.</t>
    </r>
  </si>
  <si>
    <t>For purposes of this illustration, the customer count in 2006 is assumed to exceed the actuals of 2005 by 3%.</t>
  </si>
  <si>
    <t xml:space="preserve">N11-N22:   </t>
  </si>
  <si>
    <t>N11 = L11 * M11;  N12 = L12 * M12;  etc.</t>
  </si>
  <si>
    <t xml:space="preserve">P11-P22:   </t>
  </si>
  <si>
    <t xml:space="preserve">P11 = N11 - O11;  P12 = N12 - O12;  etc.  For simplicity, the DNG rate change to amortize the Balancing Account is assumed to occur annually (i.e., at year end) rather than bi-annually.  </t>
  </si>
  <si>
    <t xml:space="preserve">      I11*J11 + I12*J12 + … + I22*J22 = $203,267,467 = K23</t>
  </si>
  <si>
    <t xml:space="preserve">    i.e., unless J11 = J12 = … =J22, which, again, is, by construction, clearly not the case.</t>
  </si>
  <si>
    <t xml:space="preserve">From the "2005 Test Period Rev. Req. Basis":  $203,196,646/799,271  = $254.23, or C28/D28 =E28, or E28 * D28 = C28.  </t>
  </si>
  <si>
    <t>QUESTION:  Should, mathematically, K23 = C28?  ANSWER:  Not unless J11 = J12 = … = J22, which is obviously not the case.</t>
  </si>
  <si>
    <t>Mathematical Explanation of the Discrepancy Between K23 and C28:</t>
  </si>
  <si>
    <r>
      <t xml:space="preserve">K11 = I11 *J11;  I12 = G12 * H12;  etc.  The small discrepency between </t>
    </r>
    <r>
      <rPr>
        <b/>
        <sz val="10"/>
        <rFont val="Arial"/>
        <family val="2"/>
      </rPr>
      <t>K23</t>
    </r>
    <r>
      <rPr>
        <sz val="10"/>
        <rFont val="Arial"/>
        <family val="2"/>
      </rPr>
      <t xml:space="preserve"> and </t>
    </r>
    <r>
      <rPr>
        <b/>
        <sz val="10"/>
        <rFont val="Arial"/>
        <family val="2"/>
      </rPr>
      <t>C28</t>
    </r>
    <r>
      <rPr>
        <sz val="10"/>
        <rFont val="Arial"/>
        <family val="2"/>
      </rPr>
      <t xml:space="preserve"> is a mathematical articfact explained to the above-right.  It is "correctable" by an adjustment to the fifth decimal place in the rate.</t>
    </r>
  </si>
  <si>
    <t xml:space="preserve">  customer count.  Each month's share of the annual per-customer total is also shown.  The proposed rates reduction is with respect to the November-December rates.</t>
  </si>
  <si>
    <t>The slight discrepancy between the Allowed Revenues in this study and the proposed DNG revenue requirement is a mathematical artifact explained in the lower-right block.</t>
  </si>
  <si>
    <t xml:space="preserve"> 4.7% weighted-average price reduction.</t>
  </si>
  <si>
    <r>
      <t>C28 / D28.</t>
    </r>
    <r>
      <rPr>
        <b/>
        <sz val="10"/>
        <rFont val="Arial"/>
        <family val="2"/>
      </rPr>
      <t xml:space="preserve">  This figure, that is 4.7% below the 2005 actual average (i.e., E23), reflects the</t>
    </r>
  </si>
  <si>
    <t xml:space="preserve"> using those monthly allowed per-customer DNG figures (as developed in the preceding study) and multiplying them against the actual customer quantities of 2005. </t>
  </si>
  <si>
    <t xml:space="preserve"> Clearly the equality will not hold unless: J11=(J11+J12+…+J22)/12, J12=(J11+J12+…+J22)/12, … , J22=(J11 + J12+…+J22)/12,</t>
  </si>
  <si>
    <t>From the "2005 Test Period Hypothetical":  I11+I12+…+I22 = $254.23 = E28, and (J11+J12+…+J22) / 12 = 799,271 = D28; also</t>
  </si>
  <si>
    <t>DEMONSTRATION:  I11*J11 + I12*J12+…+I22*J22 = K23  ?=? C28 = E28 * D28 = (I11 + I12+…+I22) * (J11 + J12+…+J22)/12</t>
  </si>
  <si>
    <t>2006 Hypothetical Actual With 1% Sales Decline from 2005</t>
  </si>
  <si>
    <r>
      <t xml:space="preserve">NOTE:  </t>
    </r>
    <r>
      <rPr>
        <b/>
        <sz val="10"/>
        <rFont val="Arial"/>
        <family val="2"/>
      </rPr>
      <t>Accompanying the $2 million revenue increase via the DNG</t>
    </r>
  </si>
  <si>
    <r>
      <t xml:space="preserve">   </t>
    </r>
    <r>
      <rPr>
        <b/>
        <sz val="10"/>
        <rFont val="Arial"/>
        <family val="2"/>
      </rPr>
      <t>Balancing Account would be $8 to $10 million in Commodity and Supplier</t>
    </r>
  </si>
  <si>
    <r>
      <t xml:space="preserve">   </t>
    </r>
    <r>
      <rPr>
        <b/>
        <sz val="10"/>
        <rFont val="Arial"/>
        <family val="2"/>
      </rPr>
      <t>Non-Gas costs avoidance for customers in the event that the 1% reduction</t>
    </r>
  </si>
  <si>
    <r>
      <t xml:space="preserve">Example: 2006 Hypothetical Actual With 1% Sales Decline from 2005: </t>
    </r>
    <r>
      <rPr>
        <sz val="10"/>
        <rFont val="Arial"/>
        <family val="2"/>
      </rPr>
      <t>The purposes of this study are to illustrate how accruals to the DNG balancing account would be calculated and to indicate what those accruals would be in the event of a 1% average</t>
    </r>
  </si>
  <si>
    <t xml:space="preserve"> For simplicity, that account is shown as continuing to accrue throughout the year even though in practice it would be amortized into the DNG rates on a bi-annual basis.   The NOTE appearing above places that annual accrual into the context of overall</t>
  </si>
  <si>
    <t xml:space="preserve"> average customer revenues for that same month.  Actual per-customer revenues are assumed to fall below the allowed revenues by 1%.  The difference between the allowed and actual monthly revenues are shown as the DNG balancing account accrual. </t>
  </si>
  <si>
    <t xml:space="preserve"> reduction in gas consumption.  For purposes of this illustration, the customer count was assumed to exceed the 2005 actuals by 3%.   The allowed revenues are simply the products of the month's customer count and the previously established per-</t>
  </si>
  <si>
    <t>Actual revenues constructed for illustration purposes as falling 1% below the "allowed" level -- will be actually observed in real time.</t>
  </si>
  <si>
    <t>1% Sales Decline</t>
  </si>
  <si>
    <t xml:space="preserve"> customer savaings that would accompany the 1% reduction in gas consumption.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</si>
</sst>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s>
  <fonts count="5">
    <font>
      <sz val="10"/>
      <name val="Arial"/>
      <family val="0"/>
    </font>
    <font>
      <b/>
      <sz val="11"/>
      <name val="Arial"/>
      <family val="2"/>
    </font>
    <font>
      <i/>
      <sz val="10"/>
      <name val="Arial"/>
      <family val="2"/>
    </font>
    <font>
      <b/>
      <sz val="10"/>
      <name val="Arial"/>
      <family val="2"/>
    </font>
    <font>
      <b/>
      <sz val="12"/>
      <name val="Arial"/>
      <family val="2"/>
    </font>
  </fonts>
  <fills count="2">
    <fill>
      <patternFill/>
    </fill>
    <fill>
      <patternFill patternType="gray125"/>
    </fill>
  </fills>
  <borders count="46">
    <border>
      <left/>
      <right/>
      <top/>
      <bottom/>
      <diagonal/>
    </border>
    <border>
      <left style="medium"/>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medium"/>
      <right style="thin"/>
      <top>
        <color indexed="63"/>
      </top>
      <bottom style="thin"/>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color indexed="63"/>
      </left>
      <right style="medium"/>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style="thick"/>
    </border>
    <border>
      <left style="thin"/>
      <right style="thin"/>
      <top style="thin"/>
      <bottom style="thick"/>
    </border>
    <border>
      <left>
        <color indexed="63"/>
      </left>
      <right style="thick"/>
      <top style="thin"/>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0" fillId="0" borderId="0" xfId="0" applyNumberFormat="1" applyAlignment="1" quotePrefix="1">
      <alignment horizontal="center"/>
    </xf>
    <xf numFmtId="16" fontId="0" fillId="0" borderId="0" xfId="0" applyNumberFormat="1" applyAlignment="1" quotePrefix="1">
      <alignment horizontal="center"/>
    </xf>
    <xf numFmtId="0" fontId="0" fillId="0" borderId="0" xfId="0" applyAlignment="1" quotePrefix="1">
      <alignment horizontal="center"/>
    </xf>
    <xf numFmtId="0" fontId="1" fillId="0" borderId="0" xfId="0" applyFont="1" applyAlignment="1">
      <alignment horizontal="center"/>
    </xf>
    <xf numFmtId="0" fontId="0" fillId="0" borderId="0" xfId="0" applyBorder="1" applyAlignment="1">
      <alignment horizontal="center"/>
    </xf>
    <xf numFmtId="44" fontId="0" fillId="0" borderId="1" xfId="0" applyNumberFormat="1"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65" fontId="0" fillId="0" borderId="6" xfId="15" applyNumberFormat="1" applyBorder="1" applyAlignment="1">
      <alignment/>
    </xf>
    <xf numFmtId="165" fontId="1" fillId="0" borderId="8" xfId="15" applyNumberFormat="1" applyFont="1" applyBorder="1" applyAlignment="1">
      <alignment/>
    </xf>
    <xf numFmtId="167" fontId="0" fillId="0" borderId="1" xfId="17" applyNumberFormat="1" applyBorder="1" applyAlignment="1">
      <alignment/>
    </xf>
    <xf numFmtId="167" fontId="1" fillId="0" borderId="9" xfId="17" applyNumberFormat="1" applyFont="1" applyBorder="1" applyAlignment="1">
      <alignment/>
    </xf>
    <xf numFmtId="44" fontId="1" fillId="0" borderId="10" xfId="17" applyFont="1"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65" fontId="0" fillId="0" borderId="7" xfId="15" applyNumberFormat="1" applyBorder="1" applyAlignment="1">
      <alignment/>
    </xf>
    <xf numFmtId="167" fontId="0" fillId="0" borderId="14" xfId="17" applyNumberFormat="1" applyBorder="1" applyAlignment="1">
      <alignment/>
    </xf>
    <xf numFmtId="44" fontId="1" fillId="0" borderId="15" xfId="17" applyFont="1" applyBorder="1" applyAlignment="1">
      <alignment/>
    </xf>
    <xf numFmtId="165" fontId="1" fillId="0" borderId="16" xfId="15" applyNumberFormat="1" applyFont="1" applyBorder="1" applyAlignment="1">
      <alignment/>
    </xf>
    <xf numFmtId="167" fontId="0" fillId="0" borderId="0" xfId="17" applyNumberFormat="1" applyBorder="1" applyAlignment="1">
      <alignment/>
    </xf>
    <xf numFmtId="165" fontId="0" fillId="0" borderId="13" xfId="0" applyNumberFormat="1" applyBorder="1" applyAlignment="1">
      <alignment/>
    </xf>
    <xf numFmtId="167" fontId="1" fillId="0" borderId="17" xfId="0" applyNumberFormat="1" applyFont="1" applyBorder="1" applyAlignment="1">
      <alignment/>
    </xf>
    <xf numFmtId="0" fontId="0" fillId="0" borderId="13"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67" fontId="0" fillId="0" borderId="6" xfId="17" applyNumberFormat="1" applyBorder="1" applyAlignment="1">
      <alignment/>
    </xf>
    <xf numFmtId="167" fontId="1" fillId="0" borderId="16" xfId="17" applyNumberFormat="1" applyFont="1" applyBorder="1" applyAlignment="1">
      <alignment/>
    </xf>
    <xf numFmtId="0" fontId="0" fillId="0" borderId="0" xfId="0" applyAlignment="1">
      <alignment horizontal="center"/>
    </xf>
    <xf numFmtId="0" fontId="3" fillId="0" borderId="2" xfId="0" applyFont="1" applyFill="1" applyBorder="1" applyAlignment="1">
      <alignment horizontal="center"/>
    </xf>
    <xf numFmtId="0" fontId="3" fillId="0" borderId="18" xfId="0" applyFont="1" applyFill="1" applyBorder="1" applyAlignment="1">
      <alignment horizontal="center"/>
    </xf>
    <xf numFmtId="0" fontId="3" fillId="0" borderId="5" xfId="0" applyFont="1" applyFill="1" applyBorder="1" applyAlignment="1">
      <alignment horizontal="center"/>
    </xf>
    <xf numFmtId="167" fontId="3" fillId="0" borderId="18" xfId="0" applyNumberFormat="1" applyFont="1" applyBorder="1" applyAlignment="1">
      <alignment/>
    </xf>
    <xf numFmtId="165" fontId="0" fillId="0" borderId="0" xfId="15" applyNumberFormat="1" applyAlignment="1">
      <alignment/>
    </xf>
    <xf numFmtId="44" fontId="0" fillId="0" borderId="0" xfId="17" applyBorder="1" applyAlignment="1">
      <alignment/>
    </xf>
    <xf numFmtId="0" fontId="0" fillId="0" borderId="19" xfId="0" applyFill="1" applyBorder="1" applyAlignment="1">
      <alignment horizontal="center"/>
    </xf>
    <xf numFmtId="0" fontId="0" fillId="0" borderId="20" xfId="0" applyFill="1" applyBorder="1" applyAlignment="1">
      <alignment horizontal="center"/>
    </xf>
    <xf numFmtId="10" fontId="0" fillId="0" borderId="20" xfId="0" applyNumberFormat="1" applyBorder="1" applyAlignment="1">
      <alignment/>
    </xf>
    <xf numFmtId="10" fontId="1" fillId="0" borderId="21" xfId="17" applyNumberFormat="1" applyFont="1" applyBorder="1" applyAlignment="1">
      <alignment/>
    </xf>
    <xf numFmtId="10" fontId="0" fillId="0" borderId="19" xfId="0" applyNumberFormat="1" applyBorder="1" applyAlignment="1">
      <alignment/>
    </xf>
    <xf numFmtId="10" fontId="0" fillId="0" borderId="22" xfId="0" applyNumberFormat="1" applyBorder="1" applyAlignment="1">
      <alignment/>
    </xf>
    <xf numFmtId="165" fontId="0" fillId="0" borderId="6" xfId="0" applyNumberFormat="1" applyBorder="1" applyAlignment="1">
      <alignment/>
    </xf>
    <xf numFmtId="44" fontId="1" fillId="0" borderId="16" xfId="17" applyFont="1" applyBorder="1" applyAlignment="1">
      <alignment/>
    </xf>
    <xf numFmtId="165" fontId="0" fillId="0" borderId="0" xfId="0" applyNumberFormat="1" applyAlignment="1">
      <alignment/>
    </xf>
    <xf numFmtId="0" fontId="0" fillId="0" borderId="23" xfId="0" applyFill="1" applyBorder="1" applyAlignment="1">
      <alignment horizontal="center"/>
    </xf>
    <xf numFmtId="0" fontId="0" fillId="0" borderId="24" xfId="0" applyFill="1" applyBorder="1" applyAlignment="1">
      <alignment horizontal="center"/>
    </xf>
    <xf numFmtId="167" fontId="0" fillId="0" borderId="25" xfId="17" applyNumberFormat="1" applyBorder="1" applyAlignment="1">
      <alignment/>
    </xf>
    <xf numFmtId="167" fontId="1" fillId="0" borderId="26" xfId="0" applyNumberFormat="1" applyFont="1" applyBorder="1" applyAlignment="1">
      <alignment/>
    </xf>
    <xf numFmtId="0" fontId="2" fillId="0" borderId="12" xfId="0" applyFont="1" applyBorder="1" applyAlignment="1">
      <alignment horizontal="center"/>
    </xf>
    <xf numFmtId="44" fontId="1" fillId="0" borderId="17" xfId="17" applyFont="1" applyBorder="1" applyAlignment="1">
      <alignment/>
    </xf>
    <xf numFmtId="0" fontId="2"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44" fontId="0" fillId="0" borderId="29" xfId="0" applyNumberFormat="1" applyBorder="1" applyAlignment="1">
      <alignment/>
    </xf>
    <xf numFmtId="167" fontId="0" fillId="0" borderId="30" xfId="17" applyNumberFormat="1" applyBorder="1" applyAlignment="1">
      <alignment/>
    </xf>
    <xf numFmtId="44" fontId="1" fillId="0" borderId="33" xfId="17" applyFont="1" applyBorder="1" applyAlignment="1">
      <alignment/>
    </xf>
    <xf numFmtId="165" fontId="1" fillId="0" borderId="34" xfId="15" applyNumberFormat="1" applyFont="1" applyBorder="1" applyAlignment="1">
      <alignment/>
    </xf>
    <xf numFmtId="167" fontId="1" fillId="0" borderId="35" xfId="0" applyNumberFormat="1" applyFont="1" applyBorder="1" applyAlignment="1">
      <alignment/>
    </xf>
    <xf numFmtId="0" fontId="3" fillId="0" borderId="0" xfId="0" applyFont="1" applyBorder="1" applyAlignment="1">
      <alignment/>
    </xf>
    <xf numFmtId="0" fontId="0" fillId="0" borderId="0" xfId="0" applyFont="1" applyFill="1" applyBorder="1" applyAlignment="1">
      <alignment/>
    </xf>
    <xf numFmtId="0" fontId="1" fillId="0" borderId="36" xfId="0" applyFont="1" applyBorder="1" applyAlignment="1">
      <alignment/>
    </xf>
    <xf numFmtId="0" fontId="0" fillId="0" borderId="37" xfId="0" applyBorder="1" applyAlignment="1">
      <alignment/>
    </xf>
    <xf numFmtId="0" fontId="0" fillId="0" borderId="38" xfId="0" applyBorder="1" applyAlignment="1">
      <alignment/>
    </xf>
    <xf numFmtId="0" fontId="0" fillId="0" borderId="1" xfId="0" applyBorder="1" applyAlignment="1">
      <alignment/>
    </xf>
    <xf numFmtId="0" fontId="0" fillId="0" borderId="0" xfId="0" applyBorder="1" applyAlignment="1">
      <alignment/>
    </xf>
    <xf numFmtId="0" fontId="0" fillId="0" borderId="18" xfId="0" applyBorder="1" applyAlignment="1">
      <alignment/>
    </xf>
    <xf numFmtId="0" fontId="0" fillId="0" borderId="9" xfId="0" applyBorder="1" applyAlignment="1">
      <alignment/>
    </xf>
    <xf numFmtId="0" fontId="0" fillId="0" borderId="39" xfId="0" applyBorder="1" applyAlignment="1">
      <alignment/>
    </xf>
    <xf numFmtId="0" fontId="0" fillId="0" borderId="10" xfId="0" applyBorder="1" applyAlignment="1">
      <alignment/>
    </xf>
    <xf numFmtId="0" fontId="3" fillId="0" borderId="1" xfId="0" applyFont="1" applyBorder="1" applyAlignment="1">
      <alignment/>
    </xf>
    <xf numFmtId="0" fontId="3" fillId="0" borderId="1" xfId="0" applyFont="1" applyBorder="1" applyAlignment="1">
      <alignment/>
    </xf>
    <xf numFmtId="0" fontId="0" fillId="0" borderId="39" xfId="0" applyFont="1" applyFill="1" applyBorder="1" applyAlignment="1">
      <alignment/>
    </xf>
    <xf numFmtId="0" fontId="0" fillId="0" borderId="36" xfId="0" applyBorder="1" applyAlignment="1">
      <alignment/>
    </xf>
    <xf numFmtId="0" fontId="1" fillId="0" borderId="37" xfId="0" applyFont="1" applyBorder="1" applyAlignment="1">
      <alignment/>
    </xf>
    <xf numFmtId="0" fontId="3" fillId="0" borderId="0" xfId="0" applyFont="1" applyBorder="1" applyAlignment="1">
      <alignment horizontal="right"/>
    </xf>
    <xf numFmtId="0" fontId="0" fillId="0" borderId="0" xfId="0" applyFont="1" applyBorder="1" applyAlignment="1">
      <alignment/>
    </xf>
    <xf numFmtId="0" fontId="3" fillId="0" borderId="0" xfId="0" applyFont="1" applyBorder="1" applyAlignment="1">
      <alignment/>
    </xf>
    <xf numFmtId="0" fontId="0" fillId="0" borderId="39" xfId="0" applyFont="1" applyBorder="1" applyAlignment="1">
      <alignment/>
    </xf>
    <xf numFmtId="0" fontId="3" fillId="0" borderId="9" xfId="0" applyFont="1" applyBorder="1" applyAlignment="1">
      <alignment/>
    </xf>
    <xf numFmtId="167" fontId="1" fillId="0" borderId="2" xfId="0" applyNumberFormat="1" applyFont="1" applyBorder="1" applyAlignment="1">
      <alignment/>
    </xf>
    <xf numFmtId="0" fontId="0" fillId="0" borderId="40" xfId="0" applyBorder="1" applyAlignment="1">
      <alignment/>
    </xf>
    <xf numFmtId="0" fontId="3" fillId="0" borderId="39" xfId="0" applyFont="1" applyBorder="1" applyAlignment="1">
      <alignment horizontal="right"/>
    </xf>
    <xf numFmtId="0" fontId="4" fillId="0" borderId="0" xfId="0" applyFont="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Q67"/>
  <sheetViews>
    <sheetView tabSelected="1" zoomScale="75" zoomScaleNormal="75" workbookViewId="0" topLeftCell="A9">
      <selection activeCell="C45" sqref="C45"/>
    </sheetView>
  </sheetViews>
  <sheetFormatPr defaultColWidth="9.140625" defaultRowHeight="12.75"/>
  <cols>
    <col min="1" max="1" width="8.421875" style="0" customWidth="1"/>
    <col min="2" max="2" width="12.00390625" style="0" customWidth="1"/>
    <col min="3" max="3" width="17.8515625" style="0" customWidth="1"/>
    <col min="4" max="4" width="12.00390625" style="0" customWidth="1"/>
    <col min="5" max="5" width="13.8515625" style="0" customWidth="1"/>
    <col min="6" max="6" width="12.28125" style="0" customWidth="1"/>
    <col min="7" max="7" width="14.28125" style="0" customWidth="1"/>
    <col min="8" max="8" width="18.140625" style="0" customWidth="1"/>
    <col min="9" max="9" width="13.140625" style="0" customWidth="1"/>
    <col min="10" max="10" width="12.57421875" style="0" customWidth="1"/>
    <col min="11" max="11" width="17.421875" style="0" customWidth="1"/>
    <col min="12" max="12" width="12.140625" style="0" customWidth="1"/>
    <col min="13" max="13" width="12.28125" style="0" customWidth="1"/>
    <col min="14" max="14" width="16.140625" style="0" customWidth="1"/>
    <col min="15" max="15" width="18.140625" style="0" customWidth="1"/>
    <col min="16" max="16" width="17.140625" style="0" customWidth="1"/>
    <col min="17" max="17" width="15.00390625" style="0" customWidth="1"/>
  </cols>
  <sheetData>
    <row r="3" spans="1:15" ht="15.75">
      <c r="A3" s="90" t="s">
        <v>49</v>
      </c>
      <c r="B3" s="90"/>
      <c r="C3" s="90"/>
      <c r="D3" s="90"/>
      <c r="E3" s="90"/>
      <c r="F3" s="90"/>
      <c r="G3" s="90"/>
      <c r="H3" s="90"/>
      <c r="I3" s="90"/>
      <c r="J3" s="90"/>
      <c r="K3" s="90"/>
      <c r="L3" s="90"/>
      <c r="M3" s="90"/>
      <c r="N3" s="90"/>
      <c r="O3" s="90"/>
    </row>
    <row r="5" spans="1:16" ht="12.75">
      <c r="A5" s="33" t="s">
        <v>27</v>
      </c>
      <c r="B5" s="33" t="s">
        <v>28</v>
      </c>
      <c r="C5" s="33" t="s">
        <v>29</v>
      </c>
      <c r="D5" s="33" t="s">
        <v>30</v>
      </c>
      <c r="E5" s="33" t="s">
        <v>31</v>
      </c>
      <c r="F5" s="33" t="s">
        <v>32</v>
      </c>
      <c r="G5" s="33" t="s">
        <v>33</v>
      </c>
      <c r="H5" s="33" t="s">
        <v>34</v>
      </c>
      <c r="I5" s="33" t="s">
        <v>35</v>
      </c>
      <c r="J5" s="33" t="s">
        <v>36</v>
      </c>
      <c r="K5" s="33" t="s">
        <v>37</v>
      </c>
      <c r="L5" s="33" t="s">
        <v>38</v>
      </c>
      <c r="M5" s="33" t="s">
        <v>39</v>
      </c>
      <c r="N5" s="33" t="s">
        <v>40</v>
      </c>
      <c r="O5" s="33" t="s">
        <v>41</v>
      </c>
      <c r="P5" s="33" t="s">
        <v>78</v>
      </c>
    </row>
    <row r="6" ht="16.5" customHeight="1" thickBot="1"/>
    <row r="7" spans="7:16" ht="16.5" thickBot="1" thickTop="1">
      <c r="G7" s="91" t="s">
        <v>79</v>
      </c>
      <c r="H7" s="92"/>
      <c r="I7" s="96" t="s">
        <v>19</v>
      </c>
      <c r="J7" s="97"/>
      <c r="K7" s="98"/>
      <c r="L7" s="94" t="s">
        <v>120</v>
      </c>
      <c r="M7" s="94"/>
      <c r="N7" s="94"/>
      <c r="O7" s="94"/>
      <c r="P7" s="95"/>
    </row>
    <row r="8" spans="1:16" ht="15">
      <c r="A8" s="33" t="s">
        <v>42</v>
      </c>
      <c r="C8" s="91" t="s">
        <v>18</v>
      </c>
      <c r="D8" s="92"/>
      <c r="E8" s="92"/>
      <c r="F8" s="93"/>
      <c r="G8" s="99" t="s">
        <v>80</v>
      </c>
      <c r="H8" s="100"/>
      <c r="I8" s="55" t="s">
        <v>68</v>
      </c>
      <c r="J8" s="20" t="s">
        <v>23</v>
      </c>
      <c r="K8" s="56" t="s">
        <v>20</v>
      </c>
      <c r="L8" s="53" t="s">
        <v>68</v>
      </c>
      <c r="M8" s="20" t="s">
        <v>24</v>
      </c>
      <c r="N8" s="19" t="s">
        <v>20</v>
      </c>
      <c r="O8" s="28" t="s">
        <v>74</v>
      </c>
      <c r="P8" s="34" t="s">
        <v>70</v>
      </c>
    </row>
    <row r="9" spans="1:16" ht="12.75">
      <c r="A9" s="33" t="s">
        <v>43</v>
      </c>
      <c r="C9" s="18" t="s">
        <v>65</v>
      </c>
      <c r="D9" s="20" t="s">
        <v>14</v>
      </c>
      <c r="E9" s="19" t="s">
        <v>16</v>
      </c>
      <c r="F9" s="40" t="s">
        <v>66</v>
      </c>
      <c r="G9" s="18" t="s">
        <v>16</v>
      </c>
      <c r="H9" s="49" t="s">
        <v>96</v>
      </c>
      <c r="I9" s="57" t="s">
        <v>16</v>
      </c>
      <c r="J9" s="11" t="s">
        <v>14</v>
      </c>
      <c r="K9" s="58" t="s">
        <v>69</v>
      </c>
      <c r="L9" s="5" t="s">
        <v>16</v>
      </c>
      <c r="M9" s="11" t="s">
        <v>14</v>
      </c>
      <c r="N9" s="5" t="s">
        <v>69</v>
      </c>
      <c r="O9" s="29" t="s">
        <v>75</v>
      </c>
      <c r="P9" s="35" t="s">
        <v>26</v>
      </c>
    </row>
    <row r="10" spans="1:16" ht="12.75">
      <c r="A10" s="33"/>
      <c r="C10" s="8" t="s">
        <v>20</v>
      </c>
      <c r="D10" s="12" t="s">
        <v>15</v>
      </c>
      <c r="E10" s="9" t="s">
        <v>17</v>
      </c>
      <c r="F10" s="41" t="s">
        <v>67</v>
      </c>
      <c r="G10" s="8" t="s">
        <v>17</v>
      </c>
      <c r="H10" s="50" t="s">
        <v>97</v>
      </c>
      <c r="I10" s="59" t="s">
        <v>17</v>
      </c>
      <c r="J10" s="12" t="s">
        <v>15</v>
      </c>
      <c r="K10" s="60" t="s">
        <v>21</v>
      </c>
      <c r="L10" s="9" t="s">
        <v>17</v>
      </c>
      <c r="M10" s="12" t="s">
        <v>15</v>
      </c>
      <c r="N10" s="9" t="s">
        <v>21</v>
      </c>
      <c r="O10" s="30" t="s">
        <v>129</v>
      </c>
      <c r="P10" s="36" t="s">
        <v>25</v>
      </c>
    </row>
    <row r="11" spans="1:17" ht="12.75">
      <c r="A11" s="33">
        <v>11</v>
      </c>
      <c r="B11" s="1" t="s">
        <v>0</v>
      </c>
      <c r="C11" s="15">
        <v>34426657</v>
      </c>
      <c r="D11" s="13">
        <v>778777</v>
      </c>
      <c r="E11" s="39">
        <f>C11/D11</f>
        <v>44.2060525670378</v>
      </c>
      <c r="F11" s="44">
        <f>E11/E$23</f>
        <v>0.16610462244318666</v>
      </c>
      <c r="G11" s="6">
        <f>I11</f>
        <v>42.228358298439275</v>
      </c>
      <c r="H11" s="51">
        <f>D11*G11</f>
        <v>32886474.190583643</v>
      </c>
      <c r="I11" s="61">
        <f aca="true" t="shared" si="0" ref="I11:I22">F11*E$28</f>
        <v>42.228358298439275</v>
      </c>
      <c r="J11" s="13">
        <f aca="true" t="shared" si="1" ref="J11:J22">D$28*(D11/D$23)</f>
        <v>792181.706946559</v>
      </c>
      <c r="K11" s="62">
        <f>I11*J11</f>
        <v>33452532.958408516</v>
      </c>
      <c r="L11" s="39">
        <f aca="true" t="shared" si="2" ref="L11:L22">I11</f>
        <v>42.228358298439275</v>
      </c>
      <c r="M11" s="26">
        <f aca="true" t="shared" si="3" ref="M11:M22">1.03*D11</f>
        <v>802140.31</v>
      </c>
      <c r="N11" s="25">
        <f>L11*M11</f>
        <v>33873068.41630115</v>
      </c>
      <c r="O11" s="31">
        <f>0.99*N11</f>
        <v>33534337.732138142</v>
      </c>
      <c r="P11" s="37">
        <f>N11-O11</f>
        <v>338730.6841630116</v>
      </c>
      <c r="Q11" s="38">
        <f aca="true" t="shared" si="4" ref="Q11:Q22">D11*I11</f>
        <v>32886474.190583643</v>
      </c>
    </row>
    <row r="12" spans="1:17" ht="12.75">
      <c r="A12" s="33">
        <f>A11+1</f>
        <v>12</v>
      </c>
      <c r="B12" s="2" t="s">
        <v>1</v>
      </c>
      <c r="C12" s="15">
        <v>27683169</v>
      </c>
      <c r="D12" s="13">
        <v>781026</v>
      </c>
      <c r="E12" s="39">
        <f aca="true" t="shared" si="5" ref="E12:E22">C12/D12</f>
        <v>35.444619001160014</v>
      </c>
      <c r="F12" s="42">
        <f aca="true" t="shared" si="6" ref="F12:F22">E12/E$23</f>
        <v>0.13318346052052393</v>
      </c>
      <c r="G12" s="6">
        <f aca="true" t="shared" si="7" ref="G12:G22">I12</f>
        <v>33.85889451818454</v>
      </c>
      <c r="H12" s="51">
        <f aca="true" t="shared" si="8" ref="H12:H22">D12*G12</f>
        <v>26444676.9499596</v>
      </c>
      <c r="I12" s="61">
        <f t="shared" si="0"/>
        <v>33.85889451818454</v>
      </c>
      <c r="J12" s="13">
        <f t="shared" si="1"/>
        <v>794469.4178816827</v>
      </c>
      <c r="K12" s="62">
        <f aca="true" t="shared" si="9" ref="K12:K22">I12*J12</f>
        <v>26899856.21797937</v>
      </c>
      <c r="L12" s="39">
        <f t="shared" si="2"/>
        <v>33.85889451818454</v>
      </c>
      <c r="M12" s="46">
        <f t="shared" si="3"/>
        <v>804456.78</v>
      </c>
      <c r="N12" s="25">
        <f aca="true" t="shared" si="10" ref="N12:N22">L12*M12</f>
        <v>27238017.258458387</v>
      </c>
      <c r="O12" s="31">
        <f>0.99*N12</f>
        <v>26965637.0858738</v>
      </c>
      <c r="P12" s="37">
        <f aca="true" t="shared" si="11" ref="P12:P22">N12-O12</f>
        <v>272380.17258458585</v>
      </c>
      <c r="Q12" s="38">
        <f t="shared" si="4"/>
        <v>26444676.9499596</v>
      </c>
    </row>
    <row r="13" spans="1:17" ht="12.75">
      <c r="A13" s="33">
        <f aca="true" t="shared" si="12" ref="A13:A28">A12+1</f>
        <v>13</v>
      </c>
      <c r="B13" s="3" t="s">
        <v>2</v>
      </c>
      <c r="C13" s="15">
        <v>21556121</v>
      </c>
      <c r="D13" s="13">
        <v>783281</v>
      </c>
      <c r="E13" s="39">
        <f t="shared" si="5"/>
        <v>27.520290930074903</v>
      </c>
      <c r="F13" s="42">
        <f t="shared" si="6"/>
        <v>0.10340772968892709</v>
      </c>
      <c r="G13" s="6">
        <f t="shared" si="7"/>
        <v>26.28908573345537</v>
      </c>
      <c r="H13" s="51">
        <f t="shared" si="8"/>
        <v>20591741.362386655</v>
      </c>
      <c r="I13" s="61">
        <f t="shared" si="0"/>
        <v>26.28908573345537</v>
      </c>
      <c r="J13" s="13">
        <f t="shared" si="1"/>
        <v>796763.2320918668</v>
      </c>
      <c r="K13" s="62">
        <f t="shared" si="9"/>
        <v>20946176.917728085</v>
      </c>
      <c r="L13" s="39">
        <f t="shared" si="2"/>
        <v>26.28908573345537</v>
      </c>
      <c r="M13" s="46">
        <f t="shared" si="3"/>
        <v>806779.43</v>
      </c>
      <c r="N13" s="25">
        <f t="shared" si="10"/>
        <v>21209493.603258256</v>
      </c>
      <c r="O13" s="31">
        <f aca="true" t="shared" si="13" ref="O13:O22">0.99*N13</f>
        <v>20997398.667225674</v>
      </c>
      <c r="P13" s="37">
        <f t="shared" si="11"/>
        <v>212094.93603258207</v>
      </c>
      <c r="Q13" s="38">
        <f t="shared" si="4"/>
        <v>20591741.362386655</v>
      </c>
    </row>
    <row r="14" spans="1:17" ht="12.75">
      <c r="A14" s="33">
        <f t="shared" si="12"/>
        <v>14</v>
      </c>
      <c r="B14" s="2" t="s">
        <v>3</v>
      </c>
      <c r="C14" s="15">
        <v>16601051</v>
      </c>
      <c r="D14" s="13">
        <v>783601</v>
      </c>
      <c r="E14" s="39">
        <f t="shared" si="5"/>
        <v>21.185591902001146</v>
      </c>
      <c r="F14" s="42">
        <f t="shared" si="6"/>
        <v>0.07960504364828291</v>
      </c>
      <c r="G14" s="6">
        <f t="shared" si="7"/>
        <v>20.23778902776992</v>
      </c>
      <c r="H14" s="51">
        <f t="shared" si="8"/>
        <v>15858351.719949538</v>
      </c>
      <c r="I14" s="61">
        <f t="shared" si="0"/>
        <v>20.23778902776992</v>
      </c>
      <c r="J14" s="13">
        <f t="shared" si="1"/>
        <v>797088.7400950857</v>
      </c>
      <c r="K14" s="62">
        <f t="shared" si="9"/>
        <v>16131313.758455275</v>
      </c>
      <c r="L14" s="39">
        <f t="shared" si="2"/>
        <v>20.23778902776992</v>
      </c>
      <c r="M14" s="46">
        <f t="shared" si="3"/>
        <v>807109.03</v>
      </c>
      <c r="N14" s="25">
        <f t="shared" si="10"/>
        <v>16334102.271548025</v>
      </c>
      <c r="O14" s="31">
        <f t="shared" si="13"/>
        <v>16170761.248832544</v>
      </c>
      <c r="P14" s="37">
        <f t="shared" si="11"/>
        <v>163341.022715481</v>
      </c>
      <c r="Q14" s="38">
        <f t="shared" si="4"/>
        <v>15858351.719949538</v>
      </c>
    </row>
    <row r="15" spans="1:17" ht="12.75">
      <c r="A15" s="33">
        <f t="shared" si="12"/>
        <v>15</v>
      </c>
      <c r="B15" s="3" t="s">
        <v>4</v>
      </c>
      <c r="C15" s="15">
        <v>10834078</v>
      </c>
      <c r="D15" s="13">
        <v>783418</v>
      </c>
      <c r="E15" s="39">
        <f t="shared" si="5"/>
        <v>13.829243137124754</v>
      </c>
      <c r="F15" s="42">
        <f t="shared" si="6"/>
        <v>0.05196349994118156</v>
      </c>
      <c r="G15" s="6">
        <f t="shared" si="7"/>
        <v>13.21054924108255</v>
      </c>
      <c r="H15" s="51">
        <f t="shared" si="8"/>
        <v>10349382.06535041</v>
      </c>
      <c r="I15" s="61">
        <f t="shared" si="0"/>
        <v>13.21054924108255</v>
      </c>
      <c r="J15" s="13">
        <f t="shared" si="1"/>
        <v>796902.590205745</v>
      </c>
      <c r="K15" s="62">
        <f t="shared" si="9"/>
        <v>10527520.908259222</v>
      </c>
      <c r="L15" s="39">
        <f t="shared" si="2"/>
        <v>13.21054924108255</v>
      </c>
      <c r="M15" s="46">
        <f t="shared" si="3"/>
        <v>806920.54</v>
      </c>
      <c r="N15" s="25">
        <f t="shared" si="10"/>
        <v>10659863.52731092</v>
      </c>
      <c r="O15" s="31">
        <f t="shared" si="13"/>
        <v>10553264.89203781</v>
      </c>
      <c r="P15" s="37">
        <f t="shared" si="11"/>
        <v>106598.63527311012</v>
      </c>
      <c r="Q15" s="38">
        <f t="shared" si="4"/>
        <v>10349382.06535041</v>
      </c>
    </row>
    <row r="16" spans="1:17" ht="12.75">
      <c r="A16" s="33">
        <f t="shared" si="12"/>
        <v>16</v>
      </c>
      <c r="B16" s="3" t="s">
        <v>5</v>
      </c>
      <c r="C16" s="15">
        <v>8375039</v>
      </c>
      <c r="D16" s="13">
        <v>784192</v>
      </c>
      <c r="E16" s="39">
        <f t="shared" si="5"/>
        <v>10.679832234962866</v>
      </c>
      <c r="F16" s="42">
        <f t="shared" si="6"/>
        <v>0.04012956140915056</v>
      </c>
      <c r="G16" s="6">
        <f t="shared" si="7"/>
        <v>10.202036960918672</v>
      </c>
      <c r="H16" s="51">
        <f t="shared" si="8"/>
        <v>8000355.768456736</v>
      </c>
      <c r="I16" s="61">
        <f t="shared" si="0"/>
        <v>10.202036960918672</v>
      </c>
      <c r="J16" s="13">
        <f t="shared" si="1"/>
        <v>797689.9126885309</v>
      </c>
      <c r="K16" s="62">
        <f t="shared" si="9"/>
        <v>8138061.972600381</v>
      </c>
      <c r="L16" s="39">
        <f t="shared" si="2"/>
        <v>10.202036960918672</v>
      </c>
      <c r="M16" s="46">
        <f t="shared" si="3"/>
        <v>807717.76</v>
      </c>
      <c r="N16" s="25">
        <f t="shared" si="10"/>
        <v>8240366.441510438</v>
      </c>
      <c r="O16" s="31">
        <f t="shared" si="13"/>
        <v>8157962.777095334</v>
      </c>
      <c r="P16" s="37">
        <f t="shared" si="11"/>
        <v>82403.66441510431</v>
      </c>
      <c r="Q16" s="38">
        <f t="shared" si="4"/>
        <v>8000355.768456736</v>
      </c>
    </row>
    <row r="17" spans="1:17" ht="12.75">
      <c r="A17" s="33">
        <f t="shared" si="12"/>
        <v>17</v>
      </c>
      <c r="B17" s="3" t="s">
        <v>6</v>
      </c>
      <c r="C17" s="15">
        <v>8200967</v>
      </c>
      <c r="D17" s="13">
        <v>784964</v>
      </c>
      <c r="E17" s="39">
        <f t="shared" si="5"/>
        <v>10.447570844013228</v>
      </c>
      <c r="F17" s="42">
        <f t="shared" si="6"/>
        <v>0.03925683723652028</v>
      </c>
      <c r="G17" s="6">
        <f t="shared" si="7"/>
        <v>9.980166500509625</v>
      </c>
      <c r="H17" s="51">
        <f t="shared" si="8"/>
        <v>7834071.416906037</v>
      </c>
      <c r="I17" s="61">
        <f t="shared" si="0"/>
        <v>9.980166500509625</v>
      </c>
      <c r="J17" s="13">
        <f t="shared" si="1"/>
        <v>798475.2007462968</v>
      </c>
      <c r="K17" s="62">
        <f t="shared" si="9"/>
        <v>7968915.449975889</v>
      </c>
      <c r="L17" s="39">
        <f t="shared" si="2"/>
        <v>9.980166500509625</v>
      </c>
      <c r="M17" s="46">
        <f t="shared" si="3"/>
        <v>808512.92</v>
      </c>
      <c r="N17" s="25">
        <f t="shared" si="10"/>
        <v>8069093.559413219</v>
      </c>
      <c r="O17" s="31">
        <f t="shared" si="13"/>
        <v>7988402.623819087</v>
      </c>
      <c r="P17" s="37">
        <f t="shared" si="11"/>
        <v>80690.93559413217</v>
      </c>
      <c r="Q17" s="38">
        <f t="shared" si="4"/>
        <v>7834071.416906037</v>
      </c>
    </row>
    <row r="18" spans="1:17" ht="12.75">
      <c r="A18" s="33">
        <f t="shared" si="12"/>
        <v>18</v>
      </c>
      <c r="B18" s="3" t="s">
        <v>8</v>
      </c>
      <c r="C18" s="15">
        <v>7713561</v>
      </c>
      <c r="D18" s="13">
        <v>784586</v>
      </c>
      <c r="E18" s="39">
        <f t="shared" si="5"/>
        <v>9.831377312366012</v>
      </c>
      <c r="F18" s="42">
        <f t="shared" si="6"/>
        <v>0.036941484745569436</v>
      </c>
      <c r="G18" s="6">
        <f t="shared" si="7"/>
        <v>9.391540289288455</v>
      </c>
      <c r="H18" s="51">
        <f t="shared" si="8"/>
        <v>7368471.029411672</v>
      </c>
      <c r="I18" s="61">
        <f t="shared" si="0"/>
        <v>9.391540289288455</v>
      </c>
      <c r="J18" s="13">
        <f t="shared" si="1"/>
        <v>798090.6944174943</v>
      </c>
      <c r="K18" s="62">
        <f t="shared" si="9"/>
        <v>7495300.911128099</v>
      </c>
      <c r="L18" s="39">
        <f t="shared" si="2"/>
        <v>9.391540289288455</v>
      </c>
      <c r="M18" s="46">
        <f t="shared" si="3"/>
        <v>808123.5800000001</v>
      </c>
      <c r="N18" s="25">
        <f t="shared" si="10"/>
        <v>7589525.160294023</v>
      </c>
      <c r="O18" s="31">
        <f t="shared" si="13"/>
        <v>7513629.908691083</v>
      </c>
      <c r="P18" s="37">
        <f t="shared" si="11"/>
        <v>75895.25160294026</v>
      </c>
      <c r="Q18" s="38">
        <f t="shared" si="4"/>
        <v>7368471.029411672</v>
      </c>
    </row>
    <row r="19" spans="1:17" ht="12.75">
      <c r="A19" s="33">
        <f t="shared" si="12"/>
        <v>19</v>
      </c>
      <c r="B19" s="3" t="s">
        <v>7</v>
      </c>
      <c r="C19" s="15">
        <v>8857611</v>
      </c>
      <c r="D19" s="13">
        <v>785564</v>
      </c>
      <c r="E19" s="39">
        <f t="shared" si="5"/>
        <v>11.275479782678433</v>
      </c>
      <c r="F19" s="42">
        <f t="shared" si="6"/>
        <v>0.04236771218889873</v>
      </c>
      <c r="G19" s="6">
        <f t="shared" si="7"/>
        <v>10.77103637624478</v>
      </c>
      <c r="H19" s="51">
        <f t="shared" si="8"/>
        <v>8461338.419868354</v>
      </c>
      <c r="I19" s="61">
        <f t="shared" si="0"/>
        <v>10.77103637624478</v>
      </c>
      <c r="J19" s="13">
        <f t="shared" si="1"/>
        <v>799085.5282523325</v>
      </c>
      <c r="K19" s="62">
        <f t="shared" si="9"/>
        <v>8606979.292536648</v>
      </c>
      <c r="L19" s="39">
        <f t="shared" si="2"/>
        <v>10.77103637624478</v>
      </c>
      <c r="M19" s="46">
        <f t="shared" si="3"/>
        <v>809130.92</v>
      </c>
      <c r="N19" s="25">
        <f t="shared" si="10"/>
        <v>8715178.572464405</v>
      </c>
      <c r="O19" s="31">
        <f t="shared" si="13"/>
        <v>8628026.786739761</v>
      </c>
      <c r="P19" s="37">
        <f t="shared" si="11"/>
        <v>87151.78572464362</v>
      </c>
      <c r="Q19" s="38">
        <f t="shared" si="4"/>
        <v>8461338.419868354</v>
      </c>
    </row>
    <row r="20" spans="1:17" ht="12.75">
      <c r="A20" s="33">
        <f t="shared" si="12"/>
        <v>20</v>
      </c>
      <c r="B20" s="3" t="s">
        <v>9</v>
      </c>
      <c r="C20" s="15">
        <v>12703495</v>
      </c>
      <c r="D20" s="13">
        <v>787877</v>
      </c>
      <c r="E20" s="39">
        <f t="shared" si="5"/>
        <v>16.123703319172918</v>
      </c>
      <c r="F20" s="42">
        <f t="shared" si="6"/>
        <v>0.0605849537946346</v>
      </c>
      <c r="G20" s="6">
        <f t="shared" si="7"/>
        <v>15.40235966166009</v>
      </c>
      <c r="H20" s="51">
        <f t="shared" si="8"/>
        <v>12135164.923149768</v>
      </c>
      <c r="I20" s="61">
        <f t="shared" si="0"/>
        <v>15.40235966166009</v>
      </c>
      <c r="J20" s="13">
        <f t="shared" si="1"/>
        <v>801438.3407880999</v>
      </c>
      <c r="K20" s="62">
        <f t="shared" si="9"/>
        <v>12344041.571462423</v>
      </c>
      <c r="L20" s="39">
        <f t="shared" si="2"/>
        <v>15.40235966166009</v>
      </c>
      <c r="M20" s="46">
        <f t="shared" si="3"/>
        <v>811513.31</v>
      </c>
      <c r="N20" s="25">
        <f t="shared" si="10"/>
        <v>12499219.870844262</v>
      </c>
      <c r="O20" s="31">
        <f t="shared" si="13"/>
        <v>12374227.672135819</v>
      </c>
      <c r="P20" s="37">
        <f t="shared" si="11"/>
        <v>124992.19870844297</v>
      </c>
      <c r="Q20" s="38">
        <f t="shared" si="4"/>
        <v>12135164.923149768</v>
      </c>
    </row>
    <row r="21" spans="1:17" ht="12.75">
      <c r="A21" s="33">
        <f t="shared" si="12"/>
        <v>21</v>
      </c>
      <c r="B21" s="3" t="s">
        <v>10</v>
      </c>
      <c r="C21" s="15">
        <v>21842212</v>
      </c>
      <c r="D21" s="13">
        <v>792399</v>
      </c>
      <c r="E21" s="39">
        <f t="shared" si="5"/>
        <v>27.564663761564564</v>
      </c>
      <c r="F21" s="42">
        <f t="shared" si="6"/>
        <v>0.10357446098460539</v>
      </c>
      <c r="G21" s="6">
        <f t="shared" si="7"/>
        <v>26.331473409306323</v>
      </c>
      <c r="H21" s="51">
        <f t="shared" si="8"/>
        <v>20865033.198060922</v>
      </c>
      <c r="I21" s="61">
        <f t="shared" si="0"/>
        <v>26.331473409306323</v>
      </c>
      <c r="J21" s="13">
        <f t="shared" si="1"/>
        <v>806038.1757585887</v>
      </c>
      <c r="K21" s="62">
        <f t="shared" si="9"/>
        <v>21224172.791873056</v>
      </c>
      <c r="L21" s="39">
        <f t="shared" si="2"/>
        <v>26.331473409306323</v>
      </c>
      <c r="M21" s="46">
        <f t="shared" si="3"/>
        <v>816170.97</v>
      </c>
      <c r="N21" s="25">
        <f t="shared" si="10"/>
        <v>21490984.194002748</v>
      </c>
      <c r="O21" s="31">
        <f t="shared" si="13"/>
        <v>21276074.35206272</v>
      </c>
      <c r="P21" s="37">
        <f t="shared" si="11"/>
        <v>214909.84194002673</v>
      </c>
      <c r="Q21" s="38">
        <f t="shared" si="4"/>
        <v>20865033.198060922</v>
      </c>
    </row>
    <row r="22" spans="1:17" ht="12.75">
      <c r="A22" s="33">
        <f t="shared" si="12"/>
        <v>22</v>
      </c>
      <c r="B22" s="3" t="s">
        <v>11</v>
      </c>
      <c r="C22" s="22">
        <v>30392571</v>
      </c>
      <c r="D22" s="21">
        <v>799271</v>
      </c>
      <c r="E22" s="39">
        <f t="shared" si="5"/>
        <v>38.02536436327603</v>
      </c>
      <c r="F22" s="45">
        <f t="shared" si="6"/>
        <v>0.14288063339851861</v>
      </c>
      <c r="G22" s="6">
        <f t="shared" si="7"/>
        <v>36.324182267259246</v>
      </c>
      <c r="H22" s="51">
        <f t="shared" si="8"/>
        <v>29032865.484934565</v>
      </c>
      <c r="I22" s="61">
        <f t="shared" si="0"/>
        <v>36.324182267259246</v>
      </c>
      <c r="J22" s="13">
        <f t="shared" si="1"/>
        <v>813028.4601277171</v>
      </c>
      <c r="K22" s="62">
        <f t="shared" si="9"/>
        <v>29532593.974148314</v>
      </c>
      <c r="L22" s="39">
        <f t="shared" si="2"/>
        <v>36.324182267259246</v>
      </c>
      <c r="M22" s="46">
        <f t="shared" si="3"/>
        <v>823249.13</v>
      </c>
      <c r="N22" s="25">
        <f t="shared" si="10"/>
        <v>29903851.4494826</v>
      </c>
      <c r="O22" s="31">
        <f t="shared" si="13"/>
        <v>29604812.934987776</v>
      </c>
      <c r="P22" s="37">
        <f t="shared" si="11"/>
        <v>299038.51449482515</v>
      </c>
      <c r="Q22" s="38">
        <f t="shared" si="4"/>
        <v>29032865.484934565</v>
      </c>
    </row>
    <row r="23" spans="1:17" ht="15.75" thickBot="1">
      <c r="A23" s="33">
        <f t="shared" si="12"/>
        <v>23</v>
      </c>
      <c r="B23" s="4" t="s">
        <v>12</v>
      </c>
      <c r="C23" s="16">
        <f>SUM(C11:C22)</f>
        <v>209186532</v>
      </c>
      <c r="D23" s="14">
        <f>SUM(D11:D22)/12</f>
        <v>785746.3333333334</v>
      </c>
      <c r="E23" s="47">
        <f>SUM(E11:E22)</f>
        <v>266.13378915543274</v>
      </c>
      <c r="F23" s="43">
        <f>SUM(F11:F22)</f>
        <v>0.9999999999999998</v>
      </c>
      <c r="G23" s="23">
        <f>SUM(G11:G22)</f>
        <v>254.22747228411885</v>
      </c>
      <c r="H23" s="52">
        <f>SUM(H11:H22)</f>
        <v>199827926.52901793</v>
      </c>
      <c r="I23" s="63">
        <f>SUM(I11:I22)</f>
        <v>254.22747228411885</v>
      </c>
      <c r="J23" s="64">
        <f>SUM(J11:J22)/12</f>
        <v>799271</v>
      </c>
      <c r="K23" s="65">
        <f>SUM(K11:K22)</f>
        <v>203267466.7245553</v>
      </c>
      <c r="L23" s="54">
        <v>254.2274722841189</v>
      </c>
      <c r="M23" s="24">
        <f>SUM(M11:M22)/12</f>
        <v>809318.7233333335</v>
      </c>
      <c r="N23" s="27">
        <f>SUM(N11:N22)</f>
        <v>205822764.32488844</v>
      </c>
      <c r="O23" s="32">
        <f>SUM(O11:O22)</f>
        <v>203764536.68163955</v>
      </c>
      <c r="P23" s="87">
        <f>SUM(P11:P22)</f>
        <v>2058227.6432488859</v>
      </c>
      <c r="Q23" s="48">
        <f>SUM(Q11:Q22)</f>
        <v>199827926.52901793</v>
      </c>
    </row>
    <row r="24" spans="1:16" ht="13.5" thickBot="1">
      <c r="A24" s="33">
        <f t="shared" si="12"/>
        <v>24</v>
      </c>
      <c r="P24" s="88"/>
    </row>
    <row r="25" spans="1:16" ht="15">
      <c r="A25" s="33">
        <f t="shared" si="12"/>
        <v>25</v>
      </c>
      <c r="C25" s="91" t="s">
        <v>22</v>
      </c>
      <c r="D25" s="92"/>
      <c r="E25" s="93"/>
      <c r="L25" s="68" t="s">
        <v>121</v>
      </c>
      <c r="M25" s="69"/>
      <c r="N25" s="69"/>
      <c r="O25" s="69"/>
      <c r="P25" s="73"/>
    </row>
    <row r="26" spans="1:16" ht="12.75">
      <c r="A26" s="33">
        <f t="shared" si="12"/>
        <v>26</v>
      </c>
      <c r="C26" s="18" t="s">
        <v>58</v>
      </c>
      <c r="D26" s="20" t="s">
        <v>54</v>
      </c>
      <c r="E26" s="7" t="s">
        <v>55</v>
      </c>
      <c r="L26" s="71" t="s">
        <v>122</v>
      </c>
      <c r="M26" s="72"/>
      <c r="N26" s="72"/>
      <c r="O26" s="72"/>
      <c r="P26" s="73"/>
    </row>
    <row r="27" spans="1:16" ht="12.75">
      <c r="A27" s="33">
        <f t="shared" si="12"/>
        <v>27</v>
      </c>
      <c r="C27" s="8" t="s">
        <v>13</v>
      </c>
      <c r="D27" s="12" t="s">
        <v>53</v>
      </c>
      <c r="E27" s="10" t="s">
        <v>56</v>
      </c>
      <c r="L27" s="71" t="s">
        <v>123</v>
      </c>
      <c r="M27" s="72"/>
      <c r="N27" s="72"/>
      <c r="O27" s="72"/>
      <c r="P27" s="73"/>
    </row>
    <row r="28" spans="1:16" ht="15.75" thickBot="1">
      <c r="A28" s="33">
        <f t="shared" si="12"/>
        <v>28</v>
      </c>
      <c r="B28" s="4" t="s">
        <v>12</v>
      </c>
      <c r="C28" s="16">
        <v>203196646</v>
      </c>
      <c r="D28" s="14">
        <f>D22</f>
        <v>799271</v>
      </c>
      <c r="E28" s="17">
        <f>C28/D28</f>
        <v>254.2274722841189</v>
      </c>
      <c r="L28" s="86" t="s">
        <v>76</v>
      </c>
      <c r="M28" s="75"/>
      <c r="N28" s="75"/>
      <c r="O28" s="75"/>
      <c r="P28" s="76"/>
    </row>
    <row r="29" ht="11.25" customHeight="1" thickBot="1"/>
    <row r="30" spans="2:16" ht="15.75" customHeight="1">
      <c r="B30" s="68" t="s">
        <v>81</v>
      </c>
      <c r="C30" s="69"/>
      <c r="D30" s="69"/>
      <c r="E30" s="69"/>
      <c r="F30" s="69"/>
      <c r="G30" s="69"/>
      <c r="H30" s="69"/>
      <c r="I30" s="69"/>
      <c r="J30" s="69"/>
      <c r="K30" s="69"/>
      <c r="L30" s="69"/>
      <c r="M30" s="69"/>
      <c r="N30" s="69"/>
      <c r="O30" s="69"/>
      <c r="P30" s="70"/>
    </row>
    <row r="31" spans="2:16" ht="12.75">
      <c r="B31" s="77" t="s">
        <v>82</v>
      </c>
      <c r="C31" s="72"/>
      <c r="D31" s="72"/>
      <c r="E31" s="72"/>
      <c r="F31" s="72"/>
      <c r="G31" s="72"/>
      <c r="H31" s="72"/>
      <c r="I31" s="72"/>
      <c r="J31" s="72"/>
      <c r="K31" s="72"/>
      <c r="L31" s="72"/>
      <c r="M31" s="72"/>
      <c r="N31" s="72"/>
      <c r="O31" s="72"/>
      <c r="P31" s="73"/>
    </row>
    <row r="32" spans="2:16" ht="12.75">
      <c r="B32" s="71"/>
      <c r="C32" s="72" t="s">
        <v>112</v>
      </c>
      <c r="D32" s="72"/>
      <c r="E32" s="72"/>
      <c r="F32" s="72"/>
      <c r="G32" s="72"/>
      <c r="H32" s="72"/>
      <c r="I32" s="72"/>
      <c r="J32" s="72"/>
      <c r="K32" s="72"/>
      <c r="L32" s="72"/>
      <c r="M32" s="72"/>
      <c r="N32" s="72"/>
      <c r="O32" s="72"/>
      <c r="P32" s="73"/>
    </row>
    <row r="33" spans="2:16" ht="12.75">
      <c r="B33" s="78" t="s">
        <v>87</v>
      </c>
      <c r="C33" s="66"/>
      <c r="D33" s="66"/>
      <c r="E33" s="72"/>
      <c r="F33" s="72"/>
      <c r="G33" s="72"/>
      <c r="H33" s="72"/>
      <c r="I33" s="72"/>
      <c r="J33" s="72"/>
      <c r="K33" s="72"/>
      <c r="L33" s="72"/>
      <c r="M33" s="72"/>
      <c r="N33" s="72"/>
      <c r="O33" s="72"/>
      <c r="P33" s="73"/>
    </row>
    <row r="34" spans="2:16" ht="12.75">
      <c r="B34" s="71"/>
      <c r="C34" s="72" t="s">
        <v>86</v>
      </c>
      <c r="D34" s="72"/>
      <c r="E34" s="72"/>
      <c r="F34" s="72"/>
      <c r="G34" s="72"/>
      <c r="H34" s="72"/>
      <c r="I34" s="72"/>
      <c r="J34" s="72"/>
      <c r="K34" s="72"/>
      <c r="L34" s="72"/>
      <c r="M34" s="72"/>
      <c r="N34" s="72"/>
      <c r="O34" s="72"/>
      <c r="P34" s="73"/>
    </row>
    <row r="35" spans="2:16" ht="12.75">
      <c r="B35" s="78" t="s">
        <v>83</v>
      </c>
      <c r="C35" s="66"/>
      <c r="D35" s="66"/>
      <c r="E35" s="72"/>
      <c r="F35" s="72"/>
      <c r="G35" s="72"/>
      <c r="H35" s="72"/>
      <c r="I35" s="72"/>
      <c r="J35" s="72"/>
      <c r="K35" s="72"/>
      <c r="L35" s="72"/>
      <c r="M35" s="72"/>
      <c r="N35" s="72"/>
      <c r="O35" s="72"/>
      <c r="P35" s="73"/>
    </row>
    <row r="36" spans="2:16" ht="12.75">
      <c r="B36" s="71"/>
      <c r="C36" s="72" t="s">
        <v>84</v>
      </c>
      <c r="D36" s="72"/>
      <c r="E36" s="72"/>
      <c r="F36" s="72"/>
      <c r="G36" s="72"/>
      <c r="H36" s="72"/>
      <c r="I36" s="72"/>
      <c r="J36" s="72"/>
      <c r="K36" s="72"/>
      <c r="L36" s="72"/>
      <c r="M36" s="72"/>
      <c r="N36" s="72"/>
      <c r="O36" s="72"/>
      <c r="P36" s="73"/>
    </row>
    <row r="37" spans="2:16" ht="12.75">
      <c r="B37" s="71"/>
      <c r="C37" s="67" t="s">
        <v>113</v>
      </c>
      <c r="D37" s="72"/>
      <c r="E37" s="72"/>
      <c r="F37" s="72"/>
      <c r="G37" s="72"/>
      <c r="H37" s="72"/>
      <c r="I37" s="72"/>
      <c r="J37" s="72"/>
      <c r="K37" s="72"/>
      <c r="L37" s="72"/>
      <c r="M37" s="72"/>
      <c r="N37" s="72"/>
      <c r="O37" s="72"/>
      <c r="P37" s="73"/>
    </row>
    <row r="38" spans="2:16" ht="12.75">
      <c r="B38" s="78" t="s">
        <v>85</v>
      </c>
      <c r="C38" s="66"/>
      <c r="D38" s="72"/>
      <c r="E38" s="72"/>
      <c r="F38" s="72"/>
      <c r="G38" s="72"/>
      <c r="H38" s="72"/>
      <c r="I38" s="72"/>
      <c r="J38" s="72"/>
      <c r="K38" s="72"/>
      <c r="L38" s="72"/>
      <c r="M38" s="72"/>
      <c r="N38" s="72"/>
      <c r="O38" s="72"/>
      <c r="P38" s="73"/>
    </row>
    <row r="39" spans="2:16" ht="12.75">
      <c r="B39" s="71"/>
      <c r="C39" s="67" t="s">
        <v>116</v>
      </c>
      <c r="D39" s="72"/>
      <c r="E39" s="72"/>
      <c r="F39" s="72"/>
      <c r="G39" s="72"/>
      <c r="H39" s="72"/>
      <c r="I39" s="72"/>
      <c r="J39" s="72"/>
      <c r="K39" s="72"/>
      <c r="L39" s="72"/>
      <c r="M39" s="72"/>
      <c r="N39" s="72"/>
      <c r="O39" s="72"/>
      <c r="P39" s="73"/>
    </row>
    <row r="40" spans="2:16" ht="12.75">
      <c r="B40" s="78" t="s">
        <v>124</v>
      </c>
      <c r="C40" s="66"/>
      <c r="D40" s="66"/>
      <c r="E40" s="66"/>
      <c r="F40" s="66"/>
      <c r="G40" s="72"/>
      <c r="H40" s="72"/>
      <c r="I40" s="72"/>
      <c r="J40" s="72"/>
      <c r="K40" s="72"/>
      <c r="L40" s="72"/>
      <c r="M40" s="72"/>
      <c r="N40" s="72"/>
      <c r="O40" s="72"/>
      <c r="P40" s="73"/>
    </row>
    <row r="41" spans="2:16" ht="12.75">
      <c r="B41" s="71"/>
      <c r="C41" s="67" t="s">
        <v>127</v>
      </c>
      <c r="D41" s="72"/>
      <c r="E41" s="72"/>
      <c r="F41" s="72"/>
      <c r="G41" s="72"/>
      <c r="H41" s="72"/>
      <c r="I41" s="72"/>
      <c r="J41" s="72"/>
      <c r="K41" s="72"/>
      <c r="L41" s="72"/>
      <c r="M41" s="72"/>
      <c r="N41" s="72"/>
      <c r="O41" s="72"/>
      <c r="P41" s="73"/>
    </row>
    <row r="42" spans="2:16" ht="12.75">
      <c r="B42" s="71"/>
      <c r="C42" s="67" t="s">
        <v>126</v>
      </c>
      <c r="D42" s="72"/>
      <c r="E42" s="72"/>
      <c r="F42" s="72"/>
      <c r="G42" s="72"/>
      <c r="H42" s="72"/>
      <c r="I42" s="72"/>
      <c r="J42" s="72"/>
      <c r="K42" s="72"/>
      <c r="L42" s="72"/>
      <c r="M42" s="72"/>
      <c r="N42" s="72"/>
      <c r="O42" s="72"/>
      <c r="P42" s="73"/>
    </row>
    <row r="43" spans="2:16" ht="12.75">
      <c r="B43" s="71"/>
      <c r="C43" s="67" t="s">
        <v>125</v>
      </c>
      <c r="D43" s="72"/>
      <c r="E43" s="72"/>
      <c r="F43" s="72"/>
      <c r="G43" s="72"/>
      <c r="H43" s="72"/>
      <c r="I43" s="72"/>
      <c r="J43" s="72"/>
      <c r="K43" s="72"/>
      <c r="L43" s="72"/>
      <c r="M43" s="72"/>
      <c r="N43" s="72"/>
      <c r="O43" s="72"/>
      <c r="P43" s="73"/>
    </row>
    <row r="44" spans="2:16" ht="13.5" thickBot="1">
      <c r="B44" s="74"/>
      <c r="C44" s="79" t="s">
        <v>130</v>
      </c>
      <c r="D44" s="75"/>
      <c r="E44" s="75"/>
      <c r="F44" s="75"/>
      <c r="G44" s="75"/>
      <c r="H44" s="75"/>
      <c r="I44" s="75"/>
      <c r="J44" s="75"/>
      <c r="K44" s="75"/>
      <c r="L44" s="75"/>
      <c r="M44" s="75"/>
      <c r="N44" s="75"/>
      <c r="O44" s="75"/>
      <c r="P44" s="76"/>
    </row>
    <row r="46" ht="13.5" thickBot="1"/>
    <row r="47" spans="1:8" ht="15">
      <c r="A47" s="80"/>
      <c r="B47" s="81" t="s">
        <v>44</v>
      </c>
      <c r="C47" s="69"/>
      <c r="D47" s="69"/>
      <c r="E47" s="69"/>
      <c r="F47" s="69"/>
      <c r="G47" s="69"/>
      <c r="H47" s="70"/>
    </row>
    <row r="48" spans="1:8" ht="13.5" thickBot="1">
      <c r="A48" s="71"/>
      <c r="B48" s="82" t="s">
        <v>89</v>
      </c>
      <c r="C48" s="72" t="s">
        <v>88</v>
      </c>
      <c r="D48" s="72"/>
      <c r="E48" s="72"/>
      <c r="F48" s="72"/>
      <c r="G48" s="72"/>
      <c r="H48" s="73"/>
    </row>
    <row r="49" spans="1:16" ht="15">
      <c r="A49" s="71"/>
      <c r="B49" s="82" t="s">
        <v>90</v>
      </c>
      <c r="C49" s="72" t="s">
        <v>45</v>
      </c>
      <c r="D49" s="72"/>
      <c r="E49" s="72"/>
      <c r="F49" s="72"/>
      <c r="G49" s="72"/>
      <c r="H49" s="73"/>
      <c r="J49" s="68" t="s">
        <v>110</v>
      </c>
      <c r="K49" s="69"/>
      <c r="L49" s="69"/>
      <c r="M49" s="69"/>
      <c r="N49" s="69"/>
      <c r="O49" s="69"/>
      <c r="P49" s="70"/>
    </row>
    <row r="50" spans="1:16" ht="12.75">
      <c r="A50" s="71"/>
      <c r="B50" s="82" t="s">
        <v>91</v>
      </c>
      <c r="C50" s="72" t="s">
        <v>92</v>
      </c>
      <c r="D50" s="72"/>
      <c r="E50" s="72"/>
      <c r="F50" s="72"/>
      <c r="G50" s="72"/>
      <c r="H50" s="73"/>
      <c r="J50" s="71" t="s">
        <v>108</v>
      </c>
      <c r="K50" s="72"/>
      <c r="L50" s="72"/>
      <c r="M50" s="72"/>
      <c r="N50" s="72"/>
      <c r="O50" s="72"/>
      <c r="P50" s="73"/>
    </row>
    <row r="51" spans="1:16" ht="12.75">
      <c r="A51" s="71"/>
      <c r="B51" s="82" t="s">
        <v>46</v>
      </c>
      <c r="C51" s="72" t="s">
        <v>47</v>
      </c>
      <c r="D51" s="72"/>
      <c r="E51" s="72"/>
      <c r="F51" s="72"/>
      <c r="G51" s="72"/>
      <c r="H51" s="73"/>
      <c r="J51" s="71" t="s">
        <v>118</v>
      </c>
      <c r="K51" s="72"/>
      <c r="L51" s="72"/>
      <c r="M51" s="72"/>
      <c r="N51" s="72"/>
      <c r="O51" s="72"/>
      <c r="P51" s="73"/>
    </row>
    <row r="52" spans="1:16" ht="12.75">
      <c r="A52" s="71"/>
      <c r="B52" s="82" t="s">
        <v>72</v>
      </c>
      <c r="C52" s="83" t="s">
        <v>73</v>
      </c>
      <c r="D52" s="72"/>
      <c r="E52" s="72"/>
      <c r="F52" s="72"/>
      <c r="G52" s="72"/>
      <c r="H52" s="73"/>
      <c r="J52" s="71" t="s">
        <v>106</v>
      </c>
      <c r="K52" s="72"/>
      <c r="L52" s="72"/>
      <c r="M52" s="72"/>
      <c r="N52" s="72"/>
      <c r="O52" s="72"/>
      <c r="P52" s="73"/>
    </row>
    <row r="53" spans="1:16" ht="12.75">
      <c r="A53" s="71"/>
      <c r="B53" s="82" t="s">
        <v>48</v>
      </c>
      <c r="C53" s="72" t="s">
        <v>57</v>
      </c>
      <c r="D53" s="72"/>
      <c r="E53" s="72"/>
      <c r="F53" s="72"/>
      <c r="G53" s="72"/>
      <c r="H53" s="73"/>
      <c r="J53" s="71" t="s">
        <v>109</v>
      </c>
      <c r="K53" s="72"/>
      <c r="L53" s="72"/>
      <c r="M53" s="72"/>
      <c r="N53" s="72"/>
      <c r="O53" s="72"/>
      <c r="P53" s="73"/>
    </row>
    <row r="54" spans="1:16" ht="12.75">
      <c r="A54" s="71"/>
      <c r="B54" s="82" t="s">
        <v>50</v>
      </c>
      <c r="C54" s="72" t="s">
        <v>51</v>
      </c>
      <c r="D54" s="72"/>
      <c r="E54" s="72"/>
      <c r="F54" s="72"/>
      <c r="G54" s="72"/>
      <c r="H54" s="73"/>
      <c r="J54" s="71" t="s">
        <v>119</v>
      </c>
      <c r="K54" s="72"/>
      <c r="L54" s="72"/>
      <c r="M54" s="72"/>
      <c r="N54" s="72"/>
      <c r="O54" s="72"/>
      <c r="P54" s="73"/>
    </row>
    <row r="55" spans="1:16" ht="12.75">
      <c r="A55" s="71"/>
      <c r="B55" s="82" t="s">
        <v>52</v>
      </c>
      <c r="C55" s="83" t="s">
        <v>115</v>
      </c>
      <c r="D55" s="72"/>
      <c r="E55" s="72"/>
      <c r="F55" s="72"/>
      <c r="G55" s="72"/>
      <c r="H55" s="73"/>
      <c r="J55" s="71" t="s">
        <v>117</v>
      </c>
      <c r="K55" s="72"/>
      <c r="L55" s="72"/>
      <c r="M55" s="72"/>
      <c r="N55" s="72"/>
      <c r="O55" s="72"/>
      <c r="P55" s="73"/>
    </row>
    <row r="56" spans="1:16" ht="13.5" thickBot="1">
      <c r="A56" s="71"/>
      <c r="B56" s="72"/>
      <c r="C56" s="84" t="s">
        <v>114</v>
      </c>
      <c r="D56" s="72"/>
      <c r="E56" s="72"/>
      <c r="F56" s="72"/>
      <c r="G56" s="72"/>
      <c r="H56" s="73"/>
      <c r="J56" s="74" t="s">
        <v>107</v>
      </c>
      <c r="K56" s="75"/>
      <c r="L56" s="75"/>
      <c r="M56" s="75"/>
      <c r="N56" s="75"/>
      <c r="O56" s="75"/>
      <c r="P56" s="76"/>
    </row>
    <row r="57" spans="1:8" ht="12.75">
      <c r="A57" s="71"/>
      <c r="B57" s="82" t="s">
        <v>61</v>
      </c>
      <c r="C57" s="83" t="s">
        <v>95</v>
      </c>
      <c r="D57" s="72"/>
      <c r="E57" s="72"/>
      <c r="F57" s="72"/>
      <c r="G57" s="72"/>
      <c r="H57" s="73"/>
    </row>
    <row r="58" spans="1:8" ht="13.5" thickBot="1">
      <c r="A58" s="71"/>
      <c r="B58" s="82" t="s">
        <v>93</v>
      </c>
      <c r="C58" s="72" t="s">
        <v>94</v>
      </c>
      <c r="D58" s="72"/>
      <c r="E58" s="72"/>
      <c r="F58" s="72"/>
      <c r="G58" s="72"/>
      <c r="H58" s="73"/>
    </row>
    <row r="59" spans="1:15" ht="12.75">
      <c r="A59" s="71"/>
      <c r="B59" s="82" t="s">
        <v>60</v>
      </c>
      <c r="C59" s="72" t="s">
        <v>98</v>
      </c>
      <c r="D59" s="72"/>
      <c r="E59" s="72"/>
      <c r="F59" s="72"/>
      <c r="G59" s="72"/>
      <c r="H59" s="72"/>
      <c r="I59" s="69"/>
      <c r="J59" s="69"/>
      <c r="K59" s="69"/>
      <c r="L59" s="69"/>
      <c r="M59" s="69"/>
      <c r="N59" s="69"/>
      <c r="O59" s="70"/>
    </row>
    <row r="60" spans="1:15" ht="12.75">
      <c r="A60" s="71"/>
      <c r="B60" s="82" t="s">
        <v>99</v>
      </c>
      <c r="C60" s="72" t="s">
        <v>100</v>
      </c>
      <c r="D60" s="72"/>
      <c r="E60" s="72"/>
      <c r="F60" s="72"/>
      <c r="G60" s="72"/>
      <c r="H60" s="72"/>
      <c r="I60" s="72"/>
      <c r="J60" s="72"/>
      <c r="K60" s="72"/>
      <c r="L60" s="72"/>
      <c r="M60" s="72"/>
      <c r="N60" s="72"/>
      <c r="O60" s="73"/>
    </row>
    <row r="61" spans="1:15" ht="12.75">
      <c r="A61" s="71"/>
      <c r="B61" s="82" t="s">
        <v>62</v>
      </c>
      <c r="C61" s="72" t="s">
        <v>111</v>
      </c>
      <c r="D61" s="72"/>
      <c r="E61" s="72"/>
      <c r="F61" s="72"/>
      <c r="G61" s="72"/>
      <c r="H61" s="72"/>
      <c r="I61" s="72"/>
      <c r="J61" s="72"/>
      <c r="K61" s="72"/>
      <c r="L61" s="72"/>
      <c r="M61" s="72"/>
      <c r="N61" s="72"/>
      <c r="O61" s="73"/>
    </row>
    <row r="62" spans="1:15" ht="12.75">
      <c r="A62" s="71"/>
      <c r="B62" s="82" t="s">
        <v>59</v>
      </c>
      <c r="C62" s="72" t="s">
        <v>71</v>
      </c>
      <c r="D62" s="72"/>
      <c r="E62" s="72"/>
      <c r="F62" s="72"/>
      <c r="G62" s="72"/>
      <c r="H62" s="72"/>
      <c r="I62" s="72"/>
      <c r="J62" s="72"/>
      <c r="K62" s="72"/>
      <c r="L62" s="72"/>
      <c r="M62" s="72"/>
      <c r="N62" s="72"/>
      <c r="O62" s="73"/>
    </row>
    <row r="63" spans="1:15" ht="12.75">
      <c r="A63" s="71"/>
      <c r="B63" s="82" t="s">
        <v>63</v>
      </c>
      <c r="C63" s="72" t="s">
        <v>101</v>
      </c>
      <c r="D63" s="72"/>
      <c r="E63" s="72"/>
      <c r="F63" s="72"/>
      <c r="G63" s="72"/>
      <c r="H63" s="72"/>
      <c r="I63" s="72"/>
      <c r="J63" s="72"/>
      <c r="K63" s="72"/>
      <c r="L63" s="72"/>
      <c r="M63" s="72"/>
      <c r="N63" s="72"/>
      <c r="O63" s="73"/>
    </row>
    <row r="64" spans="1:15" ht="12.75">
      <c r="A64" s="71"/>
      <c r="B64" s="82" t="s">
        <v>102</v>
      </c>
      <c r="C64" s="72" t="s">
        <v>103</v>
      </c>
      <c r="D64" s="72"/>
      <c r="E64" s="72"/>
      <c r="F64" s="72"/>
      <c r="G64" s="72"/>
      <c r="H64" s="72"/>
      <c r="I64" s="72"/>
      <c r="J64" s="72"/>
      <c r="K64" s="72"/>
      <c r="L64" s="72"/>
      <c r="M64" s="72"/>
      <c r="N64" s="72"/>
      <c r="O64" s="73"/>
    </row>
    <row r="65" spans="1:15" ht="12.75">
      <c r="A65" s="71"/>
      <c r="B65" s="82" t="s">
        <v>64</v>
      </c>
      <c r="C65" s="72" t="s">
        <v>128</v>
      </c>
      <c r="D65" s="72"/>
      <c r="E65" s="72"/>
      <c r="F65" s="72"/>
      <c r="G65" s="72"/>
      <c r="H65" s="72"/>
      <c r="I65" s="72"/>
      <c r="J65" s="72"/>
      <c r="K65" s="72"/>
      <c r="L65" s="72"/>
      <c r="M65" s="72"/>
      <c r="N65" s="72"/>
      <c r="O65" s="73"/>
    </row>
    <row r="66" spans="1:15" ht="13.5" thickBot="1">
      <c r="A66" s="74"/>
      <c r="B66" s="89" t="s">
        <v>104</v>
      </c>
      <c r="C66" s="75" t="s">
        <v>105</v>
      </c>
      <c r="D66" s="75"/>
      <c r="E66" s="75"/>
      <c r="F66" s="75"/>
      <c r="G66" s="75"/>
      <c r="H66" s="75"/>
      <c r="I66" s="75"/>
      <c r="J66" s="75"/>
      <c r="K66" s="75"/>
      <c r="L66" s="75"/>
      <c r="M66" s="75"/>
      <c r="N66" s="75"/>
      <c r="O66" s="76"/>
    </row>
    <row r="67" spans="1:14" ht="13.5" thickBot="1">
      <c r="A67" s="74"/>
      <c r="B67" s="75"/>
      <c r="C67" s="85" t="s">
        <v>77</v>
      </c>
      <c r="D67" s="75"/>
      <c r="E67" s="75"/>
      <c r="F67" s="75"/>
      <c r="G67" s="75"/>
      <c r="H67" s="75"/>
      <c r="I67" s="75"/>
      <c r="J67" s="75"/>
      <c r="K67" s="75"/>
      <c r="L67" s="75"/>
      <c r="M67" s="75"/>
      <c r="N67" s="76"/>
    </row>
  </sheetData>
  <mergeCells count="7">
    <mergeCell ref="A3:O3"/>
    <mergeCell ref="C25:E25"/>
    <mergeCell ref="C8:F8"/>
    <mergeCell ref="L7:P7"/>
    <mergeCell ref="I7:K7"/>
    <mergeCell ref="G7:H7"/>
    <mergeCell ref="G8:H8"/>
  </mergeCells>
  <printOptions/>
  <pageMargins left="0.75" right="0.75" top="1" bottom="1" header="0.5" footer="0.5"/>
  <pageSetup fitToHeight="1" fitToWidth="1" horizontalDpi="600" verticalDpi="600" orientation="landscape" scale="54" r:id="rId1"/>
  <headerFooter alignWithMargins="0">
    <oddHeader>&amp;RExhibit 2.1
Docket No. 05-057-T01
Witness: George R. Compton
Date: January 23, 2006</oddHeader>
    <oddFooter>&amp;L&amp;Z&amp;F</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gcompton</dc:creator>
  <cp:keywords/>
  <dc:description/>
  <cp:lastModifiedBy>PSC</cp:lastModifiedBy>
  <cp:lastPrinted>2006-01-20T20:14:39Z</cp:lastPrinted>
  <dcterms:created xsi:type="dcterms:W3CDTF">2006-01-11T18:57:59Z</dcterms:created>
  <dcterms:modified xsi:type="dcterms:W3CDTF">2006-01-24T17:37:52Z</dcterms:modified>
  <cp:category/>
  <cp:version/>
  <cp:contentType/>
  <cp:contentStatus/>
</cp:coreProperties>
</file>