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55" windowHeight="11640" activeTab="2"/>
  </bookViews>
  <sheets>
    <sheet name="Page 1" sheetId="1" r:id="rId1"/>
    <sheet name="Page 2" sheetId="2" r:id="rId2"/>
    <sheet name="Page 3" sheetId="3" r:id="rId3"/>
    <sheet name="Page 4" sheetId="4" r:id="rId4"/>
    <sheet name="Data" sheetId="5" r:id="rId5"/>
    <sheet name="Backup Data" sheetId="6" r:id="rId6"/>
  </sheets>
  <definedNames>
    <definedName name="_xlnm.Print_Area" localSheetId="0">'Page 1'!$A$1:$L$22</definedName>
    <definedName name="_xlnm.Print_Area" localSheetId="1">'Page 2'!$A$1:$L$22</definedName>
    <definedName name="_xlnm.Print_Area" localSheetId="2">'Page 3'!$A$1:$L$22</definedName>
    <definedName name="_xlnm.Print_Area" localSheetId="3">'Page 4'!$A$1:$L$22</definedName>
  </definedNames>
  <calcPr fullCalcOnLoad="1"/>
</workbook>
</file>

<file path=xl/sharedStrings.xml><?xml version="1.0" encoding="utf-8"?>
<sst xmlns="http://schemas.openxmlformats.org/spreadsheetml/2006/main" count="197" uniqueCount="71">
  <si>
    <t>DNG</t>
  </si>
  <si>
    <t>Total</t>
  </si>
  <si>
    <t>Year 1</t>
  </si>
  <si>
    <t>Year 2</t>
  </si>
  <si>
    <t>Commodity</t>
  </si>
  <si>
    <t>Commodity Saved</t>
  </si>
  <si>
    <t>Year 3</t>
  </si>
  <si>
    <t>Year 4</t>
  </si>
  <si>
    <t>Year 5</t>
  </si>
  <si>
    <t>Year 0</t>
  </si>
  <si>
    <t>Dth</t>
  </si>
  <si>
    <t>Scenario 3 - Customer That Already Invested In DSM</t>
  </si>
  <si>
    <t>CET Amortization</t>
  </si>
  <si>
    <t>DSM Amortization</t>
  </si>
  <si>
    <t>Scenario 1 - Customer Not Participating in DSM</t>
  </si>
  <si>
    <t>Assumes 1% Reduction per Year For Utah Average Customer</t>
  </si>
  <si>
    <t>Assumes 5% Reduction per Year for participating customer</t>
  </si>
  <si>
    <t>Assumes 25% Reduction in Year 0 with no subsequent reductions</t>
  </si>
  <si>
    <t>Scenario 2 - Customer Participating in DSM</t>
  </si>
  <si>
    <t>Chart Data</t>
  </si>
  <si>
    <t>Dth Used (typical cust)</t>
  </si>
  <si>
    <t>DSM Spending</t>
  </si>
  <si>
    <t>1% Reduction</t>
  </si>
  <si>
    <t>5% Reduction</t>
  </si>
  <si>
    <t>25% Reduction</t>
  </si>
  <si>
    <t>Data from Typical Customer Billing at Different Volumes</t>
  </si>
  <si>
    <t>DNG Revenue Reduction</t>
  </si>
  <si>
    <t>SNG &amp; Commodity Reduction</t>
  </si>
  <si>
    <t>Assumed DSM Spending per Customer</t>
  </si>
  <si>
    <t>Typical Customer @ June 1, 2006 Rates</t>
  </si>
  <si>
    <t>Cummulative Reduction</t>
  </si>
  <si>
    <t>Costs vs Savings Detail</t>
  </si>
  <si>
    <t>Questar Gas Company</t>
  </si>
  <si>
    <t>Docket No. 05-057-T01</t>
  </si>
  <si>
    <t>Page 1 of 4</t>
  </si>
  <si>
    <t>Page 2 of 4</t>
  </si>
  <si>
    <t>Page 3 of 4</t>
  </si>
  <si>
    <t>Commodity Savings That Offset Amortizations</t>
  </si>
  <si>
    <t>Page 4 of 4</t>
  </si>
  <si>
    <t>Commodity Savings Valued at Purchased Gas Cost</t>
  </si>
  <si>
    <t>June 1 Commodity Rate</t>
  </si>
  <si>
    <t>Commodity Costs</t>
  </si>
  <si>
    <t>Savings</t>
  </si>
  <si>
    <t>June 1 SNG Costs</t>
  </si>
  <si>
    <t>Total SNG &amp; Gas Savings</t>
  </si>
  <si>
    <t>Savings Calculations at Purchased Gas Costs</t>
  </si>
  <si>
    <t>06-057-01 Future Contracts 1.2 line 5</t>
  </si>
  <si>
    <t>June 1 DNG Costs</t>
  </si>
  <si>
    <t>DNG Savings</t>
  </si>
  <si>
    <t>Commodity Savings</t>
  </si>
  <si>
    <t>SNG Savings</t>
  </si>
  <si>
    <t>New Total Bill</t>
  </si>
  <si>
    <t>Initial Commodity Saved</t>
  </si>
  <si>
    <t>Additional Commodity Saved</t>
  </si>
  <si>
    <t>Total Commodity Saved</t>
  </si>
  <si>
    <t>GS-1</t>
  </si>
  <si>
    <t>GSS</t>
  </si>
  <si>
    <t>Assumed DSM Spending per GS Dth</t>
  </si>
  <si>
    <t>06-057-01 GS-1, GSS Dth Sales</t>
  </si>
  <si>
    <t>DSM Amortization per Dth</t>
  </si>
  <si>
    <t>Scenario 1 Dth</t>
  </si>
  <si>
    <t>Amortization</t>
  </si>
  <si>
    <t>Scenario 2 Dth</t>
  </si>
  <si>
    <t>Scenario 3 Dth</t>
  </si>
  <si>
    <t>Scenario 1</t>
  </si>
  <si>
    <t>Scenario 2</t>
  </si>
  <si>
    <t>Scenario 3</t>
  </si>
  <si>
    <t>Net Savings from Purchased Gas</t>
  </si>
  <si>
    <t>Net DNG Saved</t>
  </si>
  <si>
    <t>QGC Exhibit SR 1.4</t>
  </si>
  <si>
    <t>Net Savings (Total savings less amortizations)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</si>
</sst>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.000_);\(&quot;$&quot;#,##0.000\)"/>
    <numFmt numFmtId="166" formatCode="&quot;$&quot;#,##0.0000_);\(&quot;$&quot;#,##0.0000\)"/>
    <numFmt numFmtId="167" formatCode="&quot;$&quot;#,##0.00000_);\(&quot;$&quot;#,##0.00000\)"/>
    <numFmt numFmtId="168" formatCode="&quot;$&quot;#,##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  <font>
      <sz val="9.5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sz val="9.25"/>
      <name val="Arial"/>
      <family val="2"/>
    </font>
    <font>
      <b/>
      <sz val="12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37" fontId="0" fillId="0" borderId="0" xfId="0" applyNumberFormat="1" applyAlignment="1">
      <alignment/>
    </xf>
    <xf numFmtId="5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Font="1" applyAlignment="1">
      <alignment/>
    </xf>
    <xf numFmtId="7" fontId="0" fillId="0" borderId="1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9" fontId="0" fillId="0" borderId="3" xfId="0" applyNumberFormat="1" applyBorder="1" applyAlignment="1">
      <alignment/>
    </xf>
    <xf numFmtId="7" fontId="0" fillId="0" borderId="0" xfId="0" applyNumberFormat="1" applyBorder="1" applyAlignment="1">
      <alignment/>
    </xf>
    <xf numFmtId="0" fontId="0" fillId="0" borderId="0" xfId="0" applyAlignment="1">
      <alignment textRotation="180"/>
    </xf>
    <xf numFmtId="0" fontId="0" fillId="0" borderId="0" xfId="0" applyAlignment="1">
      <alignment horizontal="left" textRotation="180"/>
    </xf>
    <xf numFmtId="0" fontId="0" fillId="0" borderId="0" xfId="0" applyAlignment="1">
      <alignment horizontal="center" textRotation="180"/>
    </xf>
    <xf numFmtId="167" fontId="0" fillId="0" borderId="0" xfId="0" applyNumberFormat="1" applyAlignment="1">
      <alignment/>
    </xf>
    <xf numFmtId="7" fontId="0" fillId="0" borderId="4" xfId="0" applyNumberFormat="1" applyBorder="1" applyAlignment="1">
      <alignment/>
    </xf>
    <xf numFmtId="7" fontId="0" fillId="2" borderId="0" xfId="0" applyNumberFormat="1" applyFill="1" applyAlignment="1">
      <alignment/>
    </xf>
    <xf numFmtId="39" fontId="0" fillId="3" borderId="0" xfId="0" applyNumberFormat="1" applyFill="1" applyAlignment="1">
      <alignment/>
    </xf>
    <xf numFmtId="7" fontId="0" fillId="3" borderId="0" xfId="0" applyNumberFormat="1" applyFill="1" applyAlignment="1">
      <alignment/>
    </xf>
    <xf numFmtId="7" fontId="0" fillId="3" borderId="0" xfId="0" applyNumberFormat="1" applyFill="1" applyBorder="1" applyAlignment="1">
      <alignment/>
    </xf>
    <xf numFmtId="0" fontId="0" fillId="0" borderId="0" xfId="0" applyAlignment="1" quotePrefix="1">
      <alignment horizontal="center" textRotation="180"/>
    </xf>
    <xf numFmtId="0" fontId="0" fillId="0" borderId="0" xfId="0" applyAlignment="1" quotePrefix="1">
      <alignment horizontal="left" textRotation="180"/>
    </xf>
    <xf numFmtId="0" fontId="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Typical GS-1 Customer Not Participating In DSM
Can Save $108 Over Five Years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Data!$A$44</c:f>
              <c:strCache>
                <c:ptCount val="1"/>
                <c:pt idx="0">
                  <c:v>DNG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Data!$B$43:$G$43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Data!$B$44:$G$44</c:f>
              <c:numCache>
                <c:ptCount val="6"/>
                <c:pt idx="0">
                  <c:v>273.8</c:v>
                </c:pt>
                <c:pt idx="1">
                  <c:v>273.8</c:v>
                </c:pt>
                <c:pt idx="2">
                  <c:v>273.8</c:v>
                </c:pt>
                <c:pt idx="3">
                  <c:v>273.8</c:v>
                </c:pt>
                <c:pt idx="4">
                  <c:v>273.8</c:v>
                </c:pt>
                <c:pt idx="5">
                  <c:v>273.8</c:v>
                </c:pt>
              </c:numCache>
            </c:numRef>
          </c:val>
        </c:ser>
        <c:ser>
          <c:idx val="1"/>
          <c:order val="1"/>
          <c:tx>
            <c:strRef>
              <c:f>Data!$A$45</c:f>
              <c:strCache>
                <c:ptCount val="1"/>
                <c:pt idx="0">
                  <c:v>CET Amortization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Data!$B$43:$G$43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Data!$B$45:$G$45</c:f>
              <c:numCache>
                <c:ptCount val="6"/>
                <c:pt idx="0">
                  <c:v>0</c:v>
                </c:pt>
                <c:pt idx="1">
                  <c:v>2.0600000000000023</c:v>
                </c:pt>
                <c:pt idx="2">
                  <c:v>4.1299999999999955</c:v>
                </c:pt>
                <c:pt idx="3">
                  <c:v>6.199999999999989</c:v>
                </c:pt>
                <c:pt idx="4">
                  <c:v>8.25</c:v>
                </c:pt>
                <c:pt idx="5">
                  <c:v>10.319999999999993</c:v>
                </c:pt>
              </c:numCache>
            </c:numRef>
          </c:val>
        </c:ser>
        <c:ser>
          <c:idx val="2"/>
          <c:order val="2"/>
          <c:tx>
            <c:strRef>
              <c:f>Data!$A$46</c:f>
              <c:strCache>
                <c:ptCount val="1"/>
                <c:pt idx="0">
                  <c:v>DSM Amortization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99CC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_);\(&quot;$&quot;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_);\(&quot;$&quot;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Data!$B$43:$G$43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Data!$B$46:$G$46</c:f>
              <c:numCache>
                <c:ptCount val="6"/>
                <c:pt idx="0">
                  <c:v>0</c:v>
                </c:pt>
                <c:pt idx="1">
                  <c:v>3.8243870721350572</c:v>
                </c:pt>
                <c:pt idx="2">
                  <c:v>7.6487741442701145</c:v>
                </c:pt>
                <c:pt idx="3">
                  <c:v>10.198365525693484</c:v>
                </c:pt>
                <c:pt idx="4">
                  <c:v>10.198365525693484</c:v>
                </c:pt>
                <c:pt idx="5">
                  <c:v>10.198365525693484</c:v>
                </c:pt>
              </c:numCache>
            </c:numRef>
          </c:val>
        </c:ser>
        <c:ser>
          <c:idx val="3"/>
          <c:order val="3"/>
          <c:tx>
            <c:strRef>
              <c:f>Data!$A$47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Data!$B$43:$G$43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Data!$B$47:$G$47</c:f>
              <c:numCache>
                <c:ptCount val="6"/>
                <c:pt idx="0">
                  <c:v>852.48</c:v>
                </c:pt>
                <c:pt idx="1">
                  <c:v>840.3517730000001</c:v>
                </c:pt>
                <c:pt idx="2">
                  <c:v>828.2235459999999</c:v>
                </c:pt>
                <c:pt idx="3">
                  <c:v>816.105319</c:v>
                </c:pt>
                <c:pt idx="4">
                  <c:v>803.9870919999998</c:v>
                </c:pt>
                <c:pt idx="5">
                  <c:v>791.8488649999999</c:v>
                </c:pt>
              </c:numCache>
            </c:numRef>
          </c:val>
        </c:ser>
        <c:ser>
          <c:idx val="4"/>
          <c:order val="4"/>
          <c:tx>
            <c:v>Net Savings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Data!$B$43:$G$43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Data!$B$48:$G$48</c:f>
              <c:numCache>
                <c:ptCount val="6"/>
                <c:pt idx="1">
                  <c:v>6.243839927864865</c:v>
                </c:pt>
                <c:pt idx="2">
                  <c:v>12.477679855729967</c:v>
                </c:pt>
                <c:pt idx="3">
                  <c:v>19.976315474306524</c:v>
                </c:pt>
                <c:pt idx="4">
                  <c:v>30.044542474306674</c:v>
                </c:pt>
                <c:pt idx="5">
                  <c:v>40.112769474306596</c:v>
                </c:pt>
              </c:numCache>
            </c:numRef>
          </c:val>
        </c:ser>
        <c:overlap val="100"/>
        <c:axId val="49649077"/>
        <c:axId val="44188510"/>
      </c:barChart>
      <c:catAx>
        <c:axId val="4964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Note: Assumes 1% decline in average Utah GS-1 usage per customer per year.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  <c:max val="1200"/>
          <c:min val="0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crossAx val="4964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Net Savings To Non-Participating Customer
Total $108 Over Five Years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Data!$A$54</c:f>
              <c:strCache>
                <c:ptCount val="1"/>
                <c:pt idx="0">
                  <c:v>CET Amortization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Data!$C$53:$G$53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Data!$C$54:$G$54</c:f>
              <c:numCache>
                <c:ptCount val="5"/>
                <c:pt idx="0">
                  <c:v>-2.0600000000000023</c:v>
                </c:pt>
                <c:pt idx="1">
                  <c:v>-4.1299999999999955</c:v>
                </c:pt>
                <c:pt idx="2">
                  <c:v>-6.199999999999989</c:v>
                </c:pt>
                <c:pt idx="3">
                  <c:v>-8.25</c:v>
                </c:pt>
                <c:pt idx="4">
                  <c:v>-10.319999999999993</c:v>
                </c:pt>
              </c:numCache>
            </c:numRef>
          </c:val>
        </c:ser>
        <c:ser>
          <c:idx val="1"/>
          <c:order val="1"/>
          <c:tx>
            <c:strRef>
              <c:f>Data!$A$55</c:f>
              <c:strCache>
                <c:ptCount val="1"/>
                <c:pt idx="0">
                  <c:v>DSM Amortization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Data!$C$53:$G$53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Data!$C$55:$G$55</c:f>
              <c:numCache>
                <c:ptCount val="5"/>
                <c:pt idx="0">
                  <c:v>-3.8243870721350572</c:v>
                </c:pt>
                <c:pt idx="1">
                  <c:v>-7.6487741442701145</c:v>
                </c:pt>
                <c:pt idx="2">
                  <c:v>-10.198365525693484</c:v>
                </c:pt>
                <c:pt idx="3">
                  <c:v>-10.198365525693484</c:v>
                </c:pt>
                <c:pt idx="4">
                  <c:v>-10.198365525693484</c:v>
                </c:pt>
              </c:numCache>
            </c:numRef>
          </c:val>
        </c:ser>
        <c:ser>
          <c:idx val="2"/>
          <c:order val="2"/>
          <c:tx>
            <c:strRef>
              <c:f>Data!$A$56</c:f>
              <c:strCache>
                <c:ptCount val="1"/>
                <c:pt idx="0">
                  <c:v>Commodity Savings That Offset Amortizations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Data!$C$53:$G$53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Data!$C$56:$G$56</c:f>
              <c:numCache>
                <c:ptCount val="5"/>
                <c:pt idx="0">
                  <c:v>5.884387072135059</c:v>
                </c:pt>
                <c:pt idx="1">
                  <c:v>11.778774144270109</c:v>
                </c:pt>
                <c:pt idx="2">
                  <c:v>16.39836552569347</c:v>
                </c:pt>
                <c:pt idx="3">
                  <c:v>18.448365525693482</c:v>
                </c:pt>
                <c:pt idx="4">
                  <c:v>20.488365525693474</c:v>
                </c:pt>
              </c:numCache>
            </c:numRef>
          </c:val>
        </c:ser>
        <c:ser>
          <c:idx val="3"/>
          <c:order val="3"/>
          <c:tx>
            <c:strRef>
              <c:f>Data!$A$57</c:f>
              <c:strCache>
                <c:ptCount val="1"/>
                <c:pt idx="0">
                  <c:v>Net Savings (Total savings less amortizations)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Data!$C$53:$G$53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Data!$C$57:$G$57</c:f>
              <c:numCache>
                <c:ptCount val="5"/>
                <c:pt idx="0">
                  <c:v>6.243839927864865</c:v>
                </c:pt>
                <c:pt idx="1">
                  <c:v>12.477679855729967</c:v>
                </c:pt>
                <c:pt idx="2">
                  <c:v>19.976315474306524</c:v>
                </c:pt>
                <c:pt idx="3">
                  <c:v>30.044542474306674</c:v>
                </c:pt>
                <c:pt idx="4">
                  <c:v>40.112769474306596</c:v>
                </c:pt>
              </c:numCache>
            </c:numRef>
          </c:val>
        </c:ser>
        <c:overlap val="100"/>
        <c:axId val="62152271"/>
        <c:axId val="22499528"/>
      </c:barChart>
      <c:catAx>
        <c:axId val="62152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Note:  Assumes 1% decline in average Utah GS-1 usage per customer per year.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  <c:max val="7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                                                 Savings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crossAx val="621522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Typical GS-1 Customer Participating In DSM 
Can Save $681 Over Five Years</a:t>
            </a:r>
          </a:p>
        </c:rich>
      </c:tx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8475"/>
          <c:w val="0.97375"/>
          <c:h val="0.7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Data!$A$65</c:f>
              <c:strCache>
                <c:ptCount val="1"/>
                <c:pt idx="0">
                  <c:v>DNG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Data!$B$64:$G$64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Data!$B$65:$G$65</c:f>
              <c:numCache>
                <c:ptCount val="6"/>
                <c:pt idx="0">
                  <c:v>273.8</c:v>
                </c:pt>
                <c:pt idx="1">
                  <c:v>263.16</c:v>
                </c:pt>
                <c:pt idx="2">
                  <c:v>253.01000000000002</c:v>
                </c:pt>
                <c:pt idx="3">
                  <c:v>243.35000000000002</c:v>
                </c:pt>
                <c:pt idx="4">
                  <c:v>234.18000000000004</c:v>
                </c:pt>
                <c:pt idx="5">
                  <c:v>225.47000000000003</c:v>
                </c:pt>
              </c:numCache>
            </c:numRef>
          </c:val>
        </c:ser>
        <c:ser>
          <c:idx val="1"/>
          <c:order val="1"/>
          <c:tx>
            <c:strRef>
              <c:f>Data!$A$66</c:f>
              <c:strCache>
                <c:ptCount val="1"/>
                <c:pt idx="0">
                  <c:v>CET Amortization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Data!$B$64:$G$64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Data!$B$66:$G$66</c:f>
              <c:numCache>
                <c:ptCount val="6"/>
                <c:pt idx="0">
                  <c:v>0</c:v>
                </c:pt>
                <c:pt idx="1">
                  <c:v>2.0600000000000023</c:v>
                </c:pt>
                <c:pt idx="2">
                  <c:v>4.1299999999999955</c:v>
                </c:pt>
                <c:pt idx="3">
                  <c:v>6.199999999999989</c:v>
                </c:pt>
                <c:pt idx="4">
                  <c:v>8.25</c:v>
                </c:pt>
                <c:pt idx="5">
                  <c:v>10.319999999999993</c:v>
                </c:pt>
              </c:numCache>
            </c:numRef>
          </c:val>
        </c:ser>
        <c:ser>
          <c:idx val="2"/>
          <c:order val="2"/>
          <c:tx>
            <c:strRef>
              <c:f>Data!$A$67</c:f>
              <c:strCache>
                <c:ptCount val="1"/>
                <c:pt idx="0">
                  <c:v>DSM Amortization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Data!$B$64:$G$64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Data!$B$67:$G$67</c:f>
              <c:numCache>
                <c:ptCount val="6"/>
                <c:pt idx="0">
                  <c:v>0</c:v>
                </c:pt>
                <c:pt idx="1">
                  <c:v>3.6331677185283042</c:v>
                </c:pt>
                <c:pt idx="2">
                  <c:v>6.903018665203778</c:v>
                </c:pt>
                <c:pt idx="3">
                  <c:v>8.743823642591451</c:v>
                </c:pt>
                <c:pt idx="4">
                  <c:v>8.306632460461879</c:v>
                </c:pt>
                <c:pt idx="5">
                  <c:v>7.891300837438784</c:v>
                </c:pt>
              </c:numCache>
            </c:numRef>
          </c:val>
        </c:ser>
        <c:ser>
          <c:idx val="3"/>
          <c:order val="3"/>
          <c:tx>
            <c:strRef>
              <c:f>Data!$A$68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Data!$B$64:$G$64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Data!$B$68:$G$68</c:f>
              <c:numCache>
                <c:ptCount val="6"/>
                <c:pt idx="0">
                  <c:v>852.48</c:v>
                </c:pt>
                <c:pt idx="1">
                  <c:v>810.02</c:v>
                </c:pt>
                <c:pt idx="2">
                  <c:v>769.6</c:v>
                </c:pt>
                <c:pt idx="3">
                  <c:v>731.09</c:v>
                </c:pt>
                <c:pt idx="4">
                  <c:v>694.4300000000001</c:v>
                </c:pt>
                <c:pt idx="5">
                  <c:v>659.6700000000001</c:v>
                </c:pt>
              </c:numCache>
            </c:numRef>
          </c:val>
        </c:ser>
        <c:ser>
          <c:idx val="4"/>
          <c:order val="4"/>
          <c:tx>
            <c:v>Net DNG Saved</c:v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Data!$B$64:$G$64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Data!$B$69:$G$69</c:f>
              <c:numCache>
                <c:ptCount val="6"/>
                <c:pt idx="0">
                  <c:v>0</c:v>
                </c:pt>
                <c:pt idx="1">
                  <c:v>4.9468322814716945</c:v>
                </c:pt>
                <c:pt idx="2">
                  <c:v>9.756981334796226</c:v>
                </c:pt>
                <c:pt idx="3">
                  <c:v>15.50617635740856</c:v>
                </c:pt>
                <c:pt idx="4">
                  <c:v>23.06336753953812</c:v>
                </c:pt>
                <c:pt idx="5">
                  <c:v>30.11869916256122</c:v>
                </c:pt>
              </c:numCache>
            </c:numRef>
          </c:val>
        </c:ser>
        <c:ser>
          <c:idx val="5"/>
          <c:order val="5"/>
          <c:tx>
            <c:v>Net Commodity Saved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Data!$B$64:$G$64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Data!$B$70:$G$70</c:f>
              <c:numCache>
                <c:ptCount val="6"/>
                <c:pt idx="0">
                  <c:v>0</c:v>
                </c:pt>
                <c:pt idx="1">
                  <c:v>42.46</c:v>
                </c:pt>
                <c:pt idx="2">
                  <c:v>82.88</c:v>
                </c:pt>
                <c:pt idx="3">
                  <c:v>121.38999999999999</c:v>
                </c:pt>
                <c:pt idx="4">
                  <c:v>158.04999999999998</c:v>
                </c:pt>
                <c:pt idx="5">
                  <c:v>192.80999999999997</c:v>
                </c:pt>
              </c:numCache>
            </c:numRef>
          </c:val>
        </c:ser>
        <c:overlap val="100"/>
        <c:axId val="1169161"/>
        <c:axId val="10522450"/>
      </c:barChart>
      <c:catAx>
        <c:axId val="1169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Note:  Assumes a 5% reduction for the individual customer and a 1% decline in average Utah GS-1 usage per customer per year.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crossAx val="1169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11575"/>
          <c:w val="0.74225"/>
          <c:h val="0.0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Typical GS-1 Customer That Reduced Usage Prior to DSM 
Can Save $1,388 Over Five Years (Year 1 - Year 5)</a:t>
            </a:r>
          </a:p>
        </c:rich>
      </c:tx>
      <c:layout>
        <c:manualLayout>
          <c:xMode val="factor"/>
          <c:yMode val="factor"/>
          <c:x val="0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221"/>
          <c:w val="0.974"/>
          <c:h val="0.7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Data!$A$79</c:f>
              <c:strCache>
                <c:ptCount val="1"/>
                <c:pt idx="0">
                  <c:v>DNG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Data!$B$78:$G$78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Data!$B$79:$G$79</c:f>
              <c:numCache>
                <c:ptCount val="6"/>
                <c:pt idx="0">
                  <c:v>220.41000000000003</c:v>
                </c:pt>
                <c:pt idx="1">
                  <c:v>220.41000000000003</c:v>
                </c:pt>
                <c:pt idx="2">
                  <c:v>220.41000000000003</c:v>
                </c:pt>
                <c:pt idx="3">
                  <c:v>220.41000000000003</c:v>
                </c:pt>
                <c:pt idx="4">
                  <c:v>220.41000000000003</c:v>
                </c:pt>
                <c:pt idx="5">
                  <c:v>220.41000000000003</c:v>
                </c:pt>
              </c:numCache>
            </c:numRef>
          </c:val>
        </c:ser>
        <c:ser>
          <c:idx val="1"/>
          <c:order val="1"/>
          <c:tx>
            <c:strRef>
              <c:f>Data!$A$80</c:f>
              <c:strCache>
                <c:ptCount val="1"/>
                <c:pt idx="0">
                  <c:v>CET Amortization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Data!$B$78:$G$78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Data!$B$80:$G$80</c:f>
              <c:numCache>
                <c:ptCount val="6"/>
                <c:pt idx="0">
                  <c:v>0</c:v>
                </c:pt>
                <c:pt idx="1">
                  <c:v>2.0600000000000023</c:v>
                </c:pt>
                <c:pt idx="2">
                  <c:v>4.1299999999999955</c:v>
                </c:pt>
                <c:pt idx="3">
                  <c:v>6.199999999999989</c:v>
                </c:pt>
                <c:pt idx="4">
                  <c:v>8.25</c:v>
                </c:pt>
                <c:pt idx="5">
                  <c:v>10.319999999999993</c:v>
                </c:pt>
              </c:numCache>
            </c:numRef>
          </c:val>
        </c:ser>
        <c:ser>
          <c:idx val="2"/>
          <c:order val="2"/>
          <c:tx>
            <c:strRef>
              <c:f>Data!$A$81</c:f>
              <c:strCache>
                <c:ptCount val="1"/>
                <c:pt idx="0">
                  <c:v>DSM Amortization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Data!$B$78:$G$78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Data!$B$81:$G$81</c:f>
              <c:numCache>
                <c:ptCount val="6"/>
                <c:pt idx="0">
                  <c:v>0</c:v>
                </c:pt>
                <c:pt idx="1">
                  <c:v>2.868290304101293</c:v>
                </c:pt>
                <c:pt idx="2">
                  <c:v>5.736580608202586</c:v>
                </c:pt>
                <c:pt idx="3">
                  <c:v>7.648774144270114</c:v>
                </c:pt>
                <c:pt idx="4">
                  <c:v>7.648774144270114</c:v>
                </c:pt>
                <c:pt idx="5">
                  <c:v>7.648774144270114</c:v>
                </c:pt>
              </c:numCache>
            </c:numRef>
          </c:val>
        </c:ser>
        <c:ser>
          <c:idx val="3"/>
          <c:order val="3"/>
          <c:tx>
            <c:strRef>
              <c:f>Data!$A$82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Data!$B$78:$G$78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Data!$B$82:$G$82</c:f>
              <c:numCache>
                <c:ptCount val="6"/>
                <c:pt idx="0">
                  <c:v>639.51</c:v>
                </c:pt>
                <c:pt idx="1">
                  <c:v>632.3100633041014</c:v>
                </c:pt>
                <c:pt idx="2">
                  <c:v>625.1201266082026</c:v>
                </c:pt>
                <c:pt idx="3">
                  <c:v>616.9840931442701</c:v>
                </c:pt>
                <c:pt idx="4">
                  <c:v>606.91586614427</c:v>
                </c:pt>
                <c:pt idx="5">
                  <c:v>596.84763914427</c:v>
                </c:pt>
              </c:numCache>
            </c:numRef>
          </c:val>
        </c:ser>
        <c:ser>
          <c:idx val="4"/>
          <c:order val="4"/>
          <c:tx>
            <c:v>Net DNG Saved</c:v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Data!$B$78:$G$78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Data!$B$83:$G$83</c:f>
              <c:numCache>
                <c:ptCount val="6"/>
                <c:pt idx="0">
                  <c:v>53.39</c:v>
                </c:pt>
                <c:pt idx="1">
                  <c:v>48.461709695898705</c:v>
                </c:pt>
                <c:pt idx="2">
                  <c:v>43.52341939179742</c:v>
                </c:pt>
                <c:pt idx="3">
                  <c:v>39.5412258557299</c:v>
                </c:pt>
                <c:pt idx="4">
                  <c:v>37.49122585572989</c:v>
                </c:pt>
                <c:pt idx="5">
                  <c:v>35.421225855729894</c:v>
                </c:pt>
              </c:numCache>
            </c:numRef>
          </c:val>
        </c:ser>
        <c:ser>
          <c:idx val="5"/>
          <c:order val="5"/>
          <c:tx>
            <c:v>Net Commodity Saved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_);\(&quot;$&quot;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Data!$B$78:$G$78</c:f>
              <c:strCache>
                <c:ptCount val="6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Data!$B$84:$G$84</c:f>
              <c:numCache>
                <c:ptCount val="6"/>
                <c:pt idx="0">
                  <c:v>212.97</c:v>
                </c:pt>
                <c:pt idx="1">
                  <c:v>220.16993669589863</c:v>
                </c:pt>
                <c:pt idx="2">
                  <c:v>227.3598733917975</c:v>
                </c:pt>
                <c:pt idx="3">
                  <c:v>235.49590685572988</c:v>
                </c:pt>
                <c:pt idx="4">
                  <c:v>245.56413385573003</c:v>
                </c:pt>
                <c:pt idx="5">
                  <c:v>255.63236085572996</c:v>
                </c:pt>
              </c:numCache>
            </c:numRef>
          </c:val>
        </c:ser>
        <c:overlap val="100"/>
        <c:axId val="27593187"/>
        <c:axId val="47012092"/>
      </c:barChart>
      <c:catAx>
        <c:axId val="2759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Note:  Assumes a 25% reduction in usage for the individual customer and a 1% decline in average Utah GS-1 usage per customer per year.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</c:scaling>
        <c:axPos val="l"/>
        <c:majorGridlines/>
        <c:delete val="0"/>
        <c:numFmt formatCode="&quot;$&quot;#,##0_);\(&quot;$&quot;#,##0\)" sourceLinked="0"/>
        <c:majorTickMark val="out"/>
        <c:minorTickMark val="none"/>
        <c:tickLblPos val="nextTo"/>
        <c:crossAx val="27593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625"/>
          <c:y val="0.14075"/>
          <c:w val="0.69825"/>
          <c:h val="0.0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9525</xdr:colOff>
      <xdr:row>21</xdr:row>
      <xdr:rowOff>1457325</xdr:rowOff>
    </xdr:to>
    <xdr:graphicFrame>
      <xdr:nvGraphicFramePr>
        <xdr:cNvPr id="1" name="Chart 1"/>
        <xdr:cNvGraphicFramePr/>
      </xdr:nvGraphicFramePr>
      <xdr:xfrm>
        <a:off x="9525" y="19050"/>
        <a:ext cx="737235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0.749</cdr:y>
    </cdr:from>
    <cdr:to>
      <cdr:x>0.9845</cdr:x>
      <cdr:y>0.749</cdr:y>
    </cdr:to>
    <cdr:sp>
      <cdr:nvSpPr>
        <cdr:cNvPr id="1" name="Line 1"/>
        <cdr:cNvSpPr>
          <a:spLocks/>
        </cdr:cNvSpPr>
      </cdr:nvSpPr>
      <cdr:spPr>
        <a:xfrm>
          <a:off x="857250" y="5095875"/>
          <a:ext cx="64103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590550</xdr:colOff>
      <xdr:row>21</xdr:row>
      <xdr:rowOff>1428750</xdr:rowOff>
    </xdr:to>
    <xdr:graphicFrame>
      <xdr:nvGraphicFramePr>
        <xdr:cNvPr id="1" name="Chart 1"/>
        <xdr:cNvGraphicFramePr/>
      </xdr:nvGraphicFramePr>
      <xdr:xfrm>
        <a:off x="9525" y="57150"/>
        <a:ext cx="73818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0</xdr:colOff>
      <xdr:row>21</xdr:row>
      <xdr:rowOff>1419225</xdr:rowOff>
    </xdr:to>
    <xdr:graphicFrame>
      <xdr:nvGraphicFramePr>
        <xdr:cNvPr id="1" name="Chart 1"/>
        <xdr:cNvGraphicFramePr/>
      </xdr:nvGraphicFramePr>
      <xdr:xfrm>
        <a:off x="9525" y="19050"/>
        <a:ext cx="73628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</xdr:colOff>
      <xdr:row>21</xdr:row>
      <xdr:rowOff>1419225</xdr:rowOff>
    </xdr:to>
    <xdr:graphicFrame>
      <xdr:nvGraphicFramePr>
        <xdr:cNvPr id="1" name="Chart 4"/>
        <xdr:cNvGraphicFramePr/>
      </xdr:nvGraphicFramePr>
      <xdr:xfrm>
        <a:off x="0" y="0"/>
        <a:ext cx="7439025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2:L22"/>
  <sheetViews>
    <sheetView workbookViewId="0" topLeftCell="A1">
      <selection activeCell="J12" sqref="J12"/>
    </sheetView>
  </sheetViews>
  <sheetFormatPr defaultColWidth="9.140625" defaultRowHeight="12.75"/>
  <cols>
    <col min="4" max="4" width="55.7109375" style="0" customWidth="1"/>
    <col min="8" max="8" width="6.8515625" style="0" customWidth="1"/>
    <col min="9" max="12" width="2.7109375" style="0" customWidth="1"/>
  </cols>
  <sheetData>
    <row r="12" ht="174" customHeight="1"/>
    <row r="22" spans="9:12" ht="117.75" customHeight="1">
      <c r="I22" s="20" t="s">
        <v>34</v>
      </c>
      <c r="J22" s="27" t="s">
        <v>69</v>
      </c>
      <c r="K22" s="20" t="s">
        <v>33</v>
      </c>
      <c r="L22" s="20" t="s">
        <v>32</v>
      </c>
    </row>
  </sheetData>
  <printOptions/>
  <pageMargins left="0.5" right="0.5" top="0.5" bottom="0.5" header="0.5" footer="0.5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2:L22"/>
  <sheetViews>
    <sheetView workbookViewId="0" topLeftCell="A1">
      <selection activeCell="J22" sqref="J22"/>
    </sheetView>
  </sheetViews>
  <sheetFormatPr defaultColWidth="9.140625" defaultRowHeight="12.75"/>
  <cols>
    <col min="4" max="4" width="56.28125" style="0" customWidth="1"/>
    <col min="8" max="8" width="6.8515625" style="0" customWidth="1"/>
    <col min="9" max="12" width="2.7109375" style="0" customWidth="1"/>
  </cols>
  <sheetData>
    <row r="12" ht="173.25" customHeight="1"/>
    <row r="22" spans="9:12" ht="113.25" customHeight="1">
      <c r="I22" s="18" t="s">
        <v>35</v>
      </c>
      <c r="J22" s="28" t="s">
        <v>69</v>
      </c>
      <c r="K22" s="19" t="s">
        <v>33</v>
      </c>
      <c r="L22" s="19" t="s">
        <v>32</v>
      </c>
    </row>
  </sheetData>
  <printOptions verticalCentered="1"/>
  <pageMargins left="0.5" right="0.5" top="0.5" bottom="0.5" header="0.5" footer="0.5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22:L22"/>
  <sheetViews>
    <sheetView tabSelected="1" workbookViewId="0" topLeftCell="A1">
      <selection activeCell="N13" sqref="N13"/>
    </sheetView>
  </sheetViews>
  <sheetFormatPr defaultColWidth="9.140625" defaultRowHeight="12.75"/>
  <cols>
    <col min="4" max="4" width="55.7109375" style="0" customWidth="1"/>
    <col min="8" max="8" width="6.8515625" style="0" customWidth="1"/>
    <col min="9" max="12" width="2.7109375" style="0" customWidth="1"/>
  </cols>
  <sheetData>
    <row r="12" ht="173.25" customHeight="1"/>
    <row r="22" spans="9:12" ht="114" customHeight="1">
      <c r="I22" s="20" t="s">
        <v>36</v>
      </c>
      <c r="J22" s="27" t="s">
        <v>69</v>
      </c>
      <c r="K22" s="20" t="s">
        <v>33</v>
      </c>
      <c r="L22" s="20" t="s">
        <v>32</v>
      </c>
    </row>
  </sheetData>
  <printOptions verticalCentered="1"/>
  <pageMargins left="0.5" right="0.5" top="0.5" bottom="0.5" header="0.5" footer="0.5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22:L22"/>
  <sheetViews>
    <sheetView workbookViewId="0" topLeftCell="A1">
      <selection activeCell="M16" sqref="M15:M16"/>
    </sheetView>
  </sheetViews>
  <sheetFormatPr defaultColWidth="9.140625" defaultRowHeight="12.75"/>
  <cols>
    <col min="4" max="4" width="55.7109375" style="0" customWidth="1"/>
    <col min="8" max="8" width="6.8515625" style="0" customWidth="1"/>
    <col min="9" max="12" width="2.7109375" style="0" customWidth="1"/>
  </cols>
  <sheetData>
    <row r="12" ht="173.25" customHeight="1"/>
    <row r="22" spans="9:12" ht="114" customHeight="1">
      <c r="I22" s="20" t="s">
        <v>38</v>
      </c>
      <c r="J22" s="27" t="s">
        <v>69</v>
      </c>
      <c r="K22" s="20" t="s">
        <v>33</v>
      </c>
      <c r="L22" s="20" t="s">
        <v>32</v>
      </c>
    </row>
  </sheetData>
  <printOptions verticalCentered="1"/>
  <pageMargins left="0.5" right="0.5" top="0.5" bottom="0.5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workbookViewId="0" topLeftCell="A1">
      <pane ySplit="17" topLeftCell="BM56" activePane="bottomLeft" state="frozen"/>
      <selection pane="topLeft" activeCell="A1" sqref="A1"/>
      <selection pane="bottomLeft" activeCell="B58" sqref="B58:F58"/>
    </sheetView>
  </sheetViews>
  <sheetFormatPr defaultColWidth="9.140625" defaultRowHeight="12.75"/>
  <cols>
    <col min="1" max="1" width="39.140625" style="0" customWidth="1"/>
    <col min="2" max="2" width="10.421875" style="0" bestFit="1" customWidth="1"/>
    <col min="3" max="7" width="11.7109375" style="0" bestFit="1" customWidth="1"/>
  </cols>
  <sheetData>
    <row r="1" ht="12.75">
      <c r="A1" s="6" t="s">
        <v>25</v>
      </c>
    </row>
    <row r="2" ht="12.75">
      <c r="A2" s="6" t="s">
        <v>39</v>
      </c>
    </row>
    <row r="3" ht="12.75">
      <c r="A3" s="6"/>
    </row>
    <row r="4" ht="12.75">
      <c r="A4" s="12" t="s">
        <v>29</v>
      </c>
    </row>
    <row r="5" spans="1:7" ht="13.5" thickBot="1">
      <c r="A5" s="8"/>
      <c r="B5" s="3" t="s">
        <v>9</v>
      </c>
      <c r="C5" s="3" t="s">
        <v>2</v>
      </c>
      <c r="D5" s="3" t="s">
        <v>3</v>
      </c>
      <c r="E5" s="3" t="s">
        <v>6</v>
      </c>
      <c r="F5" s="3" t="s">
        <v>7</v>
      </c>
      <c r="G5" s="3" t="s">
        <v>8</v>
      </c>
    </row>
    <row r="6" spans="1:7" ht="12.75">
      <c r="A6" t="s">
        <v>10</v>
      </c>
      <c r="B6" s="1">
        <v>115</v>
      </c>
      <c r="C6" s="1">
        <v>115</v>
      </c>
      <c r="D6" s="1">
        <v>115</v>
      </c>
      <c r="E6" s="1">
        <v>115</v>
      </c>
      <c r="F6" s="1">
        <v>115</v>
      </c>
      <c r="G6" s="1">
        <v>115</v>
      </c>
    </row>
    <row r="7" spans="1:7" ht="12.75">
      <c r="A7" t="s">
        <v>26</v>
      </c>
      <c r="B7" s="11">
        <v>273.8</v>
      </c>
      <c r="C7" s="11">
        <v>273.8</v>
      </c>
      <c r="D7" s="11">
        <v>273.8</v>
      </c>
      <c r="E7" s="11">
        <v>273.8</v>
      </c>
      <c r="F7" s="11">
        <v>273.8</v>
      </c>
      <c r="G7" s="11">
        <v>273.8</v>
      </c>
    </row>
    <row r="8" spans="1:7" ht="12.75">
      <c r="A8" t="s">
        <v>27</v>
      </c>
      <c r="B8" s="11">
        <f aca="true" t="shared" si="0" ref="B8:G8">100.78+751.7</f>
        <v>852.48</v>
      </c>
      <c r="C8" s="11">
        <f t="shared" si="0"/>
        <v>852.48</v>
      </c>
      <c r="D8" s="11">
        <f t="shared" si="0"/>
        <v>852.48</v>
      </c>
      <c r="E8" s="11">
        <f t="shared" si="0"/>
        <v>852.48</v>
      </c>
      <c r="F8" s="11">
        <f t="shared" si="0"/>
        <v>852.48</v>
      </c>
      <c r="G8" s="11">
        <f t="shared" si="0"/>
        <v>852.48</v>
      </c>
    </row>
    <row r="9" spans="1:7" ht="12.75">
      <c r="A9" t="s">
        <v>1</v>
      </c>
      <c r="B9" s="13">
        <f aca="true" t="shared" si="1" ref="B9:G9">SUM(B7:B8)</f>
        <v>1126.28</v>
      </c>
      <c r="C9" s="13">
        <f t="shared" si="1"/>
        <v>1126.28</v>
      </c>
      <c r="D9" s="13">
        <f t="shared" si="1"/>
        <v>1126.28</v>
      </c>
      <c r="E9" s="13">
        <f t="shared" si="1"/>
        <v>1126.28</v>
      </c>
      <c r="F9" s="13">
        <f t="shared" si="1"/>
        <v>1126.28</v>
      </c>
      <c r="G9" s="13">
        <f t="shared" si="1"/>
        <v>1126.28</v>
      </c>
    </row>
    <row r="10" ht="12.75">
      <c r="A10" s="6"/>
    </row>
    <row r="11" spans="1:7" ht="13.5" thickBot="1">
      <c r="A11" s="8" t="s">
        <v>22</v>
      </c>
      <c r="B11" s="3" t="s">
        <v>9</v>
      </c>
      <c r="C11" s="3" t="s">
        <v>2</v>
      </c>
      <c r="D11" s="3" t="s">
        <v>3</v>
      </c>
      <c r="E11" s="3" t="s">
        <v>6</v>
      </c>
      <c r="F11" s="3" t="s">
        <v>7</v>
      </c>
      <c r="G11" s="3" t="s">
        <v>8</v>
      </c>
    </row>
    <row r="12" spans="1:7" ht="12.75">
      <c r="A12" t="s">
        <v>10</v>
      </c>
      <c r="B12" s="1">
        <v>115</v>
      </c>
      <c r="C12" s="1">
        <v>113.9</v>
      </c>
      <c r="D12" s="1">
        <v>112.7</v>
      </c>
      <c r="E12" s="1">
        <v>111.6</v>
      </c>
      <c r="F12" s="1">
        <v>110.4</v>
      </c>
      <c r="G12" s="1">
        <v>109.3</v>
      </c>
    </row>
    <row r="13" spans="1:7" ht="12.75">
      <c r="A13" t="s">
        <v>26</v>
      </c>
      <c r="B13" s="11"/>
      <c r="C13" s="11">
        <f>'Backup Data'!C13</f>
        <v>2.0600000000000023</v>
      </c>
      <c r="D13" s="11">
        <f>'Backup Data'!D13</f>
        <v>2.069999999999993</v>
      </c>
      <c r="E13" s="11">
        <f>'Backup Data'!E13</f>
        <v>2.069999999999993</v>
      </c>
      <c r="F13" s="11">
        <f>'Backup Data'!F13</f>
        <v>2.0500000000000114</v>
      </c>
      <c r="G13" s="11">
        <f>'Backup Data'!G13</f>
        <v>2.069999999999993</v>
      </c>
    </row>
    <row r="14" spans="1:7" ht="12.75">
      <c r="A14" t="s">
        <v>30</v>
      </c>
      <c r="B14" s="11"/>
      <c r="C14" s="11">
        <f>SUM($C13:C13)</f>
        <v>2.0600000000000023</v>
      </c>
      <c r="D14" s="11">
        <f>SUM($C13:D13)</f>
        <v>4.1299999999999955</v>
      </c>
      <c r="E14" s="11">
        <f>SUM($C13:E13)</f>
        <v>6.199999999999989</v>
      </c>
      <c r="F14" s="11">
        <f>SUM($C13:F13)</f>
        <v>8.25</v>
      </c>
      <c r="G14" s="11">
        <f>SUM($C13:G13)</f>
        <v>10.319999999999993</v>
      </c>
    </row>
    <row r="15" spans="2:7" ht="12.75">
      <c r="B15" s="11"/>
      <c r="C15" s="11"/>
      <c r="D15" s="11"/>
      <c r="E15" s="11"/>
      <c r="F15" s="11"/>
      <c r="G15" s="11"/>
    </row>
    <row r="16" spans="1:7" ht="12.75">
      <c r="A16" t="s">
        <v>27</v>
      </c>
      <c r="B16" s="11"/>
      <c r="C16" s="11">
        <f>'Backup Data'!C38</f>
        <v>12.128226999999924</v>
      </c>
      <c r="D16" s="11">
        <f>'Backup Data'!D38</f>
        <v>12.128227000000152</v>
      </c>
      <c r="E16" s="11">
        <f>'Backup Data'!E38</f>
        <v>12.11822699999992</v>
      </c>
      <c r="F16" s="11">
        <f>'Backup Data'!F38</f>
        <v>12.11822700000016</v>
      </c>
      <c r="G16" s="11">
        <f>'Backup Data'!G38</f>
        <v>12.138226999999915</v>
      </c>
    </row>
    <row r="17" spans="1:7" ht="12.75">
      <c r="A17" t="s">
        <v>30</v>
      </c>
      <c r="B17" s="11"/>
      <c r="C17" s="11">
        <f>SUM($C16:C16)</f>
        <v>12.128226999999924</v>
      </c>
      <c r="D17" s="11">
        <f>SUM($C16:D16)</f>
        <v>24.256454000000076</v>
      </c>
      <c r="E17" s="11">
        <f>SUM($C16:E16)</f>
        <v>36.374680999999995</v>
      </c>
      <c r="F17" s="11">
        <f>SUM($C16:F16)</f>
        <v>48.492908000000156</v>
      </c>
      <c r="G17" s="11">
        <f>SUM($C16:G16)</f>
        <v>60.63113500000007</v>
      </c>
    </row>
    <row r="19" spans="1:7" ht="13.5" thickBot="1">
      <c r="A19" s="8" t="s">
        <v>23</v>
      </c>
      <c r="B19" s="3" t="s">
        <v>9</v>
      </c>
      <c r="C19" s="3" t="s">
        <v>2</v>
      </c>
      <c r="D19" s="3" t="s">
        <v>3</v>
      </c>
      <c r="E19" s="3" t="s">
        <v>6</v>
      </c>
      <c r="F19" s="3" t="s">
        <v>7</v>
      </c>
      <c r="G19" s="3" t="s">
        <v>8</v>
      </c>
    </row>
    <row r="20" spans="1:7" ht="12.75">
      <c r="A20" t="s">
        <v>10</v>
      </c>
      <c r="B20" s="1">
        <v>115</v>
      </c>
      <c r="C20" s="1">
        <f>B20*0.95</f>
        <v>109.25</v>
      </c>
      <c r="D20" s="1">
        <f>C20*0.95</f>
        <v>103.7875</v>
      </c>
      <c r="E20" s="1">
        <f>D20*0.95</f>
        <v>98.598125</v>
      </c>
      <c r="F20" s="1">
        <f>E20*0.95</f>
        <v>93.66821875</v>
      </c>
      <c r="G20" s="1">
        <f>F20*0.95</f>
        <v>88.9848078125</v>
      </c>
    </row>
    <row r="21" spans="1:7" ht="12.75">
      <c r="A21" t="s">
        <v>26</v>
      </c>
      <c r="B21" s="1"/>
      <c r="C21" s="11">
        <v>10.64</v>
      </c>
      <c r="D21" s="11">
        <v>10.15</v>
      </c>
      <c r="E21" s="11">
        <v>9.66</v>
      </c>
      <c r="F21" s="11">
        <v>9.17</v>
      </c>
      <c r="G21" s="11">
        <v>8.71</v>
      </c>
    </row>
    <row r="22" spans="1:7" ht="12.75">
      <c r="A22" t="s">
        <v>30</v>
      </c>
      <c r="B22" s="1"/>
      <c r="C22" s="11">
        <f>SUM($C21:C21)</f>
        <v>10.64</v>
      </c>
      <c r="D22" s="11">
        <f>SUM($C21:D21)</f>
        <v>20.79</v>
      </c>
      <c r="E22" s="11">
        <f>SUM($C21:E21)</f>
        <v>30.45</v>
      </c>
      <c r="F22" s="11">
        <f>SUM($C21:F21)</f>
        <v>39.62</v>
      </c>
      <c r="G22" s="11">
        <f>SUM($C21:G21)</f>
        <v>48.33</v>
      </c>
    </row>
    <row r="23" spans="2:7" ht="12.75">
      <c r="B23" s="1"/>
      <c r="C23" s="1"/>
      <c r="D23" s="1"/>
      <c r="E23" s="1"/>
      <c r="F23" s="1"/>
      <c r="G23" s="1"/>
    </row>
    <row r="24" spans="1:7" ht="12.75">
      <c r="A24" t="s">
        <v>27</v>
      </c>
      <c r="B24" s="11"/>
      <c r="C24" s="11">
        <v>42.46</v>
      </c>
      <c r="D24" s="11">
        <v>40.42</v>
      </c>
      <c r="E24" s="11">
        <v>38.51</v>
      </c>
      <c r="F24" s="11">
        <v>36.66</v>
      </c>
      <c r="G24" s="11">
        <v>34.76</v>
      </c>
    </row>
    <row r="25" spans="1:7" ht="12.75">
      <c r="A25" t="s">
        <v>30</v>
      </c>
      <c r="B25" s="11"/>
      <c r="C25" s="11">
        <f>SUM($C24:C24)</f>
        <v>42.46</v>
      </c>
      <c r="D25" s="11">
        <f>SUM($C24:D24)</f>
        <v>82.88</v>
      </c>
      <c r="E25" s="11">
        <f>SUM($C24:E24)</f>
        <v>121.38999999999999</v>
      </c>
      <c r="F25" s="11">
        <f>SUM($C24:F24)</f>
        <v>158.04999999999998</v>
      </c>
      <c r="G25" s="11">
        <f>SUM($C24:G24)</f>
        <v>192.80999999999997</v>
      </c>
    </row>
    <row r="26" spans="2:7" ht="12.75">
      <c r="B26" s="11"/>
      <c r="C26" s="11"/>
      <c r="D26" s="11"/>
      <c r="E26" s="11"/>
      <c r="F26" s="11"/>
      <c r="G26" s="11"/>
    </row>
    <row r="27" spans="1:7" ht="13.5" thickBot="1">
      <c r="A27" s="8" t="s">
        <v>24</v>
      </c>
      <c r="B27" s="3" t="s">
        <v>9</v>
      </c>
      <c r="C27" s="3" t="s">
        <v>2</v>
      </c>
      <c r="D27" s="3" t="s">
        <v>3</v>
      </c>
      <c r="E27" s="3" t="s">
        <v>6</v>
      </c>
      <c r="F27" s="3" t="s">
        <v>7</v>
      </c>
      <c r="G27" s="3" t="s">
        <v>8</v>
      </c>
    </row>
    <row r="28" spans="1:2" ht="12.75">
      <c r="A28" t="s">
        <v>10</v>
      </c>
      <c r="B28" s="1">
        <v>86.25</v>
      </c>
    </row>
    <row r="29" spans="1:2" ht="12.75">
      <c r="A29" t="s">
        <v>26</v>
      </c>
      <c r="B29" s="11">
        <v>53.39</v>
      </c>
    </row>
    <row r="30" spans="1:2" ht="12.75">
      <c r="A30" t="s">
        <v>27</v>
      </c>
      <c r="B30" s="11">
        <v>212.97</v>
      </c>
    </row>
    <row r="32" ht="12.75">
      <c r="A32" s="6" t="s">
        <v>28</v>
      </c>
    </row>
    <row r="33" spans="1:7" ht="13.5" thickBot="1">
      <c r="A33" s="8"/>
      <c r="B33" s="3" t="s">
        <v>9</v>
      </c>
      <c r="C33" s="3" t="s">
        <v>2</v>
      </c>
      <c r="D33" s="3" t="s">
        <v>3</v>
      </c>
      <c r="E33" s="3" t="s">
        <v>6</v>
      </c>
      <c r="F33" s="3" t="s">
        <v>7</v>
      </c>
      <c r="G33" s="3" t="s">
        <v>8</v>
      </c>
    </row>
    <row r="34" spans="1:7" ht="12.75">
      <c r="A34" t="s">
        <v>64</v>
      </c>
      <c r="B34" s="1"/>
      <c r="C34" s="11">
        <f>'Backup Data'!C52</f>
        <v>3.8243870721350572</v>
      </c>
      <c r="D34" s="11">
        <f>'Backup Data'!D52</f>
        <v>7.6487741442701145</v>
      </c>
      <c r="E34" s="11">
        <f>'Backup Data'!E52</f>
        <v>10.198365525693484</v>
      </c>
      <c r="F34" s="11">
        <f>'Backup Data'!F52</f>
        <v>10.198365525693484</v>
      </c>
      <c r="G34" s="11">
        <f>'Backup Data'!G52</f>
        <v>10.198365525693484</v>
      </c>
    </row>
    <row r="35" spans="1:7" ht="12.75">
      <c r="A35" t="s">
        <v>65</v>
      </c>
      <c r="B35" s="1"/>
      <c r="C35" s="11">
        <f>'Backup Data'!C55</f>
        <v>3.6331677185283042</v>
      </c>
      <c r="D35" s="11">
        <f>'Backup Data'!D55</f>
        <v>6.903018665203778</v>
      </c>
      <c r="E35" s="11">
        <f>'Backup Data'!E55</f>
        <v>8.743823642591451</v>
      </c>
      <c r="F35" s="11">
        <f>'Backup Data'!F55</f>
        <v>8.306632460461879</v>
      </c>
      <c r="G35" s="11">
        <f>'Backup Data'!G55</f>
        <v>7.891300837438784</v>
      </c>
    </row>
    <row r="36" spans="1:7" ht="12.75">
      <c r="A36" t="s">
        <v>66</v>
      </c>
      <c r="B36" s="1"/>
      <c r="C36" s="11">
        <f>'Backup Data'!C58</f>
        <v>2.868290304101293</v>
      </c>
      <c r="D36" s="11">
        <f>'Backup Data'!D58</f>
        <v>5.736580608202586</v>
      </c>
      <c r="E36" s="11">
        <f>'Backup Data'!E58</f>
        <v>7.648774144270114</v>
      </c>
      <c r="F36" s="11">
        <f>'Backup Data'!F58</f>
        <v>7.648774144270114</v>
      </c>
      <c r="G36" s="11">
        <f>'Backup Data'!G58</f>
        <v>7.648774144270114</v>
      </c>
    </row>
    <row r="37" spans="3:7" ht="12.75">
      <c r="C37" s="11">
        <v>3.75</v>
      </c>
      <c r="D37" s="11">
        <v>7.5</v>
      </c>
      <c r="E37" s="11">
        <v>10</v>
      </c>
      <c r="F37" s="11">
        <v>10</v>
      </c>
      <c r="G37" s="11">
        <v>10</v>
      </c>
    </row>
    <row r="39" ht="12.75">
      <c r="A39" s="6" t="s">
        <v>14</v>
      </c>
    </row>
    <row r="40" ht="12.75">
      <c r="A40" s="6" t="s">
        <v>15</v>
      </c>
    </row>
    <row r="41" spans="1:7" ht="12.75">
      <c r="A41" s="14"/>
      <c r="B41" s="15"/>
      <c r="C41" s="15"/>
      <c r="D41" s="15"/>
      <c r="E41" s="15"/>
      <c r="F41" s="15"/>
      <c r="G41" s="15"/>
    </row>
    <row r="42" spans="1:7" s="5" customFormat="1" ht="12.75">
      <c r="A42" s="5" t="s">
        <v>20</v>
      </c>
      <c r="B42" s="16">
        <v>115</v>
      </c>
      <c r="C42" s="16">
        <v>115</v>
      </c>
      <c r="D42" s="16">
        <v>115</v>
      </c>
      <c r="E42" s="16">
        <v>115</v>
      </c>
      <c r="F42" s="16">
        <v>115</v>
      </c>
      <c r="G42" s="16">
        <v>115</v>
      </c>
    </row>
    <row r="43" spans="1:7" ht="13.5" thickBot="1">
      <c r="A43" s="7" t="s">
        <v>19</v>
      </c>
      <c r="B43" s="3" t="s">
        <v>9</v>
      </c>
      <c r="C43" s="3" t="s">
        <v>2</v>
      </c>
      <c r="D43" s="3" t="s">
        <v>3</v>
      </c>
      <c r="E43" s="3" t="s">
        <v>6</v>
      </c>
      <c r="F43" s="3" t="s">
        <v>7</v>
      </c>
      <c r="G43" s="3" t="s">
        <v>8</v>
      </c>
    </row>
    <row r="44" spans="1:7" ht="12.75">
      <c r="A44" t="s">
        <v>0</v>
      </c>
      <c r="B44" s="11">
        <f>B7</f>
        <v>273.8</v>
      </c>
      <c r="C44" s="25">
        <f>B44</f>
        <v>273.8</v>
      </c>
      <c r="D44" s="25">
        <f>C44</f>
        <v>273.8</v>
      </c>
      <c r="E44" s="25">
        <f>D44</f>
        <v>273.8</v>
      </c>
      <c r="F44" s="25">
        <f>E44</f>
        <v>273.8</v>
      </c>
      <c r="G44" s="25">
        <f>F44</f>
        <v>273.8</v>
      </c>
    </row>
    <row r="45" spans="1:7" ht="12.75">
      <c r="A45" t="s">
        <v>12</v>
      </c>
      <c r="B45" s="1">
        <v>0</v>
      </c>
      <c r="C45" s="25">
        <f>C14</f>
        <v>2.0600000000000023</v>
      </c>
      <c r="D45" s="25">
        <f>D14</f>
        <v>4.1299999999999955</v>
      </c>
      <c r="E45" s="25">
        <f>E14</f>
        <v>6.199999999999989</v>
      </c>
      <c r="F45" s="25">
        <f>F14</f>
        <v>8.25</v>
      </c>
      <c r="G45" s="25">
        <f>G14</f>
        <v>10.319999999999993</v>
      </c>
    </row>
    <row r="46" spans="1:7" ht="12.75">
      <c r="A46" t="s">
        <v>13</v>
      </c>
      <c r="B46" s="1">
        <v>0</v>
      </c>
      <c r="C46" s="24">
        <f>C34</f>
        <v>3.8243870721350572</v>
      </c>
      <c r="D46" s="24">
        <f>D34</f>
        <v>7.6487741442701145</v>
      </c>
      <c r="E46" s="24">
        <f>E34</f>
        <v>10.198365525693484</v>
      </c>
      <c r="F46" s="24">
        <f>F34</f>
        <v>10.198365525693484</v>
      </c>
      <c r="G46" s="24">
        <f>G34</f>
        <v>10.198365525693484</v>
      </c>
    </row>
    <row r="47" spans="1:7" ht="12.75">
      <c r="A47" t="s">
        <v>4</v>
      </c>
      <c r="B47" s="1">
        <f>B8</f>
        <v>852.48</v>
      </c>
      <c r="C47" s="24">
        <f>B47-C16</f>
        <v>840.3517730000001</v>
      </c>
      <c r="D47" s="24">
        <f>C47-D16</f>
        <v>828.2235459999999</v>
      </c>
      <c r="E47" s="24">
        <f>D47-E16</f>
        <v>816.105319</v>
      </c>
      <c r="F47" s="24">
        <f>E47-F16</f>
        <v>803.9870919999998</v>
      </c>
      <c r="G47" s="24">
        <f>F47-G16</f>
        <v>791.8488649999999</v>
      </c>
    </row>
    <row r="48" spans="1:7" ht="12.75">
      <c r="A48" t="s">
        <v>67</v>
      </c>
      <c r="B48" s="1"/>
      <c r="C48" s="1">
        <f>C$17-C$14-C$34</f>
        <v>6.243839927864865</v>
      </c>
      <c r="D48" s="1">
        <f>D$17-D$14-D$34</f>
        <v>12.477679855729967</v>
      </c>
      <c r="E48" s="1">
        <f>E$17-E$14-E$34</f>
        <v>19.976315474306524</v>
      </c>
      <c r="F48" s="1">
        <f>F$17-F$14-F$34</f>
        <v>30.044542474306674</v>
      </c>
      <c r="G48" s="1">
        <f>G$17-G$14-G$34</f>
        <v>40.112769474306596</v>
      </c>
    </row>
    <row r="49" spans="1:7" ht="12.75">
      <c r="A49" t="s">
        <v>1</v>
      </c>
      <c r="B49" s="13">
        <f>SUM(B44:B47)</f>
        <v>1126.28</v>
      </c>
      <c r="C49" s="13">
        <f>SUM(C44:C48)</f>
        <v>1126.28</v>
      </c>
      <c r="D49" s="13">
        <f>SUM(D44:D48)</f>
        <v>1126.2800000000002</v>
      </c>
      <c r="E49" s="13">
        <f>SUM(E44:E48)</f>
        <v>1126.28</v>
      </c>
      <c r="F49" s="13">
        <f>SUM(F44:F48)</f>
        <v>1126.28</v>
      </c>
      <c r="G49" s="13">
        <f>SUM(G44:G48)</f>
        <v>1126.28</v>
      </c>
    </row>
    <row r="50" spans="1:7" ht="12.75">
      <c r="A50" t="s">
        <v>51</v>
      </c>
      <c r="B50" s="17"/>
      <c r="C50" s="26">
        <f>SUM(C44:C47)</f>
        <v>1120.036160072135</v>
      </c>
      <c r="D50" s="26">
        <f>SUM(D44:D47)</f>
        <v>1113.8023201442702</v>
      </c>
      <c r="E50" s="26">
        <f>SUM(E44:E47)</f>
        <v>1106.3036845256934</v>
      </c>
      <c r="F50" s="26">
        <f>SUM(F44:F47)</f>
        <v>1096.2354575256934</v>
      </c>
      <c r="G50" s="26">
        <f>SUM(G44:G47)</f>
        <v>1086.1672305256934</v>
      </c>
    </row>
    <row r="51" spans="2:7" ht="12.75">
      <c r="B51" s="17"/>
      <c r="C51" s="17"/>
      <c r="D51" s="17"/>
      <c r="E51" s="17"/>
      <c r="F51" s="17"/>
      <c r="G51" s="17"/>
    </row>
    <row r="52" spans="1:7" ht="12.75">
      <c r="A52" s="6" t="s">
        <v>31</v>
      </c>
      <c r="B52" s="17"/>
      <c r="C52" s="17"/>
      <c r="D52" s="17"/>
      <c r="E52" s="17"/>
      <c r="F52" s="17"/>
      <c r="G52" s="17"/>
    </row>
    <row r="53" spans="1:7" ht="13.5" thickBot="1">
      <c r="A53" s="7" t="s">
        <v>19</v>
      </c>
      <c r="B53" s="3"/>
      <c r="C53" s="3" t="s">
        <v>2</v>
      </c>
      <c r="D53" s="3" t="s">
        <v>3</v>
      </c>
      <c r="E53" s="3" t="s">
        <v>6</v>
      </c>
      <c r="F53" s="3" t="s">
        <v>7</v>
      </c>
      <c r="G53" s="3" t="s">
        <v>8</v>
      </c>
    </row>
    <row r="54" spans="1:7" ht="12.75">
      <c r="A54" t="s">
        <v>12</v>
      </c>
      <c r="C54" s="17">
        <f aca="true" t="shared" si="2" ref="C54:G55">-C45</f>
        <v>-2.0600000000000023</v>
      </c>
      <c r="D54" s="17">
        <f t="shared" si="2"/>
        <v>-4.1299999999999955</v>
      </c>
      <c r="E54" s="17">
        <f t="shared" si="2"/>
        <v>-6.199999999999989</v>
      </c>
      <c r="F54" s="17">
        <f t="shared" si="2"/>
        <v>-8.25</v>
      </c>
      <c r="G54" s="17">
        <f t="shared" si="2"/>
        <v>-10.319999999999993</v>
      </c>
    </row>
    <row r="55" spans="1:7" ht="12.75">
      <c r="A55" t="s">
        <v>13</v>
      </c>
      <c r="C55" s="17">
        <f t="shared" si="2"/>
        <v>-3.8243870721350572</v>
      </c>
      <c r="D55" s="17">
        <f t="shared" si="2"/>
        <v>-7.6487741442701145</v>
      </c>
      <c r="E55" s="17">
        <f t="shared" si="2"/>
        <v>-10.198365525693484</v>
      </c>
      <c r="F55" s="17">
        <f t="shared" si="2"/>
        <v>-10.198365525693484</v>
      </c>
      <c r="G55" s="17">
        <f t="shared" si="2"/>
        <v>-10.198365525693484</v>
      </c>
    </row>
    <row r="56" spans="1:7" ht="12.75">
      <c r="A56" t="s">
        <v>37</v>
      </c>
      <c r="C56" s="17">
        <f>C17-C57</f>
        <v>5.884387072135059</v>
      </c>
      <c r="D56" s="17">
        <f>D17-D57</f>
        <v>11.778774144270109</v>
      </c>
      <c r="E56" s="17">
        <f>E17-E57</f>
        <v>16.39836552569347</v>
      </c>
      <c r="F56" s="17">
        <f>F17-F57</f>
        <v>18.448365525693482</v>
      </c>
      <c r="G56" s="17">
        <f>G17-G57-0.03</f>
        <v>20.488365525693474</v>
      </c>
    </row>
    <row r="57" spans="1:7" ht="12.75">
      <c r="A57" t="s">
        <v>70</v>
      </c>
      <c r="C57" s="17">
        <f>C17+C55+C54</f>
        <v>6.243839927864865</v>
      </c>
      <c r="D57" s="17">
        <f>D17+D55+D54</f>
        <v>12.477679855729967</v>
      </c>
      <c r="E57" s="17">
        <f>E17+E55+E54</f>
        <v>19.976315474306524</v>
      </c>
      <c r="F57" s="17">
        <f>F17+F55+F54</f>
        <v>30.044542474306674</v>
      </c>
      <c r="G57" s="17">
        <f>G17+G55+G54</f>
        <v>40.112769474306596</v>
      </c>
    </row>
    <row r="58" spans="2:7" ht="12.75">
      <c r="B58" s="11"/>
      <c r="C58" s="11"/>
      <c r="D58" s="11"/>
      <c r="E58" s="11"/>
      <c r="F58" s="11"/>
      <c r="G58" s="1"/>
    </row>
    <row r="60" ht="12.75">
      <c r="A60" s="6" t="s">
        <v>18</v>
      </c>
    </row>
    <row r="61" ht="12.75">
      <c r="A61" s="6" t="s">
        <v>16</v>
      </c>
    </row>
    <row r="63" spans="1:7" ht="12.75">
      <c r="A63" t="s">
        <v>10</v>
      </c>
      <c r="B63" s="4">
        <v>115</v>
      </c>
      <c r="C63" s="4">
        <f>B63*0.95</f>
        <v>109.25</v>
      </c>
      <c r="D63" s="4">
        <f>C63*0.95</f>
        <v>103.7875</v>
      </c>
      <c r="E63" s="4">
        <f>D63*0.95</f>
        <v>98.598125</v>
      </c>
      <c r="F63" s="4">
        <f>E63*0.95</f>
        <v>93.66821875</v>
      </c>
      <c r="G63" s="4">
        <f>F63*0.95</f>
        <v>88.9848078125</v>
      </c>
    </row>
    <row r="64" spans="2:7" ht="13.5" thickBot="1">
      <c r="B64" s="3" t="s">
        <v>9</v>
      </c>
      <c r="C64" s="3" t="s">
        <v>2</v>
      </c>
      <c r="D64" s="3" t="s">
        <v>3</v>
      </c>
      <c r="E64" s="3" t="s">
        <v>6</v>
      </c>
      <c r="F64" s="3" t="s">
        <v>7</v>
      </c>
      <c r="G64" s="3" t="s">
        <v>8</v>
      </c>
    </row>
    <row r="65" spans="1:7" ht="12.75">
      <c r="A65" t="s">
        <v>0</v>
      </c>
      <c r="B65" s="1">
        <f>B7</f>
        <v>273.8</v>
      </c>
      <c r="C65" s="24">
        <f>B65-C21</f>
        <v>263.16</v>
      </c>
      <c r="D65" s="24">
        <f>C65-D21</f>
        <v>253.01000000000002</v>
      </c>
      <c r="E65" s="24">
        <f>D65-E21</f>
        <v>243.35000000000002</v>
      </c>
      <c r="F65" s="24">
        <f>E65-F21</f>
        <v>234.18000000000004</v>
      </c>
      <c r="G65" s="24">
        <f>F65-G21</f>
        <v>225.47000000000003</v>
      </c>
    </row>
    <row r="66" spans="1:7" ht="12.75">
      <c r="A66" t="s">
        <v>12</v>
      </c>
      <c r="B66" s="1">
        <v>0</v>
      </c>
      <c r="C66" s="24">
        <f>C14</f>
        <v>2.0600000000000023</v>
      </c>
      <c r="D66" s="24">
        <f>D14</f>
        <v>4.1299999999999955</v>
      </c>
      <c r="E66" s="24">
        <f>E14</f>
        <v>6.199999999999989</v>
      </c>
      <c r="F66" s="24">
        <f>F14</f>
        <v>8.25</v>
      </c>
      <c r="G66" s="24">
        <f>G14</f>
        <v>10.319999999999993</v>
      </c>
    </row>
    <row r="67" spans="1:7" ht="12.75">
      <c r="A67" t="s">
        <v>13</v>
      </c>
      <c r="B67" s="1">
        <v>0</v>
      </c>
      <c r="C67" s="24">
        <f>C35</f>
        <v>3.6331677185283042</v>
      </c>
      <c r="D67" s="24">
        <f>D35</f>
        <v>6.903018665203778</v>
      </c>
      <c r="E67" s="24">
        <f>E35</f>
        <v>8.743823642591451</v>
      </c>
      <c r="F67" s="24">
        <f>F35</f>
        <v>8.306632460461879</v>
      </c>
      <c r="G67" s="24">
        <f>G35</f>
        <v>7.891300837438784</v>
      </c>
    </row>
    <row r="68" spans="1:7" ht="12.75">
      <c r="A68" t="s">
        <v>4</v>
      </c>
      <c r="B68" s="1">
        <f>B8</f>
        <v>852.48</v>
      </c>
      <c r="C68" s="24">
        <f>B68-C24</f>
        <v>810.02</v>
      </c>
      <c r="D68" s="24">
        <f>C68-D24</f>
        <v>769.6</v>
      </c>
      <c r="E68" s="24">
        <f>D68-E24</f>
        <v>731.09</v>
      </c>
      <c r="F68" s="24">
        <f>E68-F24</f>
        <v>694.4300000000001</v>
      </c>
      <c r="G68" s="24">
        <f>F68-G24</f>
        <v>659.6700000000001</v>
      </c>
    </row>
    <row r="69" spans="1:7" ht="12.75">
      <c r="A69" t="s">
        <v>68</v>
      </c>
      <c r="B69" s="1">
        <v>0</v>
      </c>
      <c r="C69" s="1">
        <f>C22-C66-C67</f>
        <v>4.9468322814716945</v>
      </c>
      <c r="D69" s="1">
        <f>D22-D66-D67</f>
        <v>9.756981334796226</v>
      </c>
      <c r="E69" s="1">
        <f>E22-E66-E67</f>
        <v>15.50617635740856</v>
      </c>
      <c r="F69" s="1">
        <f>F22-F66-F67</f>
        <v>23.06336753953812</v>
      </c>
      <c r="G69" s="1">
        <f>G22-G66-G67</f>
        <v>30.11869916256122</v>
      </c>
    </row>
    <row r="70" spans="1:7" ht="12.75">
      <c r="A70" t="s">
        <v>5</v>
      </c>
      <c r="B70" s="1">
        <v>0</v>
      </c>
      <c r="C70" s="1">
        <f>C25</f>
        <v>42.46</v>
      </c>
      <c r="D70" s="1">
        <f>D25</f>
        <v>82.88</v>
      </c>
      <c r="E70" s="1">
        <f>E25</f>
        <v>121.38999999999999</v>
      </c>
      <c r="F70" s="1">
        <f>F25</f>
        <v>158.04999999999998</v>
      </c>
      <c r="G70" s="1">
        <f>G25</f>
        <v>192.80999999999997</v>
      </c>
    </row>
    <row r="71" spans="1:7" ht="12.75">
      <c r="A71" t="s">
        <v>1</v>
      </c>
      <c r="B71" s="2">
        <f aca="true" t="shared" si="3" ref="B71:G71">SUM(B65:B70)</f>
        <v>1126.28</v>
      </c>
      <c r="C71" s="2">
        <f t="shared" si="3"/>
        <v>1126.28</v>
      </c>
      <c r="D71" s="2">
        <f t="shared" si="3"/>
        <v>1126.2799999999997</v>
      </c>
      <c r="E71" s="2">
        <f t="shared" si="3"/>
        <v>1126.2800000000002</v>
      </c>
      <c r="F71" s="2">
        <f t="shared" si="3"/>
        <v>1126.2800000000002</v>
      </c>
      <c r="G71" s="2">
        <f t="shared" si="3"/>
        <v>1126.2800000000002</v>
      </c>
    </row>
    <row r="72" spans="1:7" ht="12.75">
      <c r="A72" t="s">
        <v>51</v>
      </c>
      <c r="B72" s="1"/>
      <c r="C72" s="24">
        <f>SUM(C65:C68)</f>
        <v>1078.8731677185283</v>
      </c>
      <c r="D72" s="24">
        <f>SUM(D65:D68)</f>
        <v>1033.6430186652037</v>
      </c>
      <c r="E72" s="24">
        <f>SUM(E65:E68)</f>
        <v>989.3838236425916</v>
      </c>
      <c r="F72" s="24">
        <f>SUM(F65:F68)</f>
        <v>945.166632460462</v>
      </c>
      <c r="G72" s="24">
        <f>SUM(G65:G68)</f>
        <v>903.3513008374389</v>
      </c>
    </row>
    <row r="73" spans="2:7" ht="12.75">
      <c r="B73" s="1"/>
      <c r="C73" s="1"/>
      <c r="D73" s="1"/>
      <c r="E73" s="1"/>
      <c r="F73" s="1"/>
      <c r="G73" s="1"/>
    </row>
    <row r="74" ht="12.75">
      <c r="A74" s="6" t="s">
        <v>11</v>
      </c>
    </row>
    <row r="75" ht="12.75">
      <c r="A75" s="6" t="s">
        <v>17</v>
      </c>
    </row>
    <row r="77" spans="1:7" ht="12.75">
      <c r="A77" t="s">
        <v>10</v>
      </c>
      <c r="B77" s="4">
        <v>115</v>
      </c>
      <c r="C77" s="4">
        <f>B77*0.75</f>
        <v>86.25</v>
      </c>
      <c r="D77" s="4">
        <f>C77</f>
        <v>86.25</v>
      </c>
      <c r="E77" s="4">
        <f>D77</f>
        <v>86.25</v>
      </c>
      <c r="F77" s="4">
        <f>E77</f>
        <v>86.25</v>
      </c>
      <c r="G77" s="4">
        <f>F77</f>
        <v>86.25</v>
      </c>
    </row>
    <row r="78" spans="2:7" ht="13.5" thickBot="1">
      <c r="B78" s="3" t="s">
        <v>9</v>
      </c>
      <c r="C78" s="3" t="s">
        <v>2</v>
      </c>
      <c r="D78" s="3" t="s">
        <v>3</v>
      </c>
      <c r="E78" s="3" t="s">
        <v>6</v>
      </c>
      <c r="F78" s="3" t="s">
        <v>7</v>
      </c>
      <c r="G78" s="3" t="s">
        <v>8</v>
      </c>
    </row>
    <row r="79" spans="1:7" ht="12.75">
      <c r="A79" t="s">
        <v>0</v>
      </c>
      <c r="B79" s="1">
        <f>B7-B29</f>
        <v>220.41000000000003</v>
      </c>
      <c r="C79" s="24">
        <f>B79</f>
        <v>220.41000000000003</v>
      </c>
      <c r="D79" s="24">
        <f>C79</f>
        <v>220.41000000000003</v>
      </c>
      <c r="E79" s="24">
        <f>D79</f>
        <v>220.41000000000003</v>
      </c>
      <c r="F79" s="24">
        <f>E79</f>
        <v>220.41000000000003</v>
      </c>
      <c r="G79" s="24">
        <f>F79</f>
        <v>220.41000000000003</v>
      </c>
    </row>
    <row r="80" spans="1:7" ht="12.75">
      <c r="A80" t="s">
        <v>12</v>
      </c>
      <c r="B80" s="1">
        <v>0</v>
      </c>
      <c r="C80" s="24">
        <f>C14</f>
        <v>2.0600000000000023</v>
      </c>
      <c r="D80" s="24">
        <f>D14</f>
        <v>4.1299999999999955</v>
      </c>
      <c r="E80" s="24">
        <f>E14</f>
        <v>6.199999999999989</v>
      </c>
      <c r="F80" s="24">
        <f>F14</f>
        <v>8.25</v>
      </c>
      <c r="G80" s="24">
        <f>G14</f>
        <v>10.319999999999993</v>
      </c>
    </row>
    <row r="81" spans="1:7" ht="12.75">
      <c r="A81" t="s">
        <v>13</v>
      </c>
      <c r="B81" s="1">
        <v>0</v>
      </c>
      <c r="C81" s="24">
        <f>C36</f>
        <v>2.868290304101293</v>
      </c>
      <c r="D81" s="24">
        <f>D36</f>
        <v>5.736580608202586</v>
      </c>
      <c r="E81" s="24">
        <f>E36</f>
        <v>7.648774144270114</v>
      </c>
      <c r="F81" s="24">
        <f>F36</f>
        <v>7.648774144270114</v>
      </c>
      <c r="G81" s="24">
        <f>G36</f>
        <v>7.648774144270114</v>
      </c>
    </row>
    <row r="82" spans="1:7" ht="12.75">
      <c r="A82" t="s">
        <v>4</v>
      </c>
      <c r="B82" s="1">
        <f>B8-B84</f>
        <v>639.51</v>
      </c>
      <c r="C82" s="24">
        <f>$B$8-C84</f>
        <v>632.3100633041014</v>
      </c>
      <c r="D82" s="24">
        <f>$B$8-D84</f>
        <v>625.1201266082026</v>
      </c>
      <c r="E82" s="24">
        <f>$B$8-E84</f>
        <v>616.9840931442701</v>
      </c>
      <c r="F82" s="24">
        <f>$B$8-F84</f>
        <v>606.91586614427</v>
      </c>
      <c r="G82" s="24">
        <f>$B$8-G84</f>
        <v>596.84763914427</v>
      </c>
    </row>
    <row r="83" spans="1:7" ht="12.75">
      <c r="A83" t="s">
        <v>68</v>
      </c>
      <c r="B83" s="1">
        <f>B29</f>
        <v>53.39</v>
      </c>
      <c r="C83" s="1">
        <f>$B$83-C80-C81</f>
        <v>48.461709695898705</v>
      </c>
      <c r="D83" s="1">
        <f>$B$83-D80-D81</f>
        <v>43.52341939179742</v>
      </c>
      <c r="E83" s="1">
        <f>$B$83-E80-E81</f>
        <v>39.5412258557299</v>
      </c>
      <c r="F83" s="1">
        <f>$B$83-F80-F81</f>
        <v>37.49122585572989</v>
      </c>
      <c r="G83" s="1">
        <f>$B$83-G80-G81</f>
        <v>35.421225855729894</v>
      </c>
    </row>
    <row r="84" spans="1:7" ht="12.75">
      <c r="A84" t="s">
        <v>5</v>
      </c>
      <c r="B84" s="1">
        <f>B30</f>
        <v>212.97</v>
      </c>
      <c r="C84" s="1">
        <f>C90</f>
        <v>220.16993669589863</v>
      </c>
      <c r="D84" s="1">
        <f>D90</f>
        <v>227.3598733917975</v>
      </c>
      <c r="E84" s="1">
        <f>E90</f>
        <v>235.49590685572988</v>
      </c>
      <c r="F84" s="1">
        <f>F90</f>
        <v>245.56413385573003</v>
      </c>
      <c r="G84" s="1">
        <f>G90</f>
        <v>255.63236085572996</v>
      </c>
    </row>
    <row r="85" spans="1:7" ht="12.75">
      <c r="A85" t="s">
        <v>1</v>
      </c>
      <c r="B85" s="2">
        <f aca="true" t="shared" si="4" ref="B85:G85">SUM(B79:B84)</f>
        <v>1126.28</v>
      </c>
      <c r="C85" s="2">
        <f t="shared" si="4"/>
        <v>1126.28</v>
      </c>
      <c r="D85" s="2">
        <f t="shared" si="4"/>
        <v>1126.2800000000002</v>
      </c>
      <c r="E85" s="2">
        <f t="shared" si="4"/>
        <v>1126.28</v>
      </c>
      <c r="F85" s="2">
        <f t="shared" si="4"/>
        <v>1126.2800000000002</v>
      </c>
      <c r="G85" s="2">
        <f t="shared" si="4"/>
        <v>1126.28</v>
      </c>
    </row>
    <row r="86" spans="1:7" ht="12.75">
      <c r="A86" t="s">
        <v>51</v>
      </c>
      <c r="C86" s="24">
        <f>SUM(C79:C82)</f>
        <v>857.6483536082027</v>
      </c>
      <c r="D86" s="24">
        <f>SUM(D79:D82)</f>
        <v>855.3967072164052</v>
      </c>
      <c r="E86" s="24">
        <f>SUM(E79:E82)</f>
        <v>851.2428672885402</v>
      </c>
      <c r="F86" s="24">
        <f>SUM(F79:F82)</f>
        <v>843.2246402885402</v>
      </c>
      <c r="G86" s="24">
        <f>SUM(G79:G82)</f>
        <v>835.2264132885401</v>
      </c>
    </row>
    <row r="88" spans="1:7" ht="12.75">
      <c r="A88" t="s">
        <v>52</v>
      </c>
      <c r="B88" s="1">
        <f aca="true" t="shared" si="5" ref="B88:G88">$B$84</f>
        <v>212.97</v>
      </c>
      <c r="C88" s="1">
        <f t="shared" si="5"/>
        <v>212.97</v>
      </c>
      <c r="D88" s="1">
        <f t="shared" si="5"/>
        <v>212.97</v>
      </c>
      <c r="E88" s="1">
        <f t="shared" si="5"/>
        <v>212.97</v>
      </c>
      <c r="F88" s="1">
        <f t="shared" si="5"/>
        <v>212.97</v>
      </c>
      <c r="G88" s="1">
        <f t="shared" si="5"/>
        <v>212.97</v>
      </c>
    </row>
    <row r="89" spans="1:7" ht="12.75">
      <c r="A89" t="s">
        <v>53</v>
      </c>
      <c r="C89" s="1">
        <f>C$17-C$14-C$36</f>
        <v>7.199936695898629</v>
      </c>
      <c r="D89" s="1">
        <f>D$17-D$14-D$36</f>
        <v>14.389873391797494</v>
      </c>
      <c r="E89" s="1">
        <f>E$17-E$14-E$36</f>
        <v>22.525906855729893</v>
      </c>
      <c r="F89" s="1">
        <f>F$17-F$14-F$36</f>
        <v>32.59413385573004</v>
      </c>
      <c r="G89" s="1">
        <f>G$17-G$14-G$36</f>
        <v>42.662360855729965</v>
      </c>
    </row>
    <row r="90" spans="1:7" ht="12.75">
      <c r="A90" t="s">
        <v>54</v>
      </c>
      <c r="B90" s="2">
        <f aca="true" t="shared" si="6" ref="B90:G90">SUM(B88:B89)</f>
        <v>212.97</v>
      </c>
      <c r="C90" s="2">
        <f t="shared" si="6"/>
        <v>220.16993669589863</v>
      </c>
      <c r="D90" s="2">
        <f t="shared" si="6"/>
        <v>227.3598733917975</v>
      </c>
      <c r="E90" s="2">
        <f t="shared" si="6"/>
        <v>235.49590685572988</v>
      </c>
      <c r="F90" s="2">
        <f t="shared" si="6"/>
        <v>245.56413385573003</v>
      </c>
      <c r="G90" s="2">
        <f t="shared" si="6"/>
        <v>255.63236085572996</v>
      </c>
    </row>
  </sheetData>
  <printOptions/>
  <pageMargins left="0.5" right="0.5" top="1" bottom="1" header="0.5" footer="0.5"/>
  <pageSetup fitToHeight="0" fitToWidth="1" horizontalDpi="1200" verticalDpi="1200" orientation="portrait" scale="90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8"/>
  <sheetViews>
    <sheetView workbookViewId="0" topLeftCell="A1">
      <selection activeCell="F61" sqref="F61"/>
    </sheetView>
  </sheetViews>
  <sheetFormatPr defaultColWidth="9.140625" defaultRowHeight="12.75"/>
  <cols>
    <col min="1" max="1" width="31.57421875" style="0" customWidth="1"/>
    <col min="2" max="7" width="10.7109375" style="0" bestFit="1" customWidth="1"/>
  </cols>
  <sheetData>
    <row r="2" ht="12.75">
      <c r="A2" s="12" t="s">
        <v>29</v>
      </c>
    </row>
    <row r="3" spans="1:7" ht="13.5" thickBot="1">
      <c r="A3" s="8"/>
      <c r="B3" s="3" t="s">
        <v>9</v>
      </c>
      <c r="C3" s="3" t="s">
        <v>2</v>
      </c>
      <c r="D3" s="3" t="s">
        <v>3</v>
      </c>
      <c r="E3" s="3" t="s">
        <v>6</v>
      </c>
      <c r="F3" s="3" t="s">
        <v>7</v>
      </c>
      <c r="G3" s="3" t="s">
        <v>8</v>
      </c>
    </row>
    <row r="4" spans="1:7" ht="12.75">
      <c r="A4" t="s">
        <v>10</v>
      </c>
      <c r="B4" s="1">
        <v>115</v>
      </c>
      <c r="C4" s="1"/>
      <c r="D4" s="1"/>
      <c r="E4" s="1"/>
      <c r="F4" s="1"/>
      <c r="G4" s="1"/>
    </row>
    <row r="5" spans="1:7" ht="12.75">
      <c r="A5" t="s">
        <v>26</v>
      </c>
      <c r="B5" s="11">
        <v>273.8</v>
      </c>
      <c r="C5" s="11"/>
      <c r="D5" s="11"/>
      <c r="E5" s="11"/>
      <c r="F5" s="11"/>
      <c r="G5" s="11"/>
    </row>
    <row r="6" spans="1:7" ht="12.75">
      <c r="A6" t="s">
        <v>27</v>
      </c>
      <c r="B6" s="11">
        <f>100.78+751.7</f>
        <v>852.48</v>
      </c>
      <c r="C6" s="11"/>
      <c r="D6" s="11"/>
      <c r="E6" s="11"/>
      <c r="F6" s="11"/>
      <c r="G6" s="11"/>
    </row>
    <row r="7" spans="1:7" ht="12.75">
      <c r="A7" t="s">
        <v>1</v>
      </c>
      <c r="B7" s="13">
        <f>SUM(B5:B6)</f>
        <v>1126.28</v>
      </c>
      <c r="C7" s="13"/>
      <c r="D7" s="13"/>
      <c r="E7" s="13"/>
      <c r="F7" s="13"/>
      <c r="G7" s="13"/>
    </row>
    <row r="9" spans="1:7" ht="13.5" thickBot="1">
      <c r="A9" s="8" t="s">
        <v>22</v>
      </c>
      <c r="B9" s="3" t="s">
        <v>9</v>
      </c>
      <c r="C9" s="3" t="s">
        <v>2</v>
      </c>
      <c r="D9" s="3" t="s">
        <v>3</v>
      </c>
      <c r="E9" s="3" t="s">
        <v>6</v>
      </c>
      <c r="F9" s="3" t="s">
        <v>7</v>
      </c>
      <c r="G9" s="3" t="s">
        <v>8</v>
      </c>
    </row>
    <row r="10" spans="1:7" ht="12.75">
      <c r="A10" t="s">
        <v>10</v>
      </c>
      <c r="B10" s="1">
        <v>115</v>
      </c>
      <c r="C10" s="1">
        <v>113.9</v>
      </c>
      <c r="D10" s="1">
        <v>112.8</v>
      </c>
      <c r="E10" s="1">
        <v>111.7</v>
      </c>
      <c r="F10" s="1">
        <v>110.6</v>
      </c>
      <c r="G10" s="1">
        <v>109.5</v>
      </c>
    </row>
    <row r="11" spans="2:7" ht="12.75">
      <c r="B11" s="1"/>
      <c r="C11" s="1"/>
      <c r="D11" s="1"/>
      <c r="E11" s="1"/>
      <c r="F11" s="1"/>
      <c r="G11" s="1"/>
    </row>
    <row r="12" spans="1:7" ht="12.75">
      <c r="A12" t="s">
        <v>47</v>
      </c>
      <c r="B12" s="11">
        <v>273.8</v>
      </c>
      <c r="C12" s="11">
        <v>271.74</v>
      </c>
      <c r="D12" s="11">
        <v>269.67</v>
      </c>
      <c r="E12" s="11">
        <v>267.6</v>
      </c>
      <c r="F12" s="11">
        <v>265.55</v>
      </c>
      <c r="G12" s="11">
        <v>263.48</v>
      </c>
    </row>
    <row r="13" spans="1:7" ht="12.75">
      <c r="A13" t="s">
        <v>48</v>
      </c>
      <c r="B13" s="11"/>
      <c r="C13" s="23">
        <f>B12-C12</f>
        <v>2.0600000000000023</v>
      </c>
      <c r="D13" s="23">
        <f>C12-D12</f>
        <v>2.069999999999993</v>
      </c>
      <c r="E13" s="23">
        <f>D12-E12</f>
        <v>2.069999999999993</v>
      </c>
      <c r="F13" s="23">
        <f>E12-F12</f>
        <v>2.0500000000000114</v>
      </c>
      <c r="G13" s="23">
        <f>F12-G12</f>
        <v>2.069999999999993</v>
      </c>
    </row>
    <row r="14" spans="2:7" ht="12.75">
      <c r="B14" s="1"/>
      <c r="C14" s="1"/>
      <c r="D14" s="1"/>
      <c r="E14" s="1"/>
      <c r="F14" s="1"/>
      <c r="G14" s="1"/>
    </row>
    <row r="15" spans="2:7" ht="12.75">
      <c r="B15" s="1"/>
      <c r="C15" s="1"/>
      <c r="D15" s="1"/>
      <c r="E15" s="1"/>
      <c r="F15" s="1"/>
      <c r="G15" s="1"/>
    </row>
    <row r="16" spans="1:7" ht="12.75">
      <c r="A16" t="s">
        <v>40</v>
      </c>
      <c r="B16" s="21">
        <v>6.53651</v>
      </c>
      <c r="C16" s="21">
        <v>6.53651</v>
      </c>
      <c r="D16" s="21">
        <v>6.53651</v>
      </c>
      <c r="E16" s="21">
        <v>6.53651</v>
      </c>
      <c r="F16" s="21">
        <v>6.53651</v>
      </c>
      <c r="G16" s="21">
        <v>6.53651</v>
      </c>
    </row>
    <row r="17" spans="1:7" ht="12.75">
      <c r="A17" t="s">
        <v>41</v>
      </c>
      <c r="B17" s="11">
        <f aca="true" t="shared" si="0" ref="B17:G17">B10*B16</f>
        <v>751.6986499999999</v>
      </c>
      <c r="C17" s="11">
        <f t="shared" si="0"/>
        <v>744.508489</v>
      </c>
      <c r="D17" s="11">
        <f t="shared" si="0"/>
        <v>737.318328</v>
      </c>
      <c r="E17" s="11">
        <f t="shared" si="0"/>
        <v>730.128167</v>
      </c>
      <c r="F17" s="11">
        <f t="shared" si="0"/>
        <v>722.938006</v>
      </c>
      <c r="G17" s="11">
        <f t="shared" si="0"/>
        <v>715.747845</v>
      </c>
    </row>
    <row r="18" spans="1:7" ht="12.75">
      <c r="A18" t="s">
        <v>49</v>
      </c>
      <c r="B18" s="11"/>
      <c r="C18" s="11">
        <f>B17-C17</f>
        <v>7.1901609999998755</v>
      </c>
      <c r="D18" s="11">
        <f>C17-D17</f>
        <v>7.190161000000103</v>
      </c>
      <c r="E18" s="11">
        <f>D17-E17</f>
        <v>7.190160999999989</v>
      </c>
      <c r="F18" s="11">
        <f>E17-F17</f>
        <v>7.190160999999989</v>
      </c>
      <c r="G18" s="11">
        <f>F17-G17</f>
        <v>7.190160999999989</v>
      </c>
    </row>
    <row r="19" spans="2:7" ht="12.75">
      <c r="B19" s="11"/>
      <c r="C19" s="11"/>
      <c r="D19" s="11"/>
      <c r="E19" s="11"/>
      <c r="F19" s="11"/>
      <c r="G19" s="11"/>
    </row>
    <row r="20" spans="1:7" ht="12.75">
      <c r="A20" t="s">
        <v>43</v>
      </c>
      <c r="B20" s="11">
        <v>100.78</v>
      </c>
      <c r="C20" s="11">
        <v>99.78</v>
      </c>
      <c r="D20" s="11">
        <v>98.78</v>
      </c>
      <c r="E20" s="11">
        <v>97.79</v>
      </c>
      <c r="F20" s="11">
        <v>96.8</v>
      </c>
      <c r="G20" s="11">
        <v>95.79</v>
      </c>
    </row>
    <row r="21" spans="1:7" ht="12.75">
      <c r="A21" t="s">
        <v>50</v>
      </c>
      <c r="B21" s="11"/>
      <c r="C21" s="11">
        <f>B20-C20</f>
        <v>1</v>
      </c>
      <c r="D21" s="11">
        <f>C20-D20</f>
        <v>1</v>
      </c>
      <c r="E21" s="11">
        <f>D20-E20</f>
        <v>0.9899999999999949</v>
      </c>
      <c r="F21" s="11">
        <f>E20-F20</f>
        <v>0.9900000000000091</v>
      </c>
      <c r="G21" s="11">
        <f>F20-G20</f>
        <v>1.009999999999991</v>
      </c>
    </row>
    <row r="22" spans="2:7" ht="13.5" thickBot="1">
      <c r="B22" s="22"/>
      <c r="C22" s="22"/>
      <c r="D22" s="22"/>
      <c r="E22" s="22"/>
      <c r="F22" s="22"/>
      <c r="G22" s="22"/>
    </row>
    <row r="23" ht="13.5" thickTop="1"/>
    <row r="24" spans="1:7" ht="12.75">
      <c r="A24" t="s">
        <v>44</v>
      </c>
      <c r="C24" s="23">
        <f>C18+C21</f>
        <v>8.190160999999875</v>
      </c>
      <c r="D24" s="23">
        <f>D18+D21</f>
        <v>8.190161000000103</v>
      </c>
      <c r="E24" s="23">
        <f>E18+E21</f>
        <v>8.180160999999984</v>
      </c>
      <c r="F24" s="23">
        <f>F18+F21</f>
        <v>8.180160999999998</v>
      </c>
      <c r="G24" s="23">
        <f>G18+G21</f>
        <v>8.20016099999998</v>
      </c>
    </row>
    <row r="27" spans="1:7" ht="13.5" thickBot="1">
      <c r="A27" s="29" t="s">
        <v>45</v>
      </c>
      <c r="B27" s="29"/>
      <c r="C27" s="29"/>
      <c r="D27" s="29"/>
      <c r="E27" s="29"/>
      <c r="F27" s="29"/>
      <c r="G27" s="29"/>
    </row>
    <row r="28" spans="1:7" ht="13.5" thickBot="1">
      <c r="A28" s="8" t="s">
        <v>22</v>
      </c>
      <c r="B28" s="3" t="s">
        <v>9</v>
      </c>
      <c r="C28" s="3" t="s">
        <v>2</v>
      </c>
      <c r="D28" s="3" t="s">
        <v>3</v>
      </c>
      <c r="E28" s="3" t="s">
        <v>6</v>
      </c>
      <c r="F28" s="3" t="s">
        <v>7</v>
      </c>
      <c r="G28" s="3" t="s">
        <v>8</v>
      </c>
    </row>
    <row r="29" spans="1:7" ht="12.75">
      <c r="A29" t="s">
        <v>10</v>
      </c>
      <c r="B29" s="1">
        <v>115</v>
      </c>
      <c r="C29" s="1">
        <v>113.9</v>
      </c>
      <c r="D29" s="1">
        <v>112.8</v>
      </c>
      <c r="E29" s="1">
        <v>111.7</v>
      </c>
      <c r="F29" s="1">
        <v>110.6</v>
      </c>
      <c r="G29" s="1">
        <v>109.5</v>
      </c>
    </row>
    <row r="30" spans="1:7" ht="12.75">
      <c r="A30" t="s">
        <v>46</v>
      </c>
      <c r="B30" s="21">
        <v>10.11657</v>
      </c>
      <c r="C30" s="21">
        <v>10.11657</v>
      </c>
      <c r="D30" s="21">
        <v>10.11657</v>
      </c>
      <c r="E30" s="21">
        <v>10.11657</v>
      </c>
      <c r="F30" s="21">
        <v>10.11657</v>
      </c>
      <c r="G30" s="21">
        <v>10.11657</v>
      </c>
    </row>
    <row r="31" spans="1:7" ht="12.75">
      <c r="A31" t="s">
        <v>41</v>
      </c>
      <c r="B31" s="11">
        <f aca="true" t="shared" si="1" ref="B31:G31">B29*B30</f>
        <v>1163.40555</v>
      </c>
      <c r="C31" s="11">
        <f t="shared" si="1"/>
        <v>1152.277323</v>
      </c>
      <c r="D31" s="11">
        <f t="shared" si="1"/>
        <v>1141.1490959999999</v>
      </c>
      <c r="E31" s="11">
        <f t="shared" si="1"/>
        <v>1130.020869</v>
      </c>
      <c r="F31" s="11">
        <f t="shared" si="1"/>
        <v>1118.8926419999998</v>
      </c>
      <c r="G31" s="11">
        <f t="shared" si="1"/>
        <v>1107.7644149999999</v>
      </c>
    </row>
    <row r="32" spans="1:7" ht="12.75">
      <c r="A32" t="s">
        <v>42</v>
      </c>
      <c r="B32" s="11"/>
      <c r="C32" s="11">
        <f>B31-C31</f>
        <v>11.128226999999924</v>
      </c>
      <c r="D32" s="11">
        <f>C31-D31</f>
        <v>11.128227000000152</v>
      </c>
      <c r="E32" s="11">
        <f>D31-E31</f>
        <v>11.128226999999924</v>
      </c>
      <c r="F32" s="11">
        <f>E31-F31</f>
        <v>11.128227000000152</v>
      </c>
      <c r="G32" s="11">
        <f>F31-G31</f>
        <v>11.128226999999924</v>
      </c>
    </row>
    <row r="33" spans="2:7" ht="12.75">
      <c r="B33" s="11"/>
      <c r="C33" s="11"/>
      <c r="D33" s="11"/>
      <c r="E33" s="11"/>
      <c r="F33" s="11"/>
      <c r="G33" s="11"/>
    </row>
    <row r="34" spans="1:7" ht="12.75">
      <c r="A34" t="s">
        <v>43</v>
      </c>
      <c r="B34" s="11">
        <v>100.78</v>
      </c>
      <c r="C34" s="11">
        <v>99.78</v>
      </c>
      <c r="D34" s="11">
        <v>98.78</v>
      </c>
      <c r="E34" s="11">
        <v>97.79</v>
      </c>
      <c r="F34" s="11">
        <v>96.8</v>
      </c>
      <c r="G34" s="11">
        <v>95.79</v>
      </c>
    </row>
    <row r="35" spans="1:7" ht="12.75">
      <c r="A35" t="s">
        <v>42</v>
      </c>
      <c r="B35" s="11"/>
      <c r="C35" s="11">
        <f>B34-C34</f>
        <v>1</v>
      </c>
      <c r="D35" s="11">
        <f>C34-D34</f>
        <v>1</v>
      </c>
      <c r="E35" s="11">
        <f>D34-E34</f>
        <v>0.9899999999999949</v>
      </c>
      <c r="F35" s="11">
        <f>E34-F34</f>
        <v>0.9900000000000091</v>
      </c>
      <c r="G35" s="11">
        <f>F34-G34</f>
        <v>1.009999999999991</v>
      </c>
    </row>
    <row r="36" spans="2:7" ht="13.5" thickBot="1">
      <c r="B36" s="22"/>
      <c r="C36" s="22"/>
      <c r="D36" s="22"/>
      <c r="E36" s="22"/>
      <c r="F36" s="22"/>
      <c r="G36" s="22"/>
    </row>
    <row r="37" ht="13.5" thickTop="1"/>
    <row r="38" spans="1:7" ht="12.75">
      <c r="A38" t="s">
        <v>44</v>
      </c>
      <c r="C38" s="23">
        <f>C32+C35</f>
        <v>12.128226999999924</v>
      </c>
      <c r="D38" s="23">
        <f>D32+D35</f>
        <v>12.128227000000152</v>
      </c>
      <c r="E38" s="23">
        <f>E32+E35</f>
        <v>12.11822699999992</v>
      </c>
      <c r="F38" s="23">
        <f>F32+F35</f>
        <v>12.11822700000016</v>
      </c>
      <c r="G38" s="23">
        <f>G32+G35</f>
        <v>12.138226999999915</v>
      </c>
    </row>
    <row r="41" spans="1:2" ht="12.75">
      <c r="A41" t="s">
        <v>55</v>
      </c>
      <c r="B41" s="9">
        <v>89538111</v>
      </c>
    </row>
    <row r="42" spans="1:2" ht="12.75">
      <c r="A42" t="s">
        <v>56</v>
      </c>
      <c r="B42" s="9">
        <v>672423</v>
      </c>
    </row>
    <row r="43" spans="1:2" ht="12.75">
      <c r="A43" t="s">
        <v>1</v>
      </c>
      <c r="B43" s="9">
        <f>SUM(B41:B42)</f>
        <v>90210534</v>
      </c>
    </row>
    <row r="45" ht="12.75">
      <c r="A45" s="6" t="s">
        <v>57</v>
      </c>
    </row>
    <row r="46" spans="1:7" ht="13.5" thickBot="1">
      <c r="A46" s="8"/>
      <c r="B46" s="3" t="s">
        <v>9</v>
      </c>
      <c r="C46" s="3" t="s">
        <v>2</v>
      </c>
      <c r="D46" s="3" t="s">
        <v>3</v>
      </c>
      <c r="E46" s="3" t="s">
        <v>6</v>
      </c>
      <c r="F46" s="3" t="s">
        <v>7</v>
      </c>
      <c r="G46" s="3" t="s">
        <v>8</v>
      </c>
    </row>
    <row r="47" spans="1:7" ht="12.75">
      <c r="A47" t="s">
        <v>21</v>
      </c>
      <c r="B47" s="1">
        <v>0</v>
      </c>
      <c r="C47" s="10">
        <v>3000000</v>
      </c>
      <c r="D47" s="10">
        <v>6000000</v>
      </c>
      <c r="E47" s="10">
        <v>8000000</v>
      </c>
      <c r="F47" s="10">
        <v>8000000</v>
      </c>
      <c r="G47" s="10">
        <v>8000000</v>
      </c>
    </row>
    <row r="48" spans="1:7" ht="12.75">
      <c r="A48" t="s">
        <v>58</v>
      </c>
      <c r="B48" s="9">
        <f>B43</f>
        <v>90210534</v>
      </c>
      <c r="C48" s="9">
        <f>B48</f>
        <v>90210534</v>
      </c>
      <c r="D48" s="9">
        <f>C48</f>
        <v>90210534</v>
      </c>
      <c r="E48" s="9">
        <f>D48</f>
        <v>90210534</v>
      </c>
      <c r="F48" s="9">
        <f>E48</f>
        <v>90210534</v>
      </c>
      <c r="G48" s="9">
        <f>F48</f>
        <v>90210534</v>
      </c>
    </row>
    <row r="49" spans="1:7" ht="12.75">
      <c r="A49" t="s">
        <v>59</v>
      </c>
      <c r="B49" s="1"/>
      <c r="C49" s="11">
        <f>C47/C48</f>
        <v>0.03325553975769615</v>
      </c>
      <c r="D49" s="11">
        <f>D47/D48</f>
        <v>0.0665110795153923</v>
      </c>
      <c r="E49" s="11">
        <f>E47/E48</f>
        <v>0.08868143935385639</v>
      </c>
      <c r="F49" s="11">
        <f>F47/F48</f>
        <v>0.08868143935385639</v>
      </c>
      <c r="G49" s="11">
        <f>G47/G48</f>
        <v>0.08868143935385639</v>
      </c>
    </row>
    <row r="51" spans="1:7" ht="12.75">
      <c r="A51" t="s">
        <v>60</v>
      </c>
      <c r="B51" s="1">
        <f>Data!B42</f>
        <v>115</v>
      </c>
      <c r="C51" s="1">
        <f>Data!C42</f>
        <v>115</v>
      </c>
      <c r="D51" s="1">
        <f>Data!D42</f>
        <v>115</v>
      </c>
      <c r="E51" s="1">
        <f>Data!E42</f>
        <v>115</v>
      </c>
      <c r="F51" s="1">
        <f>Data!F42</f>
        <v>115</v>
      </c>
      <c r="G51" s="1">
        <f>Data!G42</f>
        <v>115</v>
      </c>
    </row>
    <row r="52" spans="1:7" ht="12.75">
      <c r="A52" t="s">
        <v>61</v>
      </c>
      <c r="C52" s="23">
        <f>C51*C49</f>
        <v>3.8243870721350572</v>
      </c>
      <c r="D52" s="23">
        <f>D51*D49</f>
        <v>7.6487741442701145</v>
      </c>
      <c r="E52" s="23">
        <f>E51*E49</f>
        <v>10.198365525693484</v>
      </c>
      <c r="F52" s="23">
        <f>F51*F49</f>
        <v>10.198365525693484</v>
      </c>
      <c r="G52" s="23">
        <f>G51*G49</f>
        <v>10.198365525693484</v>
      </c>
    </row>
    <row r="54" spans="1:7" ht="12.75">
      <c r="A54" t="s">
        <v>62</v>
      </c>
      <c r="B54" s="1">
        <f>Data!B63</f>
        <v>115</v>
      </c>
      <c r="C54" s="1">
        <f>Data!C63</f>
        <v>109.25</v>
      </c>
      <c r="D54" s="1">
        <f>Data!D63</f>
        <v>103.7875</v>
      </c>
      <c r="E54" s="1">
        <f>Data!E63</f>
        <v>98.598125</v>
      </c>
      <c r="F54" s="1">
        <f>Data!F63</f>
        <v>93.66821875</v>
      </c>
      <c r="G54" s="1">
        <f>Data!G63</f>
        <v>88.9848078125</v>
      </c>
    </row>
    <row r="55" spans="3:7" ht="12.75">
      <c r="C55" s="23">
        <f>C54*C49</f>
        <v>3.6331677185283042</v>
      </c>
      <c r="D55" s="23">
        <f>D54*D49</f>
        <v>6.903018665203778</v>
      </c>
      <c r="E55" s="23">
        <f>E54*E49</f>
        <v>8.743823642591451</v>
      </c>
      <c r="F55" s="23">
        <f>F54*F49</f>
        <v>8.306632460461879</v>
      </c>
      <c r="G55" s="23">
        <f>G54*G49</f>
        <v>7.891300837438784</v>
      </c>
    </row>
    <row r="57" spans="1:7" ht="12.75">
      <c r="A57" t="s">
        <v>63</v>
      </c>
      <c r="B57" s="1">
        <f>Data!B77</f>
        <v>115</v>
      </c>
      <c r="C57" s="1">
        <f>Data!C77</f>
        <v>86.25</v>
      </c>
      <c r="D57" s="1">
        <f>Data!D77</f>
        <v>86.25</v>
      </c>
      <c r="E57" s="1">
        <f>Data!E77</f>
        <v>86.25</v>
      </c>
      <c r="F57" s="1">
        <f>Data!F77</f>
        <v>86.25</v>
      </c>
      <c r="G57" s="1">
        <f>Data!G77</f>
        <v>86.25</v>
      </c>
    </row>
    <row r="58" spans="3:7" ht="12.75">
      <c r="C58" s="23">
        <f>C57*C49</f>
        <v>2.868290304101293</v>
      </c>
      <c r="D58" s="23">
        <f>D57*D49</f>
        <v>5.736580608202586</v>
      </c>
      <c r="E58" s="23">
        <f>E57*E49</f>
        <v>7.648774144270114</v>
      </c>
      <c r="F58" s="23">
        <f>F57*F49</f>
        <v>7.648774144270114</v>
      </c>
      <c r="G58" s="23">
        <f>G57*G49</f>
        <v>7.648774144270114</v>
      </c>
    </row>
  </sheetData>
  <mergeCells count="1">
    <mergeCell ref="A27:G27"/>
  </mergeCells>
  <printOptions/>
  <pageMargins left="0.5" right="0.5" top="0.5" bottom="0.5" header="0.5" footer="0.5"/>
  <pageSetup fitToHeight="1" fitToWidth="1" horizontalDpi="1200" verticalDpi="12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2006-08-14T17:18:42Z</cp:lastPrinted>
  <dcterms:created xsi:type="dcterms:W3CDTF">2006-06-09T18:31:35Z</dcterms:created>
  <dcterms:modified xsi:type="dcterms:W3CDTF">2006-08-14T17:28:10Z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-456679084</vt:i4>
  </property>
  <property fmtid="{D5CDD505-2E9C-101B-9397-08002B2CF9AE}" pid="4" name="_EmailSubje">
    <vt:lpwstr>QGC Surrebuttal Testimony and Exhibits in Docket 05-057-T01</vt:lpwstr>
  </property>
  <property fmtid="{D5CDD505-2E9C-101B-9397-08002B2CF9AE}" pid="5" name="_AuthorEma">
    <vt:lpwstr>Evelyn.Zimmerman@questar.com</vt:lpwstr>
  </property>
  <property fmtid="{D5CDD505-2E9C-101B-9397-08002B2CF9AE}" pid="6" name="_AuthorEmailDisplayNa">
    <vt:lpwstr>Evelyn Zimmerman</vt:lpwstr>
  </property>
</Properties>
</file>