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7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85" windowHeight="10320" tabRatio="844" activeTab="0"/>
  </bookViews>
  <sheets>
    <sheet name="QGC Exhibit 5.2U" sheetId="1" r:id="rId1"/>
    <sheet name="QGC Exhibit 5.3U" sheetId="2" r:id="rId2"/>
    <sheet name="QGC Exhibit 5.4U" sheetId="3" r:id="rId3"/>
    <sheet name="QGC Exhibit 5.5U" sheetId="4" r:id="rId4"/>
    <sheet name="QGC Exhibit 5.6U" sheetId="5" r:id="rId5"/>
    <sheet name="QGC Exhibit 5.7U" sheetId="6" r:id="rId6"/>
    <sheet name="QGC Exhibit 5.8U" sheetId="7" r:id="rId7"/>
    <sheet name="QGC Exhibit 5.9U" sheetId="8" r:id="rId8"/>
    <sheet name="QGC Exhibit 5.10U" sheetId="9" r:id="rId9"/>
    <sheet name="QGC Exhibit 5.11U" sheetId="10" r:id="rId10"/>
    <sheet name="QGC Exhibit 5.12U" sheetId="11" r:id="rId11"/>
    <sheet name="QGC Exhibit 5.13U" sheetId="12" r:id="rId12"/>
    <sheet name="QGC Exhibit 5.14U" sheetId="13" r:id="rId13"/>
    <sheet name="QGC Exhibit 5.15U" sheetId="14" r:id="rId14"/>
    <sheet name="QGC Exhibit 5.16U" sheetId="15" r:id="rId15"/>
    <sheet name="QGC Exhibit 5.17U" sheetId="16" r:id="rId16"/>
    <sheet name="QGC Exhibit 5.18U" sheetId="17" r:id="rId17"/>
    <sheet name="QGC Exhibit 5.19U" sheetId="18" r:id="rId18"/>
    <sheet name="QGC Exhibit 5.20U" sheetId="19" r:id="rId19"/>
    <sheet name="QGC Exhibit 5.21U" sheetId="20" r:id="rId20"/>
    <sheet name="QGC Exhibit 5.22.1U" sheetId="21" r:id="rId21"/>
    <sheet name="QGC Exhibit 5.22.2U" sheetId="22" r:id="rId22"/>
    <sheet name="QGC Exhibit 5.22.3U" sheetId="23" r:id="rId23"/>
    <sheet name="QGC Exhibit 5.22.4U" sheetId="24" r:id="rId24"/>
    <sheet name="QGC Exhibit 5.22.5U" sheetId="25" r:id="rId25"/>
    <sheet name="QGC Exhibit 5.22.6U" sheetId="26" r:id="rId26"/>
    <sheet name="QGC Exhibit 5.23U" sheetId="27" r:id="rId27"/>
    <sheet name="Data for 5.6" sheetId="28" r:id="rId28"/>
    <sheet name="Customer Data for 5.13" sheetId="29" r:id="rId29"/>
    <sheet name="data for 5.3" sheetId="30" r:id="rId30"/>
  </sheets>
  <externalReferences>
    <externalReference r:id="rId33"/>
  </externalReferences>
  <definedNames>
    <definedName name="Mainlog">#REF!</definedName>
    <definedName name="_xlnm.Print_Area" localSheetId="28">'Customer Data for 5.13'!$A$1:$B$329</definedName>
    <definedName name="_xlnm.Print_Area" localSheetId="9">'QGC Exhibit 5.11U'!$A$1:$J$40</definedName>
    <definedName name="_xlnm.Print_Area" localSheetId="10">'QGC Exhibit 5.12U'!$A$1:$J$23</definedName>
    <definedName name="_xlnm.Print_Area" localSheetId="13">'QGC Exhibit 5.15U'!$A$1:$J$35</definedName>
    <definedName name="_xlnm.Print_Area" localSheetId="14">'QGC Exhibit 5.16U'!$A$1:$H$49</definedName>
    <definedName name="_xlnm.Print_Area" localSheetId="17">'QGC Exhibit 5.19U'!$A$1:$K$30</definedName>
    <definedName name="_xlnm.Print_Area" localSheetId="18">'QGC Exhibit 5.20U'!$A$1:$K$36</definedName>
    <definedName name="_xlnm.Print_Area" localSheetId="19">'QGC Exhibit 5.21U'!$A$1:$AA$70</definedName>
    <definedName name="_xlnm.Print_Area" localSheetId="23">'QGC Exhibit 5.22.4U'!$A$1:$K$38</definedName>
    <definedName name="_xlnm.Print_Area" localSheetId="24">'QGC Exhibit 5.22.5U'!$A$1:$O$80</definedName>
    <definedName name="_xlnm.Print_Area" localSheetId="26">'QGC Exhibit 5.23U'!$A$1:$L$29</definedName>
    <definedName name="_xlnm.Print_Area" localSheetId="3">'QGC Exhibit 5.5U'!$A$1:$H$38</definedName>
    <definedName name="_xlnm.Print_Area" localSheetId="6">'QGC Exhibit 5.8U'!$A$1:$W$34</definedName>
  </definedNames>
  <calcPr fullCalcOnLoad="1"/>
</workbook>
</file>

<file path=xl/sharedStrings.xml><?xml version="1.0" encoding="utf-8"?>
<sst xmlns="http://schemas.openxmlformats.org/spreadsheetml/2006/main" count="1508" uniqueCount="906">
  <si>
    <t>Questar Gas</t>
  </si>
  <si>
    <t>Base</t>
  </si>
  <si>
    <t>12 Months</t>
  </si>
  <si>
    <t>Test Year</t>
  </si>
  <si>
    <t>Actual</t>
  </si>
  <si>
    <t>Forecast</t>
  </si>
  <si>
    <t>Labor</t>
  </si>
  <si>
    <t>Labor overhead</t>
  </si>
  <si>
    <t>Outside services</t>
  </si>
  <si>
    <t>Materials and supplies</t>
  </si>
  <si>
    <t>Bad debts</t>
  </si>
  <si>
    <t>Corporate administrative and general</t>
  </si>
  <si>
    <t>Research and development</t>
  </si>
  <si>
    <t>Pipeline integrity testing</t>
  </si>
  <si>
    <t>Legal accruals</t>
  </si>
  <si>
    <t>Postage</t>
  </si>
  <si>
    <t>Computer software</t>
  </si>
  <si>
    <t>Equipment costs</t>
  </si>
  <si>
    <t>Building costs</t>
  </si>
  <si>
    <t>Other</t>
  </si>
  <si>
    <t>Total</t>
  </si>
  <si>
    <t>Affiliate labor</t>
  </si>
  <si>
    <t>Affiliate labor overhead</t>
  </si>
  <si>
    <t>Questar Gas Company</t>
  </si>
  <si>
    <t>Comparison of Capital Budget to Actual Capital Expenditures</t>
  </si>
  <si>
    <t>Line</t>
  </si>
  <si>
    <t>Original</t>
  </si>
  <si>
    <t>%</t>
  </si>
  <si>
    <t>No.</t>
  </si>
  <si>
    <t>Year</t>
  </si>
  <si>
    <t>Budget</t>
  </si>
  <si>
    <t>Expenditures</t>
  </si>
  <si>
    <t>Difference</t>
  </si>
  <si>
    <t>Spent</t>
  </si>
  <si>
    <t>Average</t>
  </si>
  <si>
    <t>Rate of change</t>
  </si>
  <si>
    <t>Years</t>
  </si>
  <si>
    <t>Labor and Labor Overhead</t>
  </si>
  <si>
    <t>Employees</t>
  </si>
  <si>
    <t>Operating &amp; maintenance</t>
  </si>
  <si>
    <t>Capital</t>
  </si>
  <si>
    <t>Shared services - allocated</t>
  </si>
  <si>
    <t>Affiliate capital</t>
  </si>
  <si>
    <t>Affiliate expense</t>
  </si>
  <si>
    <t>Allowed time off</t>
  </si>
  <si>
    <t>Incentive - expense</t>
  </si>
  <si>
    <t>Incentive - capital</t>
  </si>
  <si>
    <t>Total labor</t>
  </si>
  <si>
    <t>Other accounts - not expense</t>
  </si>
  <si>
    <t>Other accounts - expense</t>
  </si>
  <si>
    <t>Labor in Operating &amp; Maintenance</t>
  </si>
  <si>
    <t>Shared services - QGC share of allocated</t>
  </si>
  <si>
    <t>Total labor O&amp;M</t>
  </si>
  <si>
    <t>Labor Overhead</t>
  </si>
  <si>
    <t>Pension</t>
  </si>
  <si>
    <t>Health</t>
  </si>
  <si>
    <t>401(K)</t>
  </si>
  <si>
    <t>Post retirement medical &amp; life</t>
  </si>
  <si>
    <t>Payroll taxes</t>
  </si>
  <si>
    <t>Total labor overhead</t>
  </si>
  <si>
    <t>Percent labor expensed</t>
  </si>
  <si>
    <t>Corporate Allocation</t>
  </si>
  <si>
    <t>Questar Pipeline</t>
  </si>
  <si>
    <t>Questar Regulated Services</t>
  </si>
  <si>
    <t>Questar Energy Services</t>
  </si>
  <si>
    <t>Questar Market Resources</t>
  </si>
  <si>
    <t>Other operations</t>
  </si>
  <si>
    <t>Shared Services Allocation</t>
  </si>
  <si>
    <t>Depreciation</t>
  </si>
  <si>
    <t>Depreciation &amp; amortization expense</t>
  </si>
  <si>
    <t>Depreciation charged to clearing accounts</t>
  </si>
  <si>
    <t>Taxes Other Than Income Taxes</t>
  </si>
  <si>
    <t>Property taxes</t>
  </si>
  <si>
    <t>Gross receipts taxes</t>
  </si>
  <si>
    <t>Utility revenue franchise taxes</t>
  </si>
  <si>
    <t>Other taxes</t>
  </si>
  <si>
    <t>Construction Work In Progress</t>
  </si>
  <si>
    <t>107 Beginning Balance</t>
  </si>
  <si>
    <t>106 Beginning Balance</t>
  </si>
  <si>
    <t>Capital Budget / Actual CWIP Expenditures</t>
  </si>
  <si>
    <t>Total CWIP</t>
  </si>
  <si>
    <t>Amount Closed to Investment</t>
  </si>
  <si>
    <t>Amount Closed as Proceeds</t>
  </si>
  <si>
    <t>Amount Closed as Dismantling</t>
  </si>
  <si>
    <t>Total CWIP Closed to Investment/Reserve</t>
  </si>
  <si>
    <t>107 Ending Balance</t>
  </si>
  <si>
    <t>106 Ending Balance</t>
  </si>
  <si>
    <t>Ending CWIP Balance</t>
  </si>
  <si>
    <t>Gas Plant in Service</t>
  </si>
  <si>
    <t>Beginning Balance</t>
  </si>
  <si>
    <t>Additions</t>
  </si>
  <si>
    <t>Customer Contributions - Refund</t>
  </si>
  <si>
    <t>Retirements</t>
  </si>
  <si>
    <t>Intercompany Transfers</t>
  </si>
  <si>
    <t>Adjustments</t>
  </si>
  <si>
    <t>Ending 101 Balance</t>
  </si>
  <si>
    <t>101/106 Balance</t>
  </si>
  <si>
    <t>Accumulated Depreciation</t>
  </si>
  <si>
    <t>Gain on Disposition of Assets</t>
  </si>
  <si>
    <t>Loss on Disposition of Assets</t>
  </si>
  <si>
    <t>Proceeds</t>
  </si>
  <si>
    <t>Dismantling</t>
  </si>
  <si>
    <t>Depreciation and Amoritization Expense</t>
  </si>
  <si>
    <t>Ending 108/111 Balance</t>
  </si>
  <si>
    <t>Total Depreciation</t>
  </si>
  <si>
    <t>Depreciation Charged to Clearing</t>
  </si>
  <si>
    <t>Deferred Income Taxes and Investment Tax Credits</t>
  </si>
  <si>
    <t>Deferred income taxes</t>
  </si>
  <si>
    <t>Beginning balances</t>
  </si>
  <si>
    <t>Total beginning balances</t>
  </si>
  <si>
    <t xml:space="preserve">Tax depreciation </t>
  </si>
  <si>
    <t>Total tax depreciation</t>
  </si>
  <si>
    <t>Book depreciation</t>
  </si>
  <si>
    <t>Depreciation difference</t>
  </si>
  <si>
    <t>Tax rate</t>
  </si>
  <si>
    <t>Other deferred tax items</t>
  </si>
  <si>
    <t>Total other deferred tax items</t>
  </si>
  <si>
    <t>Ending deferred tax balance</t>
  </si>
  <si>
    <t>Deferred Investment Tax Credits</t>
  </si>
  <si>
    <t>Beginning balance</t>
  </si>
  <si>
    <t>Amortization</t>
  </si>
  <si>
    <t>Ending balance</t>
  </si>
  <si>
    <t>Contributions in Aid of Construction</t>
  </si>
  <si>
    <t>Contributions received</t>
  </si>
  <si>
    <t>Refunds</t>
  </si>
  <si>
    <t>Cancellation of expired agreements</t>
  </si>
  <si>
    <t>Adjustment for refunds of pre-2003 contributions</t>
  </si>
  <si>
    <t>Capital Structure &amp; Cost of Capital</t>
  </si>
  <si>
    <t>(Dollars in Thousands)</t>
  </si>
  <si>
    <t>2006 Actual</t>
  </si>
  <si>
    <t>2008 Forecast</t>
  </si>
  <si>
    <t>Structure @</t>
  </si>
  <si>
    <t>Weigthed</t>
  </si>
  <si>
    <t>Cost</t>
  </si>
  <si>
    <t>Long-term debt</t>
  </si>
  <si>
    <t>Principal balance</t>
  </si>
  <si>
    <t>Unamortized debt expense</t>
  </si>
  <si>
    <t>Unamortized loss on reaquired debt</t>
  </si>
  <si>
    <t>Total long-term debt</t>
  </si>
  <si>
    <t>Common equity</t>
  </si>
  <si>
    <t>Common stock</t>
  </si>
  <si>
    <t>Premium on common stock</t>
  </si>
  <si>
    <t>Retained earnings</t>
  </si>
  <si>
    <t>Total common equity</t>
  </si>
  <si>
    <t>Total cost of capital</t>
  </si>
  <si>
    <t>Cost of Debt</t>
  </si>
  <si>
    <t>Interest cost</t>
  </si>
  <si>
    <t>Amortization of debt discount &amp; expense</t>
  </si>
  <si>
    <t>Cost of debt</t>
  </si>
  <si>
    <t>Principal</t>
  </si>
  <si>
    <t>Maturity</t>
  </si>
  <si>
    <t>Rate</t>
  </si>
  <si>
    <t>Medium term notes</t>
  </si>
  <si>
    <t>Term loan</t>
  </si>
  <si>
    <t>New loan</t>
  </si>
  <si>
    <t>Short-term debt balance</t>
  </si>
  <si>
    <t>Forecast Assumptions:</t>
  </si>
  <si>
    <t>30-year maturity long-term debt issued in March 2008</t>
  </si>
  <si>
    <t>Cost of issuance</t>
  </si>
  <si>
    <t>Underwriter discount included in cost of issuance</t>
  </si>
  <si>
    <t>Interest rate</t>
  </si>
  <si>
    <t>Equity contribution from Questar in March 2008</t>
  </si>
  <si>
    <t>Feeder Line Replacement and Upgrade Projects</t>
  </si>
  <si>
    <t>Pipeline #</t>
  </si>
  <si>
    <t>Length</t>
  </si>
  <si>
    <t>(Feet)</t>
  </si>
  <si>
    <t>Location</t>
  </si>
  <si>
    <t>South Jordan</t>
  </si>
  <si>
    <t>2005 - 2006</t>
  </si>
  <si>
    <t>West SLC</t>
  </si>
  <si>
    <t>2006 - 2007</t>
  </si>
  <si>
    <t>Completed</t>
  </si>
  <si>
    <t>Midway - Heber</t>
  </si>
  <si>
    <t>South Weber</t>
  </si>
  <si>
    <t>Utah Co.</t>
  </si>
  <si>
    <t>SLC State Street</t>
  </si>
  <si>
    <t>SLC 3500 So.</t>
  </si>
  <si>
    <t>SLC 3300 So.</t>
  </si>
  <si>
    <t>Total completed</t>
  </si>
  <si>
    <t>Comparison of Operating &amp; Maintenance Budget to Actual Expenses</t>
  </si>
  <si>
    <t>Customer Deposits</t>
  </si>
  <si>
    <t>Deposits received</t>
  </si>
  <si>
    <t>Deposits refunded</t>
  </si>
  <si>
    <t>Existing policy</t>
  </si>
  <si>
    <t>Tariff change</t>
  </si>
  <si>
    <t>Other Service Revenues</t>
  </si>
  <si>
    <t>Fees for connecting gas service</t>
  </si>
  <si>
    <t>Fees for processing bad checks</t>
  </si>
  <si>
    <t>Interest on past due receivables</t>
  </si>
  <si>
    <t>Natural gas vehicle equipment lease, sales &amp; repair</t>
  </si>
  <si>
    <t>Materials and Supplies Inventory</t>
  </si>
  <si>
    <t>Issues</t>
  </si>
  <si>
    <t>Purchases</t>
  </si>
  <si>
    <t>Tax and freight allocation</t>
  </si>
  <si>
    <t>Prepayments</t>
  </si>
  <si>
    <t>Insurance</t>
  </si>
  <si>
    <t>Software</t>
  </si>
  <si>
    <t>Total ending balance</t>
  </si>
  <si>
    <t>(Dollars in Millions)</t>
  </si>
  <si>
    <t>Actual Amounts</t>
  </si>
  <si>
    <t>Description</t>
  </si>
  <si>
    <t>Investment for New Customers</t>
  </si>
  <si>
    <t>Mains, Service Line, and Meters – Replacement</t>
  </si>
  <si>
    <t>Total Distribution System</t>
  </si>
  <si>
    <t>General</t>
  </si>
  <si>
    <t>Total Capital Expenditures</t>
  </si>
  <si>
    <t>1/</t>
  </si>
  <si>
    <t>2/</t>
  </si>
  <si>
    <t>3/</t>
  </si>
  <si>
    <t>Intercompany</t>
  </si>
  <si>
    <t>Clearing</t>
  </si>
  <si>
    <t>Expense</t>
  </si>
  <si>
    <t>DSM</t>
  </si>
  <si>
    <t>Pipeline Integrity</t>
  </si>
  <si>
    <t>Total Labor Overhead</t>
  </si>
  <si>
    <t>Questar Gas Company Capital Expenditures</t>
  </si>
  <si>
    <t>Docket No. 07-057-13</t>
  </si>
  <si>
    <t xml:space="preserve">    Revenue Run Summary</t>
  </si>
  <si>
    <t>(A)</t>
  </si>
  <si>
    <t>(B)</t>
  </si>
  <si>
    <t>(C)</t>
  </si>
  <si>
    <t>(D)</t>
  </si>
  <si>
    <t>(E)</t>
  </si>
  <si>
    <t xml:space="preserve"> </t>
  </si>
  <si>
    <t>DNG</t>
  </si>
  <si>
    <t>State</t>
  </si>
  <si>
    <t>Customers</t>
  </si>
  <si>
    <t>Decatherms</t>
  </si>
  <si>
    <t>Revenue</t>
  </si>
  <si>
    <t>UT</t>
  </si>
  <si>
    <t>GSS</t>
  </si>
  <si>
    <t>GSR</t>
  </si>
  <si>
    <t>GSC</t>
  </si>
  <si>
    <t>F1 Block 1</t>
  </si>
  <si>
    <t>F1 Block 2</t>
  </si>
  <si>
    <t>F1 Block 3</t>
  </si>
  <si>
    <t>F-3</t>
  </si>
  <si>
    <t>F-4</t>
  </si>
  <si>
    <t>NGV</t>
  </si>
  <si>
    <t>I4 Block 1</t>
  </si>
  <si>
    <t>I4 Block 2</t>
  </si>
  <si>
    <t>is4</t>
  </si>
  <si>
    <t>FT1</t>
  </si>
  <si>
    <t>FT1L</t>
  </si>
  <si>
    <t>FT2</t>
  </si>
  <si>
    <t>FT2C</t>
  </si>
  <si>
    <t>MT</t>
  </si>
  <si>
    <t>ITA</t>
  </si>
  <si>
    <t>ITB</t>
  </si>
  <si>
    <t>ITC</t>
  </si>
  <si>
    <t>ITS</t>
  </si>
  <si>
    <t>WY</t>
  </si>
  <si>
    <t>GS</t>
  </si>
  <si>
    <t>GSW</t>
  </si>
  <si>
    <t>I4</t>
  </si>
  <si>
    <t>IC</t>
  </si>
  <si>
    <t>IC1</t>
  </si>
  <si>
    <t>IC2</t>
  </si>
  <si>
    <t>IT</t>
  </si>
  <si>
    <t>TOTAL</t>
  </si>
  <si>
    <t xml:space="preserve">             Operating and Maintenance Expense</t>
  </si>
  <si>
    <t>(F)</t>
  </si>
  <si>
    <t>(G)</t>
  </si>
  <si>
    <t>(H)</t>
  </si>
  <si>
    <t>Employee count</t>
  </si>
  <si>
    <t>Employee FTE</t>
  </si>
  <si>
    <t>Allocation of labor overhead</t>
  </si>
  <si>
    <t>Total Labor and Labor Overhead Expensed</t>
  </si>
  <si>
    <t>(Questar Corporation)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</si>
  <si>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</si>
  <si>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</si>
  <si>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</si>
  <si>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</si>
  <si>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</si>
  <si>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</si>
  <si>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</si>
  <si>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</si>
  <si>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</si>
  <si>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</si>
  <si>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Corporate Allocation w/ QRS Reallocated</t>
  </si>
  <si>
    <t>Base Year</t>
  </si>
  <si>
    <t>Def. tax for tax / book depr. - current</t>
  </si>
  <si>
    <t>Def. tax for tax / book depr. - prior</t>
  </si>
  <si>
    <t>Def. tax for tax / book depr.</t>
  </si>
  <si>
    <t xml:space="preserve">    Bad debt expense</t>
  </si>
  <si>
    <t xml:space="preserve">    Contributions in aid of construction</t>
  </si>
  <si>
    <t xml:space="preserve">    Developed software</t>
  </si>
  <si>
    <t xml:space="preserve">    Stock based compensation</t>
  </si>
  <si>
    <t xml:space="preserve">    Amortization of loss on reacquired debt</t>
  </si>
  <si>
    <t xml:space="preserve">    Other timing differences</t>
  </si>
  <si>
    <t>Prepaid Expenses</t>
  </si>
  <si>
    <t xml:space="preserve">Line </t>
  </si>
  <si>
    <t>Inflation Rates</t>
  </si>
  <si>
    <t>General Inflation Rate - CPI-U</t>
  </si>
  <si>
    <t>Actual -</t>
  </si>
  <si>
    <t>Bureau of Labor Statistics</t>
  </si>
  <si>
    <t>Forecasts -</t>
  </si>
  <si>
    <t>Global Insights - November 2007</t>
  </si>
  <si>
    <t>Zions Bank - December 5, 2007</t>
  </si>
  <si>
    <t>Wells Fargo Economics - December 14, 2007</t>
  </si>
  <si>
    <t>Bank of America - November 30, 2007</t>
  </si>
  <si>
    <t>Conference Board - November 2007</t>
  </si>
  <si>
    <t>Questar Gas Rate Case General Inflation</t>
  </si>
  <si>
    <t>Wage Inflation</t>
  </si>
  <si>
    <t>Utah Governor's Office of Planning and Budget -</t>
  </si>
  <si>
    <t xml:space="preserve">November 2007 - Utah </t>
  </si>
  <si>
    <t>Wells Fargo Economics -</t>
  </si>
  <si>
    <t>December 2007 - National</t>
  </si>
  <si>
    <t>Questar Gas Rate Case Wage Inflation</t>
  </si>
  <si>
    <t>GAS SALES AND REVENUE - CET Billing option (W/O Service Initiation or New Premise Fees)</t>
  </si>
  <si>
    <t>R1 file: nR07100x.R1</t>
  </si>
  <si>
    <t>R2 file: R070101.r2</t>
  </si>
  <si>
    <t>R3 file: nR0701.R3</t>
  </si>
  <si>
    <t>Program Date: 12/17/07</t>
  </si>
  <si>
    <t>PERIOD</t>
  </si>
  <si>
    <t>DIST</t>
  </si>
  <si>
    <t>SUPPLIER</t>
  </si>
  <si>
    <t>AVERAGE</t>
  </si>
  <si>
    <t>ENDING</t>
  </si>
  <si>
    <t>DEMAND</t>
  </si>
  <si>
    <t>SALES</t>
  </si>
  <si>
    <t>NON-GAS</t>
  </si>
  <si>
    <t>COMMODITY</t>
  </si>
  <si>
    <t>CUSTOMER</t>
  </si>
  <si>
    <t>DTH</t>
  </si>
  <si>
    <t>REVENUE</t>
  </si>
  <si>
    <t>ｰｰｰｰｰｰｰｰｰｰ</t>
  </si>
  <si>
    <t>ｰｰｰｰｰｰｰｰｰｰｰｰｰｰ</t>
  </si>
  <si>
    <t>ｰｰｰｰｰｰｰｰｰｰｰｰｰ</t>
  </si>
  <si>
    <t>ｰｰｰｰｰｰｰｰｰｰｰｰｰｰｰ</t>
  </si>
  <si>
    <t>ｰｰｰｰｰｰｰｰｰｰｰｰｰｰｰｰ</t>
  </si>
  <si>
    <t>UTAH</t>
  </si>
  <si>
    <t>Firm</t>
  </si>
  <si>
    <t>F1A</t>
  </si>
  <si>
    <t>F1B</t>
  </si>
  <si>
    <t>F1C</t>
  </si>
  <si>
    <t>F3</t>
  </si>
  <si>
    <t>F4</t>
  </si>
  <si>
    <t>Utah Firm</t>
  </si>
  <si>
    <t>Interruptible</t>
  </si>
  <si>
    <t>I4A</t>
  </si>
  <si>
    <t>I4B</t>
  </si>
  <si>
    <t>IS4</t>
  </si>
  <si>
    <t>Utah Int</t>
  </si>
  <si>
    <t>UTAH TOTAL</t>
  </si>
  <si>
    <t>WYOMING</t>
  </si>
  <si>
    <t>GS1</t>
  </si>
  <si>
    <t>$</t>
  </si>
  <si>
    <t>Wyoming Firm</t>
  </si>
  <si>
    <t>Wyoming Int</t>
  </si>
  <si>
    <t>WYOMING TOTAL</t>
  </si>
  <si>
    <t>COLORADO</t>
  </si>
  <si>
    <t>SYSTEM SALES</t>
  </si>
  <si>
    <t>TRANSPORTATION</t>
  </si>
  <si>
    <t>UT FT1</t>
  </si>
  <si>
    <t>UT FT1L</t>
  </si>
  <si>
    <t>UT FT2</t>
  </si>
  <si>
    <t>UT FT2C</t>
  </si>
  <si>
    <t>UT MT</t>
  </si>
  <si>
    <t>UT ITA</t>
  </si>
  <si>
    <t>UT ITB</t>
  </si>
  <si>
    <t>UT ITC</t>
  </si>
  <si>
    <t>UT ITS</t>
  </si>
  <si>
    <t>UT TRANS</t>
  </si>
  <si>
    <t>WYO IC</t>
  </si>
  <si>
    <t>WYO IC1</t>
  </si>
  <si>
    <t>WYO IC2</t>
  </si>
  <si>
    <t>WYO IT</t>
  </si>
  <si>
    <t>WYO TRANS</t>
  </si>
  <si>
    <t>Total Trans</t>
  </si>
  <si>
    <t>SYSTEM+TRANS</t>
  </si>
  <si>
    <t>Sys GenService</t>
  </si>
  <si>
    <t>Sys Non-GS</t>
  </si>
  <si>
    <t>Sys Firm Sales</t>
  </si>
  <si>
    <t>Utah Total</t>
  </si>
  <si>
    <t>Wyoming Total</t>
  </si>
  <si>
    <t>Page 1 of 6</t>
  </si>
  <si>
    <t>Labor - Allocated</t>
  </si>
  <si>
    <t>Labor - Direct</t>
  </si>
  <si>
    <t>Total Labor</t>
  </si>
  <si>
    <t>Total Labor overhead</t>
  </si>
  <si>
    <t>Labor overhead - Direct</t>
  </si>
  <si>
    <t>Labor overhead - Allocated</t>
  </si>
  <si>
    <t>Total Charges to QPC</t>
  </si>
  <si>
    <t>Labor and labor overhead charges to QPC</t>
  </si>
  <si>
    <t>Average excluding 2003</t>
  </si>
  <si>
    <t>Customer Additions - system</t>
  </si>
  <si>
    <t>Annual</t>
  </si>
  <si>
    <t>UTGS1</t>
  </si>
  <si>
    <t>Monthly</t>
  </si>
  <si>
    <t>CST</t>
  </si>
  <si>
    <t>Date</t>
  </si>
  <si>
    <t>Change</t>
  </si>
  <si>
    <t xml:space="preserve">     UT GS1 Customer Growth Analysis</t>
  </si>
  <si>
    <t xml:space="preserve">     And May 1, 2007 IRP Comparison </t>
  </si>
  <si>
    <t xml:space="preserve">                            (A)</t>
  </si>
  <si>
    <t>Oct 2006 to Dec 2006 Customer Growth:</t>
  </si>
  <si>
    <t>(15% Service Line Reduction Sep 2006 - Sep 2007):</t>
  </si>
  <si>
    <t>October 2007 Customers:</t>
  </si>
  <si>
    <t>Forecast Growth Oct 2007 to Dec 2007:</t>
  </si>
  <si>
    <t>Forecast Dec 2007 customers:</t>
  </si>
  <si>
    <t>Dec 2006 Dec Customers:</t>
  </si>
  <si>
    <t>Forecasted Annual Growth for Dec 2007:</t>
  </si>
  <si>
    <t>IRP Annual Change for Dec 2007:</t>
  </si>
  <si>
    <t>Forecasted Annual Growth for Dec 2008:</t>
  </si>
  <si>
    <t>IRP Annual Change for Dec 2008:</t>
  </si>
  <si>
    <t xml:space="preserve">Utah GS1 Residential (GSR) and GS1 Commercial (GSC) Customer Forecast </t>
  </si>
  <si>
    <t>Forecasted</t>
  </si>
  <si>
    <t>Forecast Pro Trend - Utah GS1 Usage Per Customer</t>
  </si>
  <si>
    <t>Forecast Report for UTGSDth</t>
  </si>
  <si>
    <t>Model Details</t>
  </si>
  <si>
    <t>User Defined \EXSM</t>
  </si>
  <si>
    <t>Multiplicative Winters: Linear trend, Multiplicative seasonality</t>
  </si>
  <si>
    <t>LM(1.000, 0.066)</t>
  </si>
  <si>
    <t>Confidence limits proportional to indexes and level</t>
  </si>
  <si>
    <t>Component</t>
  </si>
  <si>
    <t>Smoothing Wgt</t>
  </si>
  <si>
    <t>Final Value</t>
  </si>
  <si>
    <t>Level</t>
  </si>
  <si>
    <t>Trend</t>
  </si>
  <si>
    <t>Seasonal</t>
  </si>
  <si>
    <t>Seasonal Indexes</t>
  </si>
  <si>
    <t>Jan - Mar</t>
  </si>
  <si>
    <t>Apr - Jun</t>
  </si>
  <si>
    <t>Jul - Sep</t>
  </si>
  <si>
    <t>Oct - Dec</t>
  </si>
  <si>
    <t>Within-Sample Statistics</t>
  </si>
  <si>
    <t>Sample size</t>
  </si>
  <si>
    <t>No. parameters</t>
  </si>
  <si>
    <t>Mean</t>
  </si>
  <si>
    <t>Std. deviation</t>
  </si>
  <si>
    <t>R-square</t>
  </si>
  <si>
    <t>Adj. R-square</t>
  </si>
  <si>
    <t>Durbin-Watson</t>
  </si>
  <si>
    <t>Ljung-Box(18)</t>
  </si>
  <si>
    <t>76.2 P=1.00</t>
  </si>
  <si>
    <t>Forecast error</t>
  </si>
  <si>
    <t>BIC</t>
  </si>
  <si>
    <t>MAPE</t>
  </si>
  <si>
    <t>RMSE</t>
  </si>
  <si>
    <t>MAD</t>
  </si>
  <si>
    <t>Forecast Data</t>
  </si>
  <si>
    <t>0.3 Lower</t>
  </si>
  <si>
    <t>Quarterly</t>
  </si>
  <si>
    <t>99.7 Upper</t>
  </si>
  <si>
    <t>99.7 Safety</t>
  </si>
  <si>
    <t>2007-Nov</t>
  </si>
  <si>
    <t>2007-Dec</t>
  </si>
  <si>
    <t>2008-Jan</t>
  </si>
  <si>
    <t>2008-Feb</t>
  </si>
  <si>
    <t>2008-Mar</t>
  </si>
  <si>
    <t>2008-Apr</t>
  </si>
  <si>
    <t>2008-May</t>
  </si>
  <si>
    <t>2008-Jun</t>
  </si>
  <si>
    <t>2008-Jul</t>
  </si>
  <si>
    <t>2008-Aug</t>
  </si>
  <si>
    <t>2008-Sep</t>
  </si>
  <si>
    <t>2008-Oct</t>
  </si>
  <si>
    <t>2008-Nov</t>
  </si>
  <si>
    <t>2008-Dec</t>
  </si>
  <si>
    <t>2009-Jan</t>
  </si>
  <si>
    <t>2009-Feb</t>
  </si>
  <si>
    <t>2009-Mar</t>
  </si>
  <si>
    <t>2009-Apr</t>
  </si>
  <si>
    <t>2009-May</t>
  </si>
  <si>
    <t>2009-Jun</t>
  </si>
  <si>
    <t>2009-Jul</t>
  </si>
  <si>
    <t>2009-Aug</t>
  </si>
  <si>
    <t>2009-Sep</t>
  </si>
  <si>
    <t>2009-Oct</t>
  </si>
  <si>
    <t>2009-Nov</t>
  </si>
  <si>
    <t>2009-Dec</t>
  </si>
  <si>
    <t>2010-Jan</t>
  </si>
  <si>
    <t>2010-Feb</t>
  </si>
  <si>
    <t>2010-Mar</t>
  </si>
  <si>
    <t>2010-Apr</t>
  </si>
  <si>
    <t>2010-May</t>
  </si>
  <si>
    <t>2010-Jun</t>
  </si>
  <si>
    <t>2010-Jul</t>
  </si>
  <si>
    <t>2010-Aug</t>
  </si>
  <si>
    <t>2010-Sep</t>
  </si>
  <si>
    <t>2010-Oct</t>
  </si>
  <si>
    <t>2010-Nov</t>
  </si>
  <si>
    <t>2010-Dec</t>
  </si>
  <si>
    <t>Minimum</t>
  </si>
  <si>
    <t>Maximum</t>
  </si>
  <si>
    <t>Historic Data</t>
  </si>
  <si>
    <t>Historic</t>
  </si>
  <si>
    <t>Fitted</t>
  </si>
  <si>
    <t>1981-Jan</t>
  </si>
  <si>
    <t>1981-Feb</t>
  </si>
  <si>
    <t>1981-Mar</t>
  </si>
  <si>
    <t>1981-Apr</t>
  </si>
  <si>
    <t>1981-May</t>
  </si>
  <si>
    <t>1981-Jun</t>
  </si>
  <si>
    <t>1981-Jul</t>
  </si>
  <si>
    <t>1981-Aug</t>
  </si>
  <si>
    <t>1981-Sep</t>
  </si>
  <si>
    <t>1981-Oct</t>
  </si>
  <si>
    <t>1981-Nov</t>
  </si>
  <si>
    <t>1981-Dec</t>
  </si>
  <si>
    <t>1982-Jan</t>
  </si>
  <si>
    <t>1982-Feb</t>
  </si>
  <si>
    <t>1982-Mar</t>
  </si>
  <si>
    <t>1982-Apr</t>
  </si>
  <si>
    <t>1982-May</t>
  </si>
  <si>
    <t>1982-Jun</t>
  </si>
  <si>
    <t>1982-Jul</t>
  </si>
  <si>
    <t>1982-Aug</t>
  </si>
  <si>
    <t>1982-Sep</t>
  </si>
  <si>
    <t>1982-Oct</t>
  </si>
  <si>
    <t>1982-Nov</t>
  </si>
  <si>
    <t>1982-Dec</t>
  </si>
  <si>
    <t>1983-Jan</t>
  </si>
  <si>
    <t>1983-Feb</t>
  </si>
  <si>
    <t>1983-Mar</t>
  </si>
  <si>
    <t>1983-Apr</t>
  </si>
  <si>
    <t>1983-May</t>
  </si>
  <si>
    <t>1983-Jun</t>
  </si>
  <si>
    <t>1983-Jul</t>
  </si>
  <si>
    <t>1983-Aug</t>
  </si>
  <si>
    <t>1983-Sep</t>
  </si>
  <si>
    <t>1983-Oct</t>
  </si>
  <si>
    <t>1983-Nov</t>
  </si>
  <si>
    <t>1983-Dec</t>
  </si>
  <si>
    <t>1984-Jan</t>
  </si>
  <si>
    <t>1984-Feb</t>
  </si>
  <si>
    <t>1984-Mar</t>
  </si>
  <si>
    <t>1984-Apr</t>
  </si>
  <si>
    <t>1984-May</t>
  </si>
  <si>
    <t>1984-Jun</t>
  </si>
  <si>
    <t>1984-Jul</t>
  </si>
  <si>
    <t>1984-Aug</t>
  </si>
  <si>
    <t>1984-Sep</t>
  </si>
  <si>
    <t>1984-Oct</t>
  </si>
  <si>
    <t>1984-Nov</t>
  </si>
  <si>
    <t>1984-Dec</t>
  </si>
  <si>
    <t>1985-Jan</t>
  </si>
  <si>
    <t>1985-Feb</t>
  </si>
  <si>
    <t>1985-Mar</t>
  </si>
  <si>
    <t>1985-Apr</t>
  </si>
  <si>
    <t>1985-May</t>
  </si>
  <si>
    <t>1985-Jun</t>
  </si>
  <si>
    <t>1985-Jul</t>
  </si>
  <si>
    <t>1985-Aug</t>
  </si>
  <si>
    <t>1985-Sep</t>
  </si>
  <si>
    <t>1985-Oct</t>
  </si>
  <si>
    <t>1985-Nov</t>
  </si>
  <si>
    <t>1985-Dec</t>
  </si>
  <si>
    <t>1986-Jan</t>
  </si>
  <si>
    <t>1986-Feb</t>
  </si>
  <si>
    <t>1986-Mar</t>
  </si>
  <si>
    <t>1986-Apr</t>
  </si>
  <si>
    <t>1986-May</t>
  </si>
  <si>
    <t>1986-Jun</t>
  </si>
  <si>
    <t>1986-Jul</t>
  </si>
  <si>
    <t>1986-Aug</t>
  </si>
  <si>
    <t>1986-Sep</t>
  </si>
  <si>
    <t>1986-Oct</t>
  </si>
  <si>
    <t>1986-Nov</t>
  </si>
  <si>
    <t>1986-Dec</t>
  </si>
  <si>
    <t>1987-Jan</t>
  </si>
  <si>
    <t>1987-Feb</t>
  </si>
  <si>
    <t>1987-Mar</t>
  </si>
  <si>
    <t>1987-Apr</t>
  </si>
  <si>
    <t>1987-May</t>
  </si>
  <si>
    <t>1987-Jun</t>
  </si>
  <si>
    <t>1987-Jul</t>
  </si>
  <si>
    <t>1987-Aug</t>
  </si>
  <si>
    <t>1987-Sep</t>
  </si>
  <si>
    <t>1987-Oct</t>
  </si>
  <si>
    <t>1987-Nov</t>
  </si>
  <si>
    <t>1987-Dec</t>
  </si>
  <si>
    <t>1988-Jan</t>
  </si>
  <si>
    <t>1988-Feb</t>
  </si>
  <si>
    <t>1988-Mar</t>
  </si>
  <si>
    <t>1988-Apr</t>
  </si>
  <si>
    <t>1988-May</t>
  </si>
  <si>
    <t>1988-Jun</t>
  </si>
  <si>
    <t>1988-Jul</t>
  </si>
  <si>
    <t>1988-Aug</t>
  </si>
  <si>
    <t>1988-Sep</t>
  </si>
  <si>
    <t>1988-Oct</t>
  </si>
  <si>
    <t>1988-Nov</t>
  </si>
  <si>
    <t>1988-Dec</t>
  </si>
  <si>
    <t>1989-Jan</t>
  </si>
  <si>
    <t>1989-Feb</t>
  </si>
  <si>
    <t>1989-Mar</t>
  </si>
  <si>
    <t>1989-Apr</t>
  </si>
  <si>
    <t>1989-May</t>
  </si>
  <si>
    <t>1989-Jun</t>
  </si>
  <si>
    <t>1989-Jul</t>
  </si>
  <si>
    <t>1989-Aug</t>
  </si>
  <si>
    <t>1989-Sep</t>
  </si>
  <si>
    <t>1989-Oct</t>
  </si>
  <si>
    <t>1989-Nov</t>
  </si>
  <si>
    <t>1989-Dec</t>
  </si>
  <si>
    <t>1990-Jan</t>
  </si>
  <si>
    <t>1990-Feb</t>
  </si>
  <si>
    <t>1990-Mar</t>
  </si>
  <si>
    <t>1990-Apr</t>
  </si>
  <si>
    <t>1990-May</t>
  </si>
  <si>
    <t>1990-Jun</t>
  </si>
  <si>
    <t>1990-Jul</t>
  </si>
  <si>
    <t>1990-Aug</t>
  </si>
  <si>
    <t>1990-Sep</t>
  </si>
  <si>
    <t>1990-Oct</t>
  </si>
  <si>
    <t>1990-Nov</t>
  </si>
  <si>
    <t>1990-Dec</t>
  </si>
  <si>
    <t>1991-Jan</t>
  </si>
  <si>
    <t>1991-Feb</t>
  </si>
  <si>
    <t>1991-Mar</t>
  </si>
  <si>
    <t>1991-Apr</t>
  </si>
  <si>
    <t>1991-May</t>
  </si>
  <si>
    <t>1991-Jun</t>
  </si>
  <si>
    <t>1991-Jul</t>
  </si>
  <si>
    <t>1991-Aug</t>
  </si>
  <si>
    <t>1991-Sep</t>
  </si>
  <si>
    <t>1991-Oct</t>
  </si>
  <si>
    <t>1991-Nov</t>
  </si>
  <si>
    <t>1991-Dec</t>
  </si>
  <si>
    <t>1992-Jan</t>
  </si>
  <si>
    <t>1992-Feb</t>
  </si>
  <si>
    <t>1992-Mar</t>
  </si>
  <si>
    <t>1992-Apr</t>
  </si>
  <si>
    <t>1992-May</t>
  </si>
  <si>
    <t>1992-Jun</t>
  </si>
  <si>
    <t>1992-Jul</t>
  </si>
  <si>
    <t>1992-Aug</t>
  </si>
  <si>
    <t>1992-Sep</t>
  </si>
  <si>
    <t>1992-Oct</t>
  </si>
  <si>
    <t>1992-Nov</t>
  </si>
  <si>
    <t>1992-Dec</t>
  </si>
  <si>
    <t>1993-Jan</t>
  </si>
  <si>
    <t>1993-Feb</t>
  </si>
  <si>
    <t>1993-Mar</t>
  </si>
  <si>
    <t>1993-Apr</t>
  </si>
  <si>
    <t>1993-May</t>
  </si>
  <si>
    <t>1993-Jun</t>
  </si>
  <si>
    <t>1993-Jul</t>
  </si>
  <si>
    <t>1993-Aug</t>
  </si>
  <si>
    <t>1993-Sep</t>
  </si>
  <si>
    <t>1993-Oct</t>
  </si>
  <si>
    <t>1993-Nov</t>
  </si>
  <si>
    <t>1993-Dec</t>
  </si>
  <si>
    <t>1994-Jan</t>
  </si>
  <si>
    <t>1994-Feb</t>
  </si>
  <si>
    <t>1994-Mar</t>
  </si>
  <si>
    <t>1994-Apr</t>
  </si>
  <si>
    <t>1994-May</t>
  </si>
  <si>
    <t>1994-Jun</t>
  </si>
  <si>
    <t>1994-Jul</t>
  </si>
  <si>
    <t>1994-Aug</t>
  </si>
  <si>
    <t>1994-Sep</t>
  </si>
  <si>
    <t>1994-Oct</t>
  </si>
  <si>
    <t>1994-Nov</t>
  </si>
  <si>
    <t>1994-Dec</t>
  </si>
  <si>
    <t>1995-Jan</t>
  </si>
  <si>
    <t>1995-Feb</t>
  </si>
  <si>
    <t>1995-Mar</t>
  </si>
  <si>
    <t>1995-Apr</t>
  </si>
  <si>
    <t>1995-May</t>
  </si>
  <si>
    <t>1995-Jun</t>
  </si>
  <si>
    <t>1995-Jul</t>
  </si>
  <si>
    <t>1995-Aug</t>
  </si>
  <si>
    <t>1995-Sep</t>
  </si>
  <si>
    <t>1995-Oct</t>
  </si>
  <si>
    <t>1995-Nov</t>
  </si>
  <si>
    <t>1995-Dec</t>
  </si>
  <si>
    <t>1996-Jan</t>
  </si>
  <si>
    <t>1996-Feb</t>
  </si>
  <si>
    <t>1996-Mar</t>
  </si>
  <si>
    <t>1996-Apr</t>
  </si>
  <si>
    <t>1996-May</t>
  </si>
  <si>
    <t>1996-Jun</t>
  </si>
  <si>
    <t>1996-Jul</t>
  </si>
  <si>
    <t>1996-Aug</t>
  </si>
  <si>
    <t>1996-Sep</t>
  </si>
  <si>
    <t>1996-Oct</t>
  </si>
  <si>
    <t>1996-Nov</t>
  </si>
  <si>
    <t>1996-Dec</t>
  </si>
  <si>
    <t>1997-Jan</t>
  </si>
  <si>
    <t>1997-Feb</t>
  </si>
  <si>
    <t>1997-Mar</t>
  </si>
  <si>
    <t>1997-Apr</t>
  </si>
  <si>
    <t>1997-May</t>
  </si>
  <si>
    <t>1997-Jun</t>
  </si>
  <si>
    <t>1997-Jul</t>
  </si>
  <si>
    <t>1997-Aug</t>
  </si>
  <si>
    <t>1997-Sep</t>
  </si>
  <si>
    <t>1997-Oct</t>
  </si>
  <si>
    <t>1997-Nov</t>
  </si>
  <si>
    <t>1997-Dec</t>
  </si>
  <si>
    <t>1998-Jan</t>
  </si>
  <si>
    <t>1998-Feb</t>
  </si>
  <si>
    <t>1998-Mar</t>
  </si>
  <si>
    <t>1998-Apr</t>
  </si>
  <si>
    <t>1998-May</t>
  </si>
  <si>
    <t>1998-Jun</t>
  </si>
  <si>
    <t>1998-Jul</t>
  </si>
  <si>
    <t>1998-Aug</t>
  </si>
  <si>
    <t>1998-Sep</t>
  </si>
  <si>
    <t>1998-Oct</t>
  </si>
  <si>
    <t>1998-Nov</t>
  </si>
  <si>
    <t>1998-Dec</t>
  </si>
  <si>
    <t>1999-Jan</t>
  </si>
  <si>
    <t>1999-Feb</t>
  </si>
  <si>
    <t>1999-Mar</t>
  </si>
  <si>
    <t>1999-Apr</t>
  </si>
  <si>
    <t>1999-May</t>
  </si>
  <si>
    <t>1999-Jun</t>
  </si>
  <si>
    <t>1999-Jul</t>
  </si>
  <si>
    <t>1999-Aug</t>
  </si>
  <si>
    <t>1999-Sep</t>
  </si>
  <si>
    <t>1999-Oct</t>
  </si>
  <si>
    <t>1999-Nov</t>
  </si>
  <si>
    <t>1999-Dec</t>
  </si>
  <si>
    <t>2000-Jan</t>
  </si>
  <si>
    <t>2000-Feb</t>
  </si>
  <si>
    <t>2000-Mar</t>
  </si>
  <si>
    <t>2000-Apr</t>
  </si>
  <si>
    <t>2000-May</t>
  </si>
  <si>
    <t>2000-Jun</t>
  </si>
  <si>
    <t>2000-Jul</t>
  </si>
  <si>
    <t>2000-Aug</t>
  </si>
  <si>
    <t>2000-Sep</t>
  </si>
  <si>
    <t>2000-Oct</t>
  </si>
  <si>
    <t>2000-Nov</t>
  </si>
  <si>
    <t>2000-Dec</t>
  </si>
  <si>
    <t>2001-Jan</t>
  </si>
  <si>
    <t>2001-Feb</t>
  </si>
  <si>
    <t>2001-Mar</t>
  </si>
  <si>
    <t>2001-Apr</t>
  </si>
  <si>
    <t>2001-May</t>
  </si>
  <si>
    <t>2001-Jun</t>
  </si>
  <si>
    <t>2001-Jul</t>
  </si>
  <si>
    <t>2001-Aug</t>
  </si>
  <si>
    <t>2001-Sep</t>
  </si>
  <si>
    <t>2001-Oct</t>
  </si>
  <si>
    <t>2001-Nov</t>
  </si>
  <si>
    <t>2001-Dec</t>
  </si>
  <si>
    <t>2002-Jan</t>
  </si>
  <si>
    <t>2002-Feb</t>
  </si>
  <si>
    <t>2002-Mar</t>
  </si>
  <si>
    <t>2002-Apr</t>
  </si>
  <si>
    <t>2002-May</t>
  </si>
  <si>
    <t>2002-Jun</t>
  </si>
  <si>
    <t>2002-Jul</t>
  </si>
  <si>
    <t>2002-Aug</t>
  </si>
  <si>
    <t>2002-Sep</t>
  </si>
  <si>
    <t>2002-Oct</t>
  </si>
  <si>
    <t>2002-Nov</t>
  </si>
  <si>
    <t>2002-Dec</t>
  </si>
  <si>
    <t>2003-Jan</t>
  </si>
  <si>
    <t>2003-Feb</t>
  </si>
  <si>
    <t>2003-Mar</t>
  </si>
  <si>
    <t>2003-Apr</t>
  </si>
  <si>
    <t>2003-May</t>
  </si>
  <si>
    <t>2003-Jun</t>
  </si>
  <si>
    <t>2003-Jul</t>
  </si>
  <si>
    <t>2003-Aug</t>
  </si>
  <si>
    <t>2003-Sep</t>
  </si>
  <si>
    <t>2003-Oct</t>
  </si>
  <si>
    <t>2003-Nov</t>
  </si>
  <si>
    <t>2003-Dec</t>
  </si>
  <si>
    <t>2004-Jan</t>
  </si>
  <si>
    <t>2004-Feb</t>
  </si>
  <si>
    <t>2004-Mar</t>
  </si>
  <si>
    <t>2004-Apr</t>
  </si>
  <si>
    <t>2004-May</t>
  </si>
  <si>
    <t>2004-Jun</t>
  </si>
  <si>
    <t>2004-Jul</t>
  </si>
  <si>
    <t>2004-Aug</t>
  </si>
  <si>
    <t>2004-Sep</t>
  </si>
  <si>
    <t>2004-Oct</t>
  </si>
  <si>
    <t>2004-Nov</t>
  </si>
  <si>
    <t>2004-Dec</t>
  </si>
  <si>
    <t>2005-Jan</t>
  </si>
  <si>
    <t>2005-Feb</t>
  </si>
  <si>
    <t>2005-Mar</t>
  </si>
  <si>
    <t>2005-Apr</t>
  </si>
  <si>
    <t>2005-May</t>
  </si>
  <si>
    <t>2005-Jun</t>
  </si>
  <si>
    <t>2005-Jul</t>
  </si>
  <si>
    <t>2005-Aug</t>
  </si>
  <si>
    <t>2005-Sep</t>
  </si>
  <si>
    <t>2005-Oct</t>
  </si>
  <si>
    <t>2005-Nov</t>
  </si>
  <si>
    <t>2005-Dec</t>
  </si>
  <si>
    <t>2006-Jan</t>
  </si>
  <si>
    <t>2006-Feb</t>
  </si>
  <si>
    <t>2006-Mar</t>
  </si>
  <si>
    <t>2006-Apr</t>
  </si>
  <si>
    <t>2006-May</t>
  </si>
  <si>
    <t>2006-Jun</t>
  </si>
  <si>
    <t>2006-Jul</t>
  </si>
  <si>
    <t>2006-Aug</t>
  </si>
  <si>
    <t>2006-Sep</t>
  </si>
  <si>
    <t>2006-Oct</t>
  </si>
  <si>
    <t>2006-Nov</t>
  </si>
  <si>
    <t>2006-Dec</t>
  </si>
  <si>
    <t>2007-Jan</t>
  </si>
  <si>
    <t>2007-Feb</t>
  </si>
  <si>
    <t>2007-Mar</t>
  </si>
  <si>
    <t>2007-Apr</t>
  </si>
  <si>
    <t>2007-May</t>
  </si>
  <si>
    <t>2007-Jun</t>
  </si>
  <si>
    <t>2007-Jul</t>
  </si>
  <si>
    <t>2007-Aug</t>
  </si>
  <si>
    <t>2007-Sep</t>
  </si>
  <si>
    <t>2007-Oct</t>
  </si>
  <si>
    <t>Utah GS1 Residential (GSR) and GS1 Commercial (GSC) Decatherm Forecast</t>
  </si>
  <si>
    <t>Mon</t>
  </si>
  <si>
    <t>Dth</t>
  </si>
  <si>
    <t>UPC</t>
  </si>
  <si>
    <t>Sources as described</t>
  </si>
  <si>
    <t>Wachovia Bank - November 7, 2007</t>
  </si>
  <si>
    <t>Operating &amp; Maintenance Expense Per Customer</t>
  </si>
  <si>
    <t>National Association of Realtors - November 2007</t>
  </si>
  <si>
    <t>Actuals from Questar Gas financial records.</t>
  </si>
  <si>
    <t>GSS and all Non-GS1 data is from the May 1, 2007 IRP.</t>
  </si>
  <si>
    <t>Columns A through Q are actuals.</t>
  </si>
  <si>
    <t>Distrigas Cost Allocations Results</t>
  </si>
  <si>
    <t>1/  Questar Gas did not expend all of its projected capital expenditures in 1984 due to</t>
  </si>
  <si>
    <t>delays in a feeder line replacement and customer information system implementation.</t>
  </si>
  <si>
    <t>Columns E is forecast.</t>
  </si>
  <si>
    <t>Columns B, C, and D are actuals.</t>
  </si>
  <si>
    <t>Usage Per Customer (dth/year)</t>
  </si>
  <si>
    <t>(Put in line graph)</t>
  </si>
  <si>
    <t>Dave Curtis</t>
  </si>
  <si>
    <t>2007 Results</t>
  </si>
  <si>
    <t>Forecast periods have been changed to reflect changes in 2007 actual capital expenditures.</t>
  </si>
  <si>
    <t>ending Dec</t>
  </si>
  <si>
    <t>Investment in Property, Plant and Equipment</t>
  </si>
  <si>
    <t xml:space="preserve">3/  For 2008, a three-year weighted average of 2005-2007 amounts was used, with 2007 having a weight of 3, </t>
  </si>
  <si>
    <t xml:space="preserve">    Questar Gas Company</t>
  </si>
  <si>
    <t>Test Year derived from the Questar Gas 2008 budget, adjusted for lower customer growth.</t>
  </si>
  <si>
    <t>Bonus Tax Depreciation</t>
  </si>
  <si>
    <t>Current assets</t>
  </si>
  <si>
    <t>2006 a weight of 2, 2005 a weight of 1.</t>
  </si>
  <si>
    <t>(in thousands)</t>
  </si>
  <si>
    <t>2003 - 2004</t>
  </si>
  <si>
    <t>Summit - Wasatch</t>
  </si>
  <si>
    <t>2002 - 2007</t>
  </si>
  <si>
    <t>Davis Co.</t>
  </si>
  <si>
    <t>Morgan Co.</t>
  </si>
  <si>
    <t>Feeder Lines - Replacements</t>
  </si>
  <si>
    <t>Feeder Lines - Other</t>
  </si>
  <si>
    <t>Page 1 of 3</t>
  </si>
  <si>
    <t>Page 2 of 3</t>
  </si>
  <si>
    <t>Page 3 of 3</t>
  </si>
  <si>
    <t>REDUCED</t>
  </si>
  <si>
    <t xml:space="preserve">  </t>
  </si>
  <si>
    <t>ACTUAL</t>
  </si>
  <si>
    <t>ANNUAL</t>
  </si>
  <si>
    <t>V-FILE</t>
  </si>
  <si>
    <t>PROPOSED</t>
  </si>
  <si>
    <t>YEAR</t>
  </si>
  <si>
    <t>MON</t>
  </si>
  <si>
    <t>RESCST</t>
  </si>
  <si>
    <t>COMCST</t>
  </si>
  <si>
    <t>GSCST</t>
  </si>
  <si>
    <t>CHANGE</t>
  </si>
  <si>
    <t>Forecasts derived from Questar Gas 2008 budget and five-year plans.</t>
  </si>
  <si>
    <t>Columns R is forecast.</t>
  </si>
  <si>
    <t>Exhibit QGC 5.21U</t>
  </si>
  <si>
    <t xml:space="preserve">      Exhibit QGC 5.23U</t>
  </si>
  <si>
    <t>QGC Exhibit 5.22U page 6 of 6</t>
  </si>
  <si>
    <t>QGC Exhibit 5.22U page 5 of 6</t>
  </si>
  <si>
    <t xml:space="preserve">                          </t>
  </si>
  <si>
    <t>QGC Exhibit 5.22U page 4 of 6</t>
  </si>
  <si>
    <t>QGC Exhibit 5.22U page 3 of 6</t>
  </si>
  <si>
    <t>Exhibit QGC 5.20U</t>
  </si>
  <si>
    <t>Exhibit QGC 5.19U</t>
  </si>
  <si>
    <t>Exhibit QGC 5.18U</t>
  </si>
  <si>
    <t>Exhibit QGC 5.17U</t>
  </si>
  <si>
    <t>Exhibit QGC 5.16U</t>
  </si>
  <si>
    <t>Exhibit QGC 5.15U</t>
  </si>
  <si>
    <t>Exhibit QGC 5.14U</t>
  </si>
  <si>
    <t>Exhibit QGC 5.12U</t>
  </si>
  <si>
    <t>Exhibit QGC 5.11U</t>
  </si>
  <si>
    <t>Exhibit QGC 5.10U</t>
  </si>
  <si>
    <t>Exhibit QGC 5.9U</t>
  </si>
  <si>
    <t>Exhibit QGC 5.8U</t>
  </si>
  <si>
    <t>Exhibit QGC 5.7U</t>
  </si>
  <si>
    <t>Exhibit QGC 5.5U</t>
  </si>
  <si>
    <t>Exhibit 5.4U</t>
  </si>
  <si>
    <t>Exhibit QGC 5.2U</t>
  </si>
  <si>
    <t xml:space="preserve">    Twelve Months Ended December 2008</t>
  </si>
  <si>
    <t>Exhibit QGC 5.22U</t>
  </si>
  <si>
    <t>VF file: CALRC3B.VF</t>
  </si>
  <si>
    <t>FOR THE 12 MONTHS ENDING DEC</t>
  </si>
  <si>
    <t>Prepared by:  Forecasting Dept.</t>
  </si>
  <si>
    <t>ｰｰｰｰｰｰｰｰｰｰｰｰｰｰｰｰｰｰｰ</t>
  </si>
  <si>
    <t>ｰｰｰｰｰｰｰｰｰ</t>
  </si>
  <si>
    <t>ｰｰｰｰｰｰｰｰｰｰｰｰｰｰｰｰｰｰ</t>
  </si>
  <si>
    <t>GS1 is split into GSR and GSC and adjusted using current information (See QGC Exhibit 5.22U pages</t>
  </si>
  <si>
    <t>3-5.).</t>
  </si>
  <si>
    <t>2/ Actual expenditures reflect actual amounts spent through December 31, 2007.</t>
  </si>
  <si>
    <r>
      <t>3/  Includes a one-time adjustment of $24.9 million for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disallowance.</t>
    </r>
  </si>
  <si>
    <t>financial records.</t>
  </si>
  <si>
    <t>Note:  Original budget as approved by Board of Directors and actuals from Questar Gas</t>
  </si>
  <si>
    <t>2007 Actual</t>
  </si>
  <si>
    <t>Exhibit 5.22.2U page 2 of 6</t>
  </si>
  <si>
    <t>1/ For 2008 forecast, a linear forecast was used.</t>
  </si>
  <si>
    <t>2/  For 2008 forecast, the three-year average of 2005-2007 amounts was used.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</si>
</sst>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d\-mmm\-yyyy;@"/>
    <numFmt numFmtId="166" formatCode="_(* #,##0_);_(* \(#,##0\);_(* &quot;-&quot;??_);_(@_)"/>
    <numFmt numFmtId="167" formatCode="0.0%"/>
    <numFmt numFmtId="168" formatCode="[$-409]d\-mmm\-yy;@"/>
    <numFmt numFmtId="169" formatCode="0.000%"/>
    <numFmt numFmtId="170" formatCode="_(* #,##0.0_);_(* \(#,##0.0\);_(* &quot;-&quot;??_);_(@_)"/>
    <numFmt numFmtId="171" formatCode="0.0"/>
    <numFmt numFmtId="172" formatCode="[$-409]mmm\-yy;@"/>
    <numFmt numFmtId="173" formatCode="&quot;$&quot;#,##0.0_);[Red]\(&quot;$&quot;#,##0.0\)"/>
    <numFmt numFmtId="174" formatCode="&quot;$&quot;#,##0"/>
    <numFmt numFmtId="175" formatCode="yyyy"/>
    <numFmt numFmtId="176" formatCode="[$-409]dddd\,\ mmmm\ dd\,\ yyyy"/>
    <numFmt numFmtId="177" formatCode="0.0000"/>
    <numFmt numFmtId="178" formatCode="0.000"/>
    <numFmt numFmtId="179" formatCode="#,##0.0000"/>
    <numFmt numFmtId="180" formatCode="&quot;$&quot;#,##0.0"/>
    <numFmt numFmtId="181" formatCode="#,##0.0_);\(#,##0.0\)"/>
    <numFmt numFmtId="182" formatCode="_(* #,##0.000_);_(* \(#,##0.000\);_(* &quot;-&quot;??_);_(@_)"/>
    <numFmt numFmtId="183" formatCode="0.00000000"/>
    <numFmt numFmtId="184" formatCode="0.0000000"/>
    <numFmt numFmtId="185" formatCode="0.000000"/>
    <numFmt numFmtId="186" formatCode="0.000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u val="single"/>
      <sz val="7"/>
      <name val="Arial"/>
      <family val="0"/>
    </font>
    <font>
      <sz val="6.5"/>
      <name val="Arial"/>
      <family val="0"/>
    </font>
    <font>
      <sz val="11"/>
      <name val="Times New Roman"/>
      <family val="1"/>
    </font>
    <font>
      <b/>
      <sz val="19"/>
      <name val="Arial"/>
      <family val="2"/>
    </font>
    <font>
      <sz val="9"/>
      <name val="Arial"/>
      <family val="2"/>
    </font>
    <font>
      <sz val="9.5"/>
      <name val="Arial"/>
      <family val="0"/>
    </font>
    <font>
      <sz val="10.5"/>
      <name val="Times New Roman"/>
      <family val="1"/>
    </font>
    <font>
      <b/>
      <sz val="14"/>
      <name val="Arial"/>
      <family val="2"/>
    </font>
    <font>
      <sz val="8.5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MS Sans Serif"/>
      <family val="0"/>
    </font>
    <font>
      <b/>
      <sz val="16"/>
      <name val="Arial"/>
      <family val="2"/>
    </font>
    <font>
      <b/>
      <sz val="10"/>
      <color indexed="63"/>
      <name val="Arial"/>
      <family val="0"/>
    </font>
    <font>
      <sz val="10"/>
      <color indexed="11"/>
      <name val="Arial"/>
      <family val="0"/>
    </font>
    <font>
      <sz val="10"/>
      <color indexed="63"/>
      <name val="Arial"/>
      <family val="0"/>
    </font>
    <font>
      <b/>
      <sz val="18"/>
      <color indexed="8"/>
      <name val="Arial"/>
      <family val="0"/>
    </font>
    <font>
      <b/>
      <sz val="12"/>
      <name val="Times New Roman"/>
      <family val="1"/>
    </font>
    <font>
      <sz val="10"/>
      <color indexed="10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vertAlign val="subscript"/>
      <sz val="10"/>
      <name val="Arial"/>
      <family val="2"/>
    </font>
    <font>
      <b/>
      <sz val="22.25"/>
      <name val="Arial"/>
      <family val="2"/>
    </font>
    <font>
      <b/>
      <sz val="9.75"/>
      <name val="Arial"/>
      <family val="0"/>
    </font>
    <font>
      <b/>
      <sz val="13.5"/>
      <name val="Arial"/>
      <family val="2"/>
    </font>
    <font>
      <sz val="9.75"/>
      <name val="Arial"/>
      <family val="0"/>
    </font>
    <font>
      <sz val="11.2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8">
    <xf numFmtId="3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</cellStyleXfs>
  <cellXfs count="524">
    <xf numFmtId="37" fontId="0" fillId="0" borderId="0" xfId="0" applyAlignment="1">
      <alignment/>
    </xf>
    <xf numFmtId="37" fontId="0" fillId="0" borderId="1" xfId="0" applyBorder="1" applyAlignment="1">
      <alignment horizontal="center"/>
    </xf>
    <xf numFmtId="166" fontId="2" fillId="0" borderId="0" xfId="15" applyNumberFormat="1" applyFont="1" applyAlignment="1">
      <alignment horizontal="center"/>
    </xf>
    <xf numFmtId="37" fontId="2" fillId="0" borderId="0" xfId="0" applyFont="1" applyAlignment="1">
      <alignment horizontal="center"/>
    </xf>
    <xf numFmtId="167" fontId="2" fillId="0" borderId="0" xfId="47" applyNumberFormat="1" applyFont="1" applyAlignment="1">
      <alignment horizontal="center"/>
    </xf>
    <xf numFmtId="166" fontId="0" fillId="0" borderId="0" xfId="15" applyNumberFormat="1" applyFont="1" applyAlignment="1">
      <alignment/>
    </xf>
    <xf numFmtId="167" fontId="0" fillId="0" borderId="0" xfId="47" applyNumberFormat="1" applyFont="1" applyAlignment="1">
      <alignment/>
    </xf>
    <xf numFmtId="167" fontId="0" fillId="0" borderId="2" xfId="47" applyNumberFormat="1" applyFont="1" applyBorder="1" applyAlignment="1">
      <alignment/>
    </xf>
    <xf numFmtId="167" fontId="0" fillId="0" borderId="0" xfId="0" applyNumberFormat="1" applyAlignment="1">
      <alignment/>
    </xf>
    <xf numFmtId="37" fontId="0" fillId="0" borderId="0" xfId="0" applyBorder="1" applyAlignment="1">
      <alignment horizontal="center"/>
    </xf>
    <xf numFmtId="37" fontId="0" fillId="0" borderId="3" xfId="0" applyBorder="1" applyAlignment="1">
      <alignment/>
    </xf>
    <xf numFmtId="37" fontId="0" fillId="0" borderId="0" xfId="0" applyFill="1" applyBorder="1" applyAlignment="1">
      <alignment/>
    </xf>
    <xf numFmtId="37" fontId="2" fillId="0" borderId="0" xfId="0" applyFont="1" applyAlignment="1">
      <alignment/>
    </xf>
    <xf numFmtId="37" fontId="0" fillId="0" borderId="0" xfId="0" applyBorder="1" applyAlignment="1">
      <alignment/>
    </xf>
    <xf numFmtId="37" fontId="0" fillId="0" borderId="1" xfId="0" applyBorder="1" applyAlignment="1">
      <alignment/>
    </xf>
    <xf numFmtId="166" fontId="0" fillId="0" borderId="0" xfId="15" applyNumberFormat="1" applyFont="1" applyAlignment="1">
      <alignment/>
    </xf>
    <xf numFmtId="164" fontId="0" fillId="0" borderId="4" xfId="0" applyNumberFormat="1" applyBorder="1" applyAlignment="1">
      <alignment horizontal="center"/>
    </xf>
    <xf numFmtId="0" fontId="2" fillId="0" borderId="0" xfId="34" applyFont="1" applyAlignment="1">
      <alignment horizontal="left"/>
      <protection/>
    </xf>
    <xf numFmtId="0" fontId="0" fillId="0" borderId="0" xfId="34" applyFont="1">
      <alignment/>
      <protection/>
    </xf>
    <xf numFmtId="0" fontId="0" fillId="0" borderId="0" xfId="34" applyFont="1" applyAlignment="1">
      <alignment horizontal="center"/>
      <protection/>
    </xf>
    <xf numFmtId="0" fontId="2" fillId="0" borderId="0" xfId="34" applyFont="1" applyAlignment="1">
      <alignment horizontal="center"/>
      <protection/>
    </xf>
    <xf numFmtId="0" fontId="2" fillId="0" borderId="5" xfId="34" applyFont="1" applyBorder="1" applyAlignment="1">
      <alignment horizontal="center" vertical="top" wrapText="1"/>
      <protection/>
    </xf>
    <xf numFmtId="0" fontId="2" fillId="0" borderId="6" xfId="34" applyFont="1" applyBorder="1" applyAlignment="1">
      <alignment horizontal="center" wrapText="1"/>
      <protection/>
    </xf>
    <xf numFmtId="171" fontId="0" fillId="0" borderId="0" xfId="34" applyNumberFormat="1" applyFont="1" applyAlignment="1">
      <alignment horizontal="center"/>
      <protection/>
    </xf>
    <xf numFmtId="0" fontId="0" fillId="0" borderId="0" xfId="34" applyFont="1" applyFill="1" applyBorder="1" applyAlignment="1">
      <alignment wrapText="1"/>
      <protection/>
    </xf>
    <xf numFmtId="3" fontId="0" fillId="0" borderId="0" xfId="34" applyNumberFormat="1" applyFont="1" applyFill="1" applyBorder="1" applyAlignment="1">
      <alignment horizontal="right" wrapText="1"/>
      <protection/>
    </xf>
    <xf numFmtId="173" fontId="0" fillId="0" borderId="0" xfId="34" applyNumberFormat="1" applyFont="1" applyFill="1" applyBorder="1" applyAlignment="1">
      <alignment horizontal="right" wrapText="1"/>
      <protection/>
    </xf>
    <xf numFmtId="171" fontId="0" fillId="0" borderId="0" xfId="34" applyNumberFormat="1" applyFont="1" applyFill="1" applyBorder="1" applyAlignment="1">
      <alignment horizontal="right" wrapText="1"/>
      <protection/>
    </xf>
    <xf numFmtId="173" fontId="0" fillId="0" borderId="2" xfId="34" applyNumberFormat="1" applyFont="1" applyFill="1" applyBorder="1" applyAlignment="1">
      <alignment horizontal="right" wrapText="1"/>
      <protection/>
    </xf>
    <xf numFmtId="0" fontId="0" fillId="0" borderId="0" xfId="34" applyFont="1" applyFill="1" applyBorder="1" applyAlignment="1">
      <alignment vertical="top"/>
      <protection/>
    </xf>
    <xf numFmtId="0" fontId="2" fillId="0" borderId="0" xfId="34" applyFont="1">
      <alignment/>
      <protection/>
    </xf>
    <xf numFmtId="0" fontId="0" fillId="0" borderId="0" xfId="34">
      <alignment/>
      <protection/>
    </xf>
    <xf numFmtId="0" fontId="7" fillId="0" borderId="0" xfId="34" applyFont="1" applyAlignment="1">
      <alignment horizontal="right" textRotation="180"/>
      <protection/>
    </xf>
    <xf numFmtId="0" fontId="2" fillId="0" borderId="0" xfId="44" applyFont="1">
      <alignment/>
      <protection/>
    </xf>
    <xf numFmtId="0" fontId="0" fillId="0" borderId="0" xfId="44">
      <alignment/>
      <protection/>
    </xf>
    <xf numFmtId="3" fontId="0" fillId="0" borderId="0" xfId="44" applyNumberFormat="1">
      <alignment/>
      <protection/>
    </xf>
    <xf numFmtId="174" fontId="0" fillId="0" borderId="0" xfId="44" applyNumberFormat="1">
      <alignment/>
      <protection/>
    </xf>
    <xf numFmtId="0" fontId="7" fillId="0" borderId="0" xfId="44" applyFont="1" applyAlignment="1">
      <alignment horizontal="right"/>
      <protection/>
    </xf>
    <xf numFmtId="0" fontId="8" fillId="0" borderId="0" xfId="44" applyFont="1">
      <alignment/>
      <protection/>
    </xf>
    <xf numFmtId="0" fontId="2" fillId="0" borderId="0" xfId="44" applyFont="1" applyAlignment="1">
      <alignment horizontal="center"/>
      <protection/>
    </xf>
    <xf numFmtId="174" fontId="2" fillId="0" borderId="0" xfId="44" applyNumberFormat="1" applyFont="1" applyAlignment="1">
      <alignment horizontal="center"/>
      <protection/>
    </xf>
    <xf numFmtId="0" fontId="2" fillId="0" borderId="7" xfId="44" applyFont="1" applyBorder="1" applyAlignment="1">
      <alignment horizontal="center"/>
      <protection/>
    </xf>
    <xf numFmtId="174" fontId="2" fillId="0" borderId="7" xfId="44" applyNumberFormat="1" applyFont="1" applyBorder="1" applyAlignment="1">
      <alignment horizontal="center"/>
      <protection/>
    </xf>
    <xf numFmtId="0" fontId="0" fillId="0" borderId="8" xfId="44" applyBorder="1">
      <alignment/>
      <protection/>
    </xf>
    <xf numFmtId="3" fontId="0" fillId="0" borderId="8" xfId="44" applyNumberFormat="1" applyBorder="1">
      <alignment/>
      <protection/>
    </xf>
    <xf numFmtId="174" fontId="0" fillId="0" borderId="8" xfId="44" applyNumberFormat="1" applyBorder="1">
      <alignment/>
      <protection/>
    </xf>
    <xf numFmtId="0" fontId="0" fillId="0" borderId="0" xfId="44" applyFill="1" applyBorder="1">
      <alignment/>
      <protection/>
    </xf>
    <xf numFmtId="3" fontId="0" fillId="0" borderId="0" xfId="44" applyNumberFormat="1" applyFont="1">
      <alignment/>
      <protection/>
    </xf>
    <xf numFmtId="174" fontId="0" fillId="0" borderId="0" xfId="44" applyNumberFormat="1" applyFont="1">
      <alignment/>
      <protection/>
    </xf>
    <xf numFmtId="0" fontId="0" fillId="0" borderId="0" xfId="28">
      <alignment/>
      <protection/>
    </xf>
    <xf numFmtId="0" fontId="7" fillId="0" borderId="0" xfId="28" applyFont="1" applyAlignment="1">
      <alignment horizontal="right"/>
      <protection/>
    </xf>
    <xf numFmtId="0" fontId="10" fillId="0" borderId="0" xfId="28" applyFont="1">
      <alignment/>
      <protection/>
    </xf>
    <xf numFmtId="0" fontId="2" fillId="0" borderId="0" xfId="28" applyFont="1" applyAlignment="1">
      <alignment horizontal="center"/>
      <protection/>
    </xf>
    <xf numFmtId="0" fontId="0" fillId="0" borderId="0" xfId="28" applyAlignment="1">
      <alignment horizontal="center"/>
      <protection/>
    </xf>
    <xf numFmtId="166" fontId="0" fillId="0" borderId="0" xfId="15" applyNumberFormat="1" applyAlignment="1">
      <alignment/>
    </xf>
    <xf numFmtId="167" fontId="0" fillId="0" borderId="0" xfId="47" applyNumberFormat="1" applyAlignment="1">
      <alignment/>
    </xf>
    <xf numFmtId="164" fontId="0" fillId="0" borderId="0" xfId="28" applyNumberFormat="1" applyAlignment="1">
      <alignment horizontal="center"/>
      <protection/>
    </xf>
    <xf numFmtId="167" fontId="0" fillId="0" borderId="0" xfId="28" applyNumberFormat="1">
      <alignment/>
      <protection/>
    </xf>
    <xf numFmtId="0" fontId="2" fillId="0" borderId="0" xfId="29" applyFont="1">
      <alignment/>
      <protection/>
    </xf>
    <xf numFmtId="0" fontId="0" fillId="0" borderId="0" xfId="29">
      <alignment/>
      <protection/>
    </xf>
    <xf numFmtId="0" fontId="7" fillId="0" borderId="0" xfId="29" applyFont="1" applyAlignment="1">
      <alignment horizontal="right"/>
      <protection/>
    </xf>
    <xf numFmtId="0" fontId="11" fillId="0" borderId="0" xfId="29" applyFont="1">
      <alignment/>
      <protection/>
    </xf>
    <xf numFmtId="0" fontId="2" fillId="0" borderId="0" xfId="29" applyFont="1" applyAlignment="1">
      <alignment horizontal="center"/>
      <protection/>
    </xf>
    <xf numFmtId="0" fontId="0" fillId="0" borderId="1" xfId="29" applyBorder="1" applyAlignment="1">
      <alignment horizontal="center"/>
      <protection/>
    </xf>
    <xf numFmtId="0" fontId="0" fillId="0" borderId="9" xfId="29" applyBorder="1" applyAlignment="1">
      <alignment horizontal="center"/>
      <protection/>
    </xf>
    <xf numFmtId="164" fontId="0" fillId="0" borderId="10" xfId="29" applyNumberFormat="1" applyBorder="1" applyAlignment="1">
      <alignment horizontal="center"/>
      <protection/>
    </xf>
    <xf numFmtId="165" fontId="0" fillId="0" borderId="4" xfId="29" applyNumberFormat="1" applyFill="1" applyBorder="1" applyAlignment="1">
      <alignment horizontal="center"/>
      <protection/>
    </xf>
    <xf numFmtId="0" fontId="0" fillId="0" borderId="10" xfId="29" applyBorder="1" applyAlignment="1">
      <alignment horizontal="center"/>
      <protection/>
    </xf>
    <xf numFmtId="3" fontId="0" fillId="0" borderId="0" xfId="29" applyNumberFormat="1">
      <alignment/>
      <protection/>
    </xf>
    <xf numFmtId="3" fontId="0" fillId="0" borderId="8" xfId="29" applyNumberFormat="1" applyBorder="1">
      <alignment/>
      <protection/>
    </xf>
    <xf numFmtId="3" fontId="0" fillId="0" borderId="11" xfId="29" applyNumberFormat="1" applyBorder="1">
      <alignment/>
      <protection/>
    </xf>
    <xf numFmtId="167" fontId="0" fillId="0" borderId="0" xfId="29" applyNumberFormat="1">
      <alignment/>
      <protection/>
    </xf>
    <xf numFmtId="0" fontId="0" fillId="0" borderId="0" xfId="28" applyFont="1">
      <alignment/>
      <protection/>
    </xf>
    <xf numFmtId="0" fontId="2" fillId="0" borderId="0" xfId="30" applyFont="1">
      <alignment/>
      <protection/>
    </xf>
    <xf numFmtId="0" fontId="0" fillId="0" borderId="0" xfId="30">
      <alignment/>
      <protection/>
    </xf>
    <xf numFmtId="0" fontId="7" fillId="0" borderId="0" xfId="30" applyFont="1" applyAlignment="1">
      <alignment horizontal="right"/>
      <protection/>
    </xf>
    <xf numFmtId="0" fontId="8" fillId="0" borderId="0" xfId="30" applyFont="1">
      <alignment/>
      <protection/>
    </xf>
    <xf numFmtId="0" fontId="2" fillId="0" borderId="0" xfId="30" applyFont="1" applyAlignment="1">
      <alignment horizontal="center"/>
      <protection/>
    </xf>
    <xf numFmtId="0" fontId="0" fillId="0" borderId="1" xfId="30" applyBorder="1" applyAlignment="1">
      <alignment horizontal="center"/>
      <protection/>
    </xf>
    <xf numFmtId="0" fontId="0" fillId="0" borderId="9" xfId="30" applyBorder="1" applyAlignment="1">
      <alignment horizontal="center"/>
      <protection/>
    </xf>
    <xf numFmtId="164" fontId="0" fillId="0" borderId="10" xfId="30" applyNumberFormat="1" applyBorder="1" applyAlignment="1">
      <alignment horizontal="center"/>
      <protection/>
    </xf>
    <xf numFmtId="165" fontId="0" fillId="0" borderId="4" xfId="30" applyNumberFormat="1" applyFill="1" applyBorder="1" applyAlignment="1">
      <alignment horizontal="center"/>
      <protection/>
    </xf>
    <xf numFmtId="0" fontId="0" fillId="0" borderId="10" xfId="30" applyBorder="1" applyAlignment="1">
      <alignment horizontal="center"/>
      <protection/>
    </xf>
    <xf numFmtId="0" fontId="3" fillId="0" borderId="0" xfId="30" applyFont="1">
      <alignment/>
      <protection/>
    </xf>
    <xf numFmtId="3" fontId="0" fillId="0" borderId="0" xfId="30" applyNumberFormat="1">
      <alignment/>
      <protection/>
    </xf>
    <xf numFmtId="3" fontId="0" fillId="0" borderId="11" xfId="30" applyNumberFormat="1" applyBorder="1">
      <alignment/>
      <protection/>
    </xf>
    <xf numFmtId="167" fontId="0" fillId="0" borderId="0" xfId="30" applyNumberFormat="1" applyBorder="1">
      <alignment/>
      <protection/>
    </xf>
    <xf numFmtId="3" fontId="0" fillId="0" borderId="0" xfId="30" applyNumberFormat="1" applyBorder="1">
      <alignment/>
      <protection/>
    </xf>
    <xf numFmtId="3" fontId="0" fillId="0" borderId="12" xfId="30" applyNumberFormat="1" applyBorder="1">
      <alignment/>
      <protection/>
    </xf>
    <xf numFmtId="167" fontId="0" fillId="0" borderId="0" xfId="30" applyNumberFormat="1">
      <alignment/>
      <protection/>
    </xf>
    <xf numFmtId="0" fontId="0" fillId="0" borderId="0" xfId="30" applyFont="1">
      <alignment/>
      <protection/>
    </xf>
    <xf numFmtId="0" fontId="12" fillId="0" borderId="0" xfId="31" applyFont="1">
      <alignment/>
      <protection/>
    </xf>
    <xf numFmtId="0" fontId="13" fillId="0" borderId="0" xfId="31" applyFont="1">
      <alignment/>
      <protection/>
    </xf>
    <xf numFmtId="0" fontId="12" fillId="0" borderId="0" xfId="31" applyFont="1" applyAlignment="1">
      <alignment horizontal="center"/>
      <protection/>
    </xf>
    <xf numFmtId="164" fontId="13" fillId="0" borderId="10" xfId="31" applyNumberFormat="1" applyFont="1" applyBorder="1" applyAlignment="1">
      <alignment horizontal="center"/>
      <protection/>
    </xf>
    <xf numFmtId="0" fontId="14" fillId="0" borderId="0" xfId="31" applyFont="1">
      <alignment/>
      <protection/>
    </xf>
    <xf numFmtId="164" fontId="13" fillId="0" borderId="0" xfId="31" applyNumberFormat="1" applyFont="1" applyBorder="1" applyAlignment="1">
      <alignment horizontal="center"/>
      <protection/>
    </xf>
    <xf numFmtId="10" fontId="13" fillId="0" borderId="0" xfId="31" applyNumberFormat="1" applyFont="1">
      <alignment/>
      <protection/>
    </xf>
    <xf numFmtId="0" fontId="15" fillId="0" borderId="0" xfId="31" applyFont="1">
      <alignment/>
      <protection/>
    </xf>
    <xf numFmtId="10" fontId="13" fillId="0" borderId="8" xfId="31" applyNumberFormat="1" applyFont="1" applyBorder="1">
      <alignment/>
      <protection/>
    </xf>
    <xf numFmtId="10" fontId="13" fillId="0" borderId="12" xfId="31" applyNumberFormat="1" applyFont="1" applyBorder="1">
      <alignment/>
      <protection/>
    </xf>
    <xf numFmtId="10" fontId="13" fillId="0" borderId="0" xfId="31" applyNumberFormat="1" applyFont="1" applyBorder="1">
      <alignment/>
      <protection/>
    </xf>
    <xf numFmtId="0" fontId="7" fillId="0" borderId="0" xfId="31" applyFont="1" applyAlignment="1">
      <alignment horizontal="right" textRotation="180"/>
      <protection/>
    </xf>
    <xf numFmtId="0" fontId="0" fillId="0" borderId="0" xfId="32">
      <alignment/>
      <protection/>
    </xf>
    <xf numFmtId="0" fontId="16" fillId="0" borderId="0" xfId="32" applyFont="1" applyAlignment="1">
      <alignment horizontal="right"/>
      <protection/>
    </xf>
    <xf numFmtId="0" fontId="2" fillId="0" borderId="0" xfId="32" applyFont="1" applyAlignment="1">
      <alignment horizontal="center"/>
      <protection/>
    </xf>
    <xf numFmtId="0" fontId="0" fillId="0" borderId="1" xfId="32" applyBorder="1" applyAlignment="1">
      <alignment horizontal="center"/>
      <protection/>
    </xf>
    <xf numFmtId="0" fontId="0" fillId="0" borderId="9" xfId="32" applyBorder="1" applyAlignment="1">
      <alignment horizontal="center"/>
      <protection/>
    </xf>
    <xf numFmtId="164" fontId="0" fillId="0" borderId="10" xfId="32" applyNumberFormat="1" applyBorder="1" applyAlignment="1">
      <alignment horizontal="center"/>
      <protection/>
    </xf>
    <xf numFmtId="165" fontId="0" fillId="0" borderId="4" xfId="32" applyNumberFormat="1" applyFill="1" applyBorder="1" applyAlignment="1">
      <alignment horizontal="center"/>
      <protection/>
    </xf>
    <xf numFmtId="0" fontId="0" fillId="0" borderId="10" xfId="32" applyBorder="1" applyAlignment="1">
      <alignment horizontal="center"/>
      <protection/>
    </xf>
    <xf numFmtId="3" fontId="0" fillId="0" borderId="0" xfId="32" applyNumberFormat="1">
      <alignment/>
      <protection/>
    </xf>
    <xf numFmtId="3" fontId="0" fillId="0" borderId="8" xfId="32" applyNumberFormat="1" applyBorder="1">
      <alignment/>
      <protection/>
    </xf>
    <xf numFmtId="3" fontId="0" fillId="0" borderId="11" xfId="32" applyNumberFormat="1" applyBorder="1">
      <alignment/>
      <protection/>
    </xf>
    <xf numFmtId="0" fontId="2" fillId="0" borderId="0" xfId="45" applyFont="1">
      <alignment/>
      <protection/>
    </xf>
    <xf numFmtId="0" fontId="0" fillId="0" borderId="0" xfId="45">
      <alignment/>
      <protection/>
    </xf>
    <xf numFmtId="0" fontId="7" fillId="0" borderId="0" xfId="45" applyFont="1" applyAlignment="1">
      <alignment horizontal="right"/>
      <protection/>
    </xf>
    <xf numFmtId="0" fontId="8" fillId="0" borderId="0" xfId="45" applyFont="1">
      <alignment/>
      <protection/>
    </xf>
    <xf numFmtId="0" fontId="2" fillId="0" borderId="0" xfId="45" applyFont="1" applyAlignment="1">
      <alignment horizontal="center"/>
      <protection/>
    </xf>
    <xf numFmtId="0" fontId="0" fillId="0" borderId="1" xfId="45" applyBorder="1" applyAlignment="1">
      <alignment horizontal="center"/>
      <protection/>
    </xf>
    <xf numFmtId="0" fontId="0" fillId="0" borderId="9" xfId="45" applyBorder="1" applyAlignment="1">
      <alignment horizontal="center"/>
      <protection/>
    </xf>
    <xf numFmtId="164" fontId="0" fillId="0" borderId="10" xfId="45" applyNumberFormat="1" applyBorder="1" applyAlignment="1">
      <alignment horizontal="center"/>
      <protection/>
    </xf>
    <xf numFmtId="165" fontId="0" fillId="0" borderId="4" xfId="45" applyNumberFormat="1" applyFill="1" applyBorder="1" applyAlignment="1">
      <alignment horizontal="center"/>
      <protection/>
    </xf>
    <xf numFmtId="0" fontId="0" fillId="0" borderId="10" xfId="45" applyBorder="1" applyAlignment="1">
      <alignment horizontal="center"/>
      <protection/>
    </xf>
    <xf numFmtId="0" fontId="0" fillId="0" borderId="0" xfId="45" applyBorder="1" applyAlignment="1">
      <alignment horizontal="center"/>
      <protection/>
    </xf>
    <xf numFmtId="3" fontId="0" fillId="0" borderId="0" xfId="45" applyNumberFormat="1">
      <alignment/>
      <protection/>
    </xf>
    <xf numFmtId="3" fontId="0" fillId="0" borderId="8" xfId="45" applyNumberFormat="1" applyBorder="1">
      <alignment/>
      <protection/>
    </xf>
    <xf numFmtId="3" fontId="0" fillId="0" borderId="11" xfId="45" applyNumberFormat="1" applyBorder="1">
      <alignment/>
      <protection/>
    </xf>
    <xf numFmtId="0" fontId="2" fillId="0" borderId="0" xfId="33" applyFont="1">
      <alignment/>
      <protection/>
    </xf>
    <xf numFmtId="0" fontId="0" fillId="0" borderId="0" xfId="33">
      <alignment/>
      <protection/>
    </xf>
    <xf numFmtId="0" fontId="2" fillId="0" borderId="0" xfId="33" applyFont="1" applyAlignment="1">
      <alignment horizontal="center"/>
      <protection/>
    </xf>
    <xf numFmtId="0" fontId="0" fillId="0" borderId="1" xfId="33" applyBorder="1" applyAlignment="1">
      <alignment horizontal="center"/>
      <protection/>
    </xf>
    <xf numFmtId="0" fontId="0" fillId="0" borderId="9" xfId="33" applyBorder="1" applyAlignment="1">
      <alignment horizontal="center"/>
      <protection/>
    </xf>
    <xf numFmtId="165" fontId="0" fillId="0" borderId="4" xfId="33" applyNumberFormat="1" applyFill="1" applyBorder="1" applyAlignment="1">
      <alignment horizontal="center"/>
      <protection/>
    </xf>
    <xf numFmtId="0" fontId="0" fillId="0" borderId="0" xfId="33" applyNumberFormat="1">
      <alignment/>
      <protection/>
    </xf>
    <xf numFmtId="165" fontId="0" fillId="0" borderId="10" xfId="33" applyNumberFormat="1" applyBorder="1" applyAlignment="1">
      <alignment horizontal="center"/>
      <protection/>
    </xf>
    <xf numFmtId="0" fontId="0" fillId="0" borderId="10" xfId="33" applyBorder="1" applyAlignment="1">
      <alignment horizontal="center"/>
      <protection/>
    </xf>
    <xf numFmtId="0" fontId="3" fillId="0" borderId="0" xfId="33" applyNumberFormat="1" applyFont="1">
      <alignment/>
      <protection/>
    </xf>
    <xf numFmtId="14" fontId="0" fillId="0" borderId="0" xfId="33" applyNumberFormat="1">
      <alignment/>
      <protection/>
    </xf>
    <xf numFmtId="37" fontId="0" fillId="0" borderId="0" xfId="33" applyNumberFormat="1">
      <alignment/>
      <protection/>
    </xf>
    <xf numFmtId="37" fontId="0" fillId="0" borderId="0" xfId="33" applyNumberFormat="1" applyBorder="1">
      <alignment/>
      <protection/>
    </xf>
    <xf numFmtId="37" fontId="0" fillId="0" borderId="8" xfId="33" applyNumberFormat="1" applyBorder="1">
      <alignment/>
      <protection/>
    </xf>
    <xf numFmtId="37" fontId="0" fillId="0" borderId="11" xfId="33" applyNumberFormat="1" applyBorder="1">
      <alignment/>
      <protection/>
    </xf>
    <xf numFmtId="0" fontId="7" fillId="0" borderId="0" xfId="33" applyFont="1" applyAlignment="1">
      <alignment horizontal="right" textRotation="180"/>
      <protection/>
    </xf>
    <xf numFmtId="0" fontId="2" fillId="0" borderId="0" xfId="35" applyFont="1">
      <alignment/>
      <protection/>
    </xf>
    <xf numFmtId="0" fontId="0" fillId="0" borderId="0" xfId="35">
      <alignment/>
      <protection/>
    </xf>
    <xf numFmtId="0" fontId="7" fillId="0" borderId="0" xfId="35" applyFont="1" applyAlignment="1">
      <alignment horizontal="right"/>
      <protection/>
    </xf>
    <xf numFmtId="0" fontId="16" fillId="0" borderId="0" xfId="35" applyFont="1" applyAlignment="1">
      <alignment horizontal="right"/>
      <protection/>
    </xf>
    <xf numFmtId="0" fontId="8" fillId="0" borderId="0" xfId="35" applyFont="1">
      <alignment/>
      <protection/>
    </xf>
    <xf numFmtId="0" fontId="2" fillId="0" borderId="0" xfId="35" applyFont="1" applyAlignment="1">
      <alignment horizontal="center"/>
      <protection/>
    </xf>
    <xf numFmtId="0" fontId="0" fillId="0" borderId="1" xfId="35" applyBorder="1" applyAlignment="1">
      <alignment horizontal="center"/>
      <protection/>
    </xf>
    <xf numFmtId="0" fontId="0" fillId="0" borderId="4" xfId="35" applyBorder="1" applyAlignment="1">
      <alignment horizontal="center"/>
      <protection/>
    </xf>
    <xf numFmtId="0" fontId="3" fillId="0" borderId="0" xfId="35" applyFont="1">
      <alignment/>
      <protection/>
    </xf>
    <xf numFmtId="0" fontId="0" fillId="0" borderId="0" xfId="35" applyBorder="1" applyAlignment="1">
      <alignment horizontal="center"/>
      <protection/>
    </xf>
    <xf numFmtId="0" fontId="0" fillId="0" borderId="0" xfId="35" applyAlignment="1">
      <alignment horizontal="center"/>
      <protection/>
    </xf>
    <xf numFmtId="3" fontId="0" fillId="0" borderId="0" xfId="35" applyNumberFormat="1">
      <alignment/>
      <protection/>
    </xf>
    <xf numFmtId="164" fontId="0" fillId="0" borderId="0" xfId="35" applyNumberFormat="1" applyAlignment="1">
      <alignment horizontal="center"/>
      <protection/>
    </xf>
    <xf numFmtId="3" fontId="0" fillId="0" borderId="11" xfId="35" applyNumberFormat="1" applyBorder="1">
      <alignment/>
      <protection/>
    </xf>
    <xf numFmtId="0" fontId="2" fillId="0" borderId="0" xfId="36" applyFont="1">
      <alignment/>
      <protection/>
    </xf>
    <xf numFmtId="0" fontId="8" fillId="0" borderId="0" xfId="36" applyFont="1" applyAlignment="1">
      <alignment horizontal="center"/>
      <protection/>
    </xf>
    <xf numFmtId="0" fontId="0" fillId="0" borderId="0" xfId="36">
      <alignment/>
      <protection/>
    </xf>
    <xf numFmtId="0" fontId="2" fillId="0" borderId="0" xfId="36" applyFont="1" applyAlignment="1">
      <alignment horizontal="center"/>
      <protection/>
    </xf>
    <xf numFmtId="0" fontId="0" fillId="0" borderId="1" xfId="36" applyFont="1" applyBorder="1" applyAlignment="1">
      <alignment horizontal="center"/>
      <protection/>
    </xf>
    <xf numFmtId="0" fontId="0" fillId="0" borderId="9" xfId="36" applyFont="1" applyBorder="1" applyAlignment="1">
      <alignment horizontal="center"/>
      <protection/>
    </xf>
    <xf numFmtId="175" fontId="0" fillId="0" borderId="10" xfId="36" applyNumberFormat="1" applyBorder="1" applyAlignment="1">
      <alignment horizontal="center"/>
      <protection/>
    </xf>
    <xf numFmtId="165" fontId="0" fillId="0" borderId="9" xfId="36" applyNumberFormat="1" applyFont="1" applyBorder="1" applyAlignment="1">
      <alignment horizontal="center"/>
      <protection/>
    </xf>
    <xf numFmtId="0" fontId="0" fillId="0" borderId="0" xfId="36" applyFont="1" applyAlignment="1">
      <alignment horizontal="left"/>
      <protection/>
    </xf>
    <xf numFmtId="0" fontId="0" fillId="0" borderId="10" xfId="36" applyFont="1" applyBorder="1" applyAlignment="1">
      <alignment horizontal="center"/>
      <protection/>
    </xf>
    <xf numFmtId="0" fontId="3" fillId="0" borderId="0" xfId="36" applyNumberFormat="1" applyFont="1">
      <alignment/>
      <protection/>
    </xf>
    <xf numFmtId="43" fontId="0" fillId="0" borderId="0" xfId="36" applyNumberFormat="1">
      <alignment/>
      <protection/>
    </xf>
    <xf numFmtId="0" fontId="0" fillId="0" borderId="0" xfId="36" applyNumberFormat="1">
      <alignment/>
      <protection/>
    </xf>
    <xf numFmtId="37" fontId="0" fillId="0" borderId="0" xfId="36" applyNumberFormat="1">
      <alignment/>
      <protection/>
    </xf>
    <xf numFmtId="37" fontId="0" fillId="0" borderId="8" xfId="36" applyNumberFormat="1" applyBorder="1">
      <alignment/>
      <protection/>
    </xf>
    <xf numFmtId="37" fontId="0" fillId="0" borderId="11" xfId="36" applyNumberFormat="1" applyBorder="1">
      <alignment/>
      <protection/>
    </xf>
    <xf numFmtId="0" fontId="7" fillId="0" borderId="0" xfId="36" applyFont="1" applyAlignment="1">
      <alignment horizontal="right" textRotation="180"/>
      <protection/>
    </xf>
    <xf numFmtId="0" fontId="0" fillId="0" borderId="0" xfId="37">
      <alignment/>
      <protection/>
    </xf>
    <xf numFmtId="0" fontId="7" fillId="0" borderId="0" xfId="37" applyFont="1" applyAlignment="1">
      <alignment horizontal="right"/>
      <protection/>
    </xf>
    <xf numFmtId="0" fontId="7" fillId="0" borderId="0" xfId="37" applyFont="1" applyAlignment="1" quotePrefix="1">
      <alignment horizontal="right"/>
      <protection/>
    </xf>
    <xf numFmtId="0" fontId="2" fillId="0" borderId="0" xfId="37" applyFont="1" applyAlignment="1">
      <alignment horizontal="center"/>
      <protection/>
    </xf>
    <xf numFmtId="0" fontId="0" fillId="0" borderId="1" xfId="37" applyBorder="1" applyAlignment="1">
      <alignment horizontal="center"/>
      <protection/>
    </xf>
    <xf numFmtId="165" fontId="0" fillId="0" borderId="10" xfId="37" applyNumberFormat="1" applyBorder="1" applyAlignment="1">
      <alignment horizontal="center"/>
      <protection/>
    </xf>
    <xf numFmtId="165" fontId="0" fillId="0" borderId="4" xfId="37" applyNumberFormat="1" applyBorder="1" applyAlignment="1">
      <alignment horizontal="center"/>
      <protection/>
    </xf>
    <xf numFmtId="0" fontId="3" fillId="0" borderId="0" xfId="37" applyFont="1">
      <alignment/>
      <protection/>
    </xf>
    <xf numFmtId="164" fontId="0" fillId="0" borderId="0" xfId="37" applyNumberFormat="1">
      <alignment/>
      <protection/>
    </xf>
    <xf numFmtId="166" fontId="0" fillId="0" borderId="8" xfId="15" applyNumberFormat="1" applyBorder="1" applyAlignment="1">
      <alignment/>
    </xf>
    <xf numFmtId="0" fontId="0" fillId="0" borderId="0" xfId="37" applyAlignment="1" quotePrefix="1">
      <alignment horizontal="left"/>
      <protection/>
    </xf>
    <xf numFmtId="167" fontId="0" fillId="0" borderId="8" xfId="47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11" xfId="15" applyNumberFormat="1" applyBorder="1" applyAlignment="1">
      <alignment/>
    </xf>
    <xf numFmtId="166" fontId="0" fillId="0" borderId="12" xfId="15" applyNumberFormat="1" applyBorder="1" applyAlignment="1">
      <alignment/>
    </xf>
    <xf numFmtId="0" fontId="0" fillId="0" borderId="0" xfId="38">
      <alignment/>
      <protection/>
    </xf>
    <xf numFmtId="0" fontId="8" fillId="0" borderId="0" xfId="38" applyFont="1" applyAlignment="1">
      <alignment horizontal="center"/>
      <protection/>
    </xf>
    <xf numFmtId="0" fontId="2" fillId="0" borderId="0" xfId="38" applyFont="1" applyAlignment="1">
      <alignment horizontal="center"/>
      <protection/>
    </xf>
    <xf numFmtId="0" fontId="2" fillId="0" borderId="0" xfId="38" applyFont="1" applyAlignment="1" quotePrefix="1">
      <alignment horizontal="center"/>
      <protection/>
    </xf>
    <xf numFmtId="164" fontId="0" fillId="0" borderId="10" xfId="38" applyNumberFormat="1" applyBorder="1" applyAlignment="1">
      <alignment horizontal="center"/>
      <protection/>
    </xf>
    <xf numFmtId="0" fontId="7" fillId="0" borderId="0" xfId="38" applyFont="1" applyAlignment="1" quotePrefix="1">
      <alignment horizontal="right" textRotation="180"/>
      <protection/>
    </xf>
    <xf numFmtId="0" fontId="7" fillId="0" borderId="0" xfId="38" applyFont="1" applyAlignment="1">
      <alignment horizontal="right" textRotation="180"/>
      <protection/>
    </xf>
    <xf numFmtId="0" fontId="0" fillId="0" borderId="0" xfId="39">
      <alignment/>
      <protection/>
    </xf>
    <xf numFmtId="0" fontId="8" fillId="0" borderId="0" xfId="39" applyFont="1" applyAlignment="1">
      <alignment horizontal="center"/>
      <protection/>
    </xf>
    <xf numFmtId="0" fontId="2" fillId="0" borderId="0" xfId="39" applyFont="1" applyAlignment="1">
      <alignment horizontal="center"/>
      <protection/>
    </xf>
    <xf numFmtId="0" fontId="0" fillId="0" borderId="1" xfId="39" applyFont="1" applyBorder="1" applyAlignment="1">
      <alignment horizontal="center"/>
      <protection/>
    </xf>
    <xf numFmtId="175" fontId="0" fillId="0" borderId="10" xfId="39" applyNumberFormat="1" applyBorder="1" applyAlignment="1">
      <alignment horizontal="center"/>
      <protection/>
    </xf>
    <xf numFmtId="165" fontId="0" fillId="0" borderId="9" xfId="39" applyNumberFormat="1" applyFont="1" applyBorder="1" applyAlignment="1">
      <alignment horizontal="center"/>
      <protection/>
    </xf>
    <xf numFmtId="0" fontId="0" fillId="0" borderId="10" xfId="39" applyFont="1" applyBorder="1" applyAlignment="1">
      <alignment horizontal="center"/>
      <protection/>
    </xf>
    <xf numFmtId="166" fontId="0" fillId="0" borderId="0" xfId="15" applyNumberFormat="1" applyBorder="1" applyAlignment="1">
      <alignment/>
    </xf>
    <xf numFmtId="0" fontId="7" fillId="0" borderId="0" xfId="39" applyFont="1" applyAlignment="1" quotePrefix="1">
      <alignment horizontal="right" textRotation="180"/>
      <protection/>
    </xf>
    <xf numFmtId="0" fontId="7" fillId="0" borderId="0" xfId="39" applyFont="1" applyAlignment="1">
      <alignment horizontal="right" textRotation="180"/>
      <protection/>
    </xf>
    <xf numFmtId="0" fontId="0" fillId="0" borderId="0" xfId="40">
      <alignment/>
      <protection/>
    </xf>
    <xf numFmtId="0" fontId="8" fillId="0" borderId="0" xfId="40" applyFont="1" applyAlignment="1">
      <alignment horizontal="center"/>
      <protection/>
    </xf>
    <xf numFmtId="0" fontId="2" fillId="0" borderId="0" xfId="40" applyFont="1" applyAlignment="1">
      <alignment horizontal="center"/>
      <protection/>
    </xf>
    <xf numFmtId="0" fontId="0" fillId="0" borderId="1" xfId="40" applyFont="1" applyBorder="1" applyAlignment="1">
      <alignment horizontal="center"/>
      <protection/>
    </xf>
    <xf numFmtId="175" fontId="0" fillId="0" borderId="10" xfId="40" applyNumberFormat="1" applyBorder="1" applyAlignment="1">
      <alignment horizontal="center"/>
      <protection/>
    </xf>
    <xf numFmtId="165" fontId="0" fillId="0" borderId="9" xfId="40" applyNumberFormat="1" applyFont="1" applyBorder="1" applyAlignment="1">
      <alignment horizontal="center"/>
      <protection/>
    </xf>
    <xf numFmtId="0" fontId="0" fillId="0" borderId="10" xfId="40" applyFont="1" applyBorder="1" applyAlignment="1">
      <alignment horizontal="center"/>
      <protection/>
    </xf>
    <xf numFmtId="0" fontId="7" fillId="0" borderId="0" xfId="40" applyFont="1" applyAlignment="1" quotePrefix="1">
      <alignment horizontal="right" textRotation="180"/>
      <protection/>
    </xf>
    <xf numFmtId="0" fontId="7" fillId="0" borderId="0" xfId="40" applyFont="1" applyAlignment="1">
      <alignment horizontal="right" textRotation="180"/>
      <protection/>
    </xf>
    <xf numFmtId="0" fontId="0" fillId="0" borderId="0" xfId="41">
      <alignment/>
      <protection/>
    </xf>
    <xf numFmtId="0" fontId="2" fillId="0" borderId="0" xfId="41" applyFont="1" applyAlignment="1">
      <alignment horizontal="center"/>
      <protection/>
    </xf>
    <xf numFmtId="0" fontId="0" fillId="0" borderId="1" xfId="41" applyFont="1" applyBorder="1" applyAlignment="1">
      <alignment horizontal="center"/>
      <protection/>
    </xf>
    <xf numFmtId="175" fontId="0" fillId="0" borderId="10" xfId="41" applyNumberFormat="1" applyBorder="1" applyAlignment="1">
      <alignment horizontal="center"/>
      <protection/>
    </xf>
    <xf numFmtId="165" fontId="0" fillId="0" borderId="9" xfId="41" applyNumberFormat="1" applyFont="1" applyBorder="1" applyAlignment="1">
      <alignment horizontal="center"/>
      <protection/>
    </xf>
    <xf numFmtId="0" fontId="0" fillId="0" borderId="10" xfId="41" applyFont="1" applyBorder="1" applyAlignment="1">
      <alignment horizontal="center"/>
      <protection/>
    </xf>
    <xf numFmtId="0" fontId="3" fillId="0" borderId="0" xfId="41" applyFont="1">
      <alignment/>
      <protection/>
    </xf>
    <xf numFmtId="0" fontId="7" fillId="0" borderId="0" xfId="41" applyFont="1" applyAlignment="1" quotePrefix="1">
      <alignment horizontal="right" textRotation="180"/>
      <protection/>
    </xf>
    <xf numFmtId="0" fontId="7" fillId="0" borderId="0" xfId="41" applyFont="1" applyAlignment="1">
      <alignment horizontal="right" textRotation="180"/>
      <protection/>
    </xf>
    <xf numFmtId="0" fontId="0" fillId="0" borderId="0" xfId="42" applyAlignment="1">
      <alignment horizontal="center"/>
      <protection/>
    </xf>
    <xf numFmtId="0" fontId="0" fillId="0" borderId="0" xfId="42">
      <alignment/>
      <protection/>
    </xf>
    <xf numFmtId="0" fontId="7" fillId="0" borderId="0" xfId="42" applyFont="1" applyAlignment="1">
      <alignment horizontal="right"/>
      <protection/>
    </xf>
    <xf numFmtId="0" fontId="7" fillId="0" borderId="0" xfId="42" applyFont="1" applyAlignment="1" quotePrefix="1">
      <alignment horizontal="right"/>
      <protection/>
    </xf>
    <xf numFmtId="0" fontId="2" fillId="0" borderId="0" xfId="42" applyFont="1">
      <alignment/>
      <protection/>
    </xf>
    <xf numFmtId="0" fontId="0" fillId="0" borderId="1" xfId="42" applyBorder="1" applyAlignment="1">
      <alignment horizontal="center"/>
      <protection/>
    </xf>
    <xf numFmtId="0" fontId="0" fillId="0" borderId="9" xfId="42" applyBorder="1" applyAlignment="1">
      <alignment horizontal="center"/>
      <protection/>
    </xf>
    <xf numFmtId="168" fontId="0" fillId="0" borderId="4" xfId="42" applyNumberFormat="1" applyBorder="1" applyAlignment="1">
      <alignment horizontal="center"/>
      <protection/>
    </xf>
    <xf numFmtId="0" fontId="0" fillId="0" borderId="4" xfId="42" applyBorder="1" applyAlignment="1">
      <alignment horizontal="center"/>
      <protection/>
    </xf>
    <xf numFmtId="0" fontId="3" fillId="0" borderId="0" xfId="42" applyFont="1">
      <alignment/>
      <protection/>
    </xf>
    <xf numFmtId="10" fontId="0" fillId="0" borderId="0" xfId="47" applyNumberFormat="1" applyAlignment="1">
      <alignment/>
    </xf>
    <xf numFmtId="10" fontId="0" fillId="0" borderId="8" xfId="47" applyNumberFormat="1" applyBorder="1" applyAlignment="1">
      <alignment/>
    </xf>
    <xf numFmtId="10" fontId="0" fillId="0" borderId="0" xfId="15" applyNumberFormat="1" applyAlignment="1">
      <alignment/>
    </xf>
    <xf numFmtId="10" fontId="0" fillId="0" borderId="11" xfId="47" applyNumberFormat="1" applyBorder="1" applyAlignment="1">
      <alignment/>
    </xf>
    <xf numFmtId="0" fontId="3" fillId="0" borderId="0" xfId="42" applyFont="1" applyBorder="1">
      <alignment/>
      <protection/>
    </xf>
    <xf numFmtId="0" fontId="0" fillId="0" borderId="0" xfId="42" applyBorder="1">
      <alignment/>
      <protection/>
    </xf>
    <xf numFmtId="166" fontId="0" fillId="0" borderId="10" xfId="15" applyNumberFormat="1" applyBorder="1" applyAlignment="1">
      <alignment horizontal="center"/>
    </xf>
    <xf numFmtId="168" fontId="0" fillId="0" borderId="0" xfId="15" applyNumberFormat="1" applyAlignment="1">
      <alignment/>
    </xf>
    <xf numFmtId="170" fontId="0" fillId="0" borderId="0" xfId="15" applyNumberFormat="1" applyAlignment="1">
      <alignment/>
    </xf>
    <xf numFmtId="5" fontId="0" fillId="0" borderId="0" xfId="42" applyNumberFormat="1">
      <alignment/>
      <protection/>
    </xf>
    <xf numFmtId="169" fontId="0" fillId="0" borderId="0" xfId="42" applyNumberFormat="1">
      <alignment/>
      <protection/>
    </xf>
    <xf numFmtId="10" fontId="0" fillId="0" borderId="0" xfId="42" applyNumberFormat="1">
      <alignment/>
      <protection/>
    </xf>
    <xf numFmtId="0" fontId="0" fillId="0" borderId="0" xfId="43">
      <alignment/>
      <protection/>
    </xf>
    <xf numFmtId="0" fontId="8" fillId="0" borderId="0" xfId="43" applyFont="1" applyAlignment="1">
      <alignment horizontal="center"/>
      <protection/>
    </xf>
    <xf numFmtId="0" fontId="2" fillId="0" borderId="0" xfId="43" applyFont="1" applyAlignment="1">
      <alignment horizontal="center"/>
      <protection/>
    </xf>
    <xf numFmtId="0" fontId="0" fillId="0" borderId="1" xfId="43" applyBorder="1" applyAlignment="1">
      <alignment horizontal="center"/>
      <protection/>
    </xf>
    <xf numFmtId="0" fontId="0" fillId="0" borderId="9" xfId="43" applyBorder="1" applyAlignment="1">
      <alignment horizontal="center"/>
      <protection/>
    </xf>
    <xf numFmtId="164" fontId="0" fillId="0" borderId="4" xfId="43" applyNumberFormat="1" applyBorder="1" applyAlignment="1">
      <alignment horizontal="center"/>
      <protection/>
    </xf>
    <xf numFmtId="0" fontId="0" fillId="0" borderId="10" xfId="43" applyBorder="1" applyAlignment="1">
      <alignment horizontal="center"/>
      <protection/>
    </xf>
    <xf numFmtId="164" fontId="0" fillId="0" borderId="4" xfId="0" applyNumberFormat="1" applyFill="1" applyBorder="1" applyAlignment="1">
      <alignment horizontal="center"/>
    </xf>
    <xf numFmtId="37" fontId="2" fillId="0" borderId="13" xfId="0" applyFont="1" applyBorder="1" applyAlignment="1">
      <alignment/>
    </xf>
    <xf numFmtId="37" fontId="0" fillId="0" borderId="14" xfId="0" applyBorder="1" applyAlignment="1">
      <alignment/>
    </xf>
    <xf numFmtId="167" fontId="2" fillId="0" borderId="0" xfId="0" applyNumberFormat="1" applyFont="1" applyAlignment="1">
      <alignment/>
    </xf>
    <xf numFmtId="37" fontId="0" fillId="0" borderId="0" xfId="0" applyAlignment="1" quotePrefix="1">
      <alignment/>
    </xf>
    <xf numFmtId="37" fontId="0" fillId="0" borderId="0" xfId="0" applyFont="1" applyAlignment="1">
      <alignment/>
    </xf>
    <xf numFmtId="164" fontId="0" fillId="0" borderId="0" xfId="0" applyNumberFormat="1" applyFill="1" applyBorder="1" applyAlignment="1">
      <alignment horizontal="center"/>
    </xf>
    <xf numFmtId="0" fontId="0" fillId="0" borderId="0" xfId="44" applyFont="1">
      <alignment/>
      <protection/>
    </xf>
    <xf numFmtId="3" fontId="0" fillId="0" borderId="8" xfId="30" applyNumberFormat="1" applyBorder="1">
      <alignment/>
      <protection/>
    </xf>
    <xf numFmtId="0" fontId="0" fillId="0" borderId="0" xfId="30" applyBorder="1">
      <alignment/>
      <protection/>
    </xf>
    <xf numFmtId="0" fontId="0" fillId="0" borderId="0" xfId="28" applyFont="1" applyAlignment="1">
      <alignment horizontal="left"/>
      <protection/>
    </xf>
    <xf numFmtId="3" fontId="0" fillId="0" borderId="12" xfId="30" applyNumberFormat="1" applyFill="1" applyBorder="1">
      <alignment/>
      <protection/>
    </xf>
    <xf numFmtId="0" fontId="2" fillId="0" borderId="0" xfId="34" applyFont="1" applyBorder="1" applyAlignment="1">
      <alignment/>
      <protection/>
    </xf>
    <xf numFmtId="0" fontId="2" fillId="0" borderId="0" xfId="34" applyFont="1" applyBorder="1" applyAlignment="1">
      <alignment horizontal="center" wrapText="1"/>
      <protection/>
    </xf>
    <xf numFmtId="3" fontId="0" fillId="0" borderId="0" xfId="29" applyNumberFormat="1" applyFill="1">
      <alignment/>
      <protection/>
    </xf>
    <xf numFmtId="3" fontId="0" fillId="0" borderId="0" xfId="35" applyNumberFormat="1" applyBorder="1" applyAlignment="1">
      <alignment horizontal="right" vertical="center"/>
      <protection/>
    </xf>
    <xf numFmtId="173" fontId="0" fillId="0" borderId="0" xfId="34" applyNumberFormat="1" applyFont="1" applyFill="1" applyBorder="1" applyAlignment="1">
      <alignment horizontal="center" wrapText="1"/>
      <protection/>
    </xf>
    <xf numFmtId="173" fontId="0" fillId="0" borderId="12" xfId="34" applyNumberFormat="1" applyFont="1" applyFill="1" applyBorder="1" applyAlignment="1">
      <alignment horizontal="right" wrapText="1"/>
      <protection/>
    </xf>
    <xf numFmtId="0" fontId="2" fillId="0" borderId="0" xfId="23" applyFont="1" applyAlignment="1">
      <alignment horizontal="center"/>
      <protection/>
    </xf>
    <xf numFmtId="2" fontId="0" fillId="0" borderId="0" xfId="23" applyNumberFormat="1" applyFont="1" applyFill="1" applyAlignment="1">
      <alignment horizontal="center"/>
      <protection/>
    </xf>
    <xf numFmtId="3" fontId="0" fillId="0" borderId="0" xfId="23" applyNumberFormat="1" applyFont="1" applyFill="1" applyAlignment="1">
      <alignment horizontal="center"/>
      <protection/>
    </xf>
    <xf numFmtId="0" fontId="0" fillId="0" borderId="0" xfId="23" applyFont="1" applyAlignment="1">
      <alignment horizontal="center"/>
      <protection/>
    </xf>
    <xf numFmtId="0" fontId="0" fillId="0" borderId="0" xfId="23" applyFont="1">
      <alignment/>
      <protection/>
    </xf>
    <xf numFmtId="0" fontId="0" fillId="0" borderId="0" xfId="23" applyFont="1" applyBorder="1" applyAlignment="1">
      <alignment horizontal="center"/>
      <protection/>
    </xf>
    <xf numFmtId="3" fontId="0" fillId="0" borderId="0" xfId="23" applyNumberFormat="1" applyFont="1" applyFill="1" applyBorder="1" applyAlignment="1">
      <alignment horizontal="center"/>
      <protection/>
    </xf>
    <xf numFmtId="2" fontId="0" fillId="0" borderId="0" xfId="23" applyNumberFormat="1" applyFont="1" applyFill="1" applyBorder="1" applyAlignment="1">
      <alignment horizontal="center"/>
      <protection/>
    </xf>
    <xf numFmtId="0" fontId="0" fillId="0" borderId="8" xfId="23" applyFont="1" applyBorder="1" applyAlignment="1">
      <alignment horizontal="center"/>
      <protection/>
    </xf>
    <xf numFmtId="2" fontId="0" fillId="0" borderId="8" xfId="23" applyNumberFormat="1" applyFont="1" applyFill="1" applyBorder="1" applyAlignment="1">
      <alignment horizontal="center"/>
      <protection/>
    </xf>
    <xf numFmtId="3" fontId="0" fillId="0" borderId="8" xfId="23" applyNumberFormat="1" applyFont="1" applyFill="1" applyBorder="1" applyAlignment="1">
      <alignment horizontal="center"/>
      <protection/>
    </xf>
    <xf numFmtId="17" fontId="0" fillId="0" borderId="0" xfId="23" applyNumberFormat="1" applyFont="1">
      <alignment/>
      <protection/>
    </xf>
    <xf numFmtId="3" fontId="0" fillId="0" borderId="0" xfId="23" applyNumberFormat="1" applyFont="1" applyFill="1">
      <alignment/>
      <protection/>
    </xf>
    <xf numFmtId="3" fontId="0" fillId="0" borderId="0" xfId="23" applyNumberFormat="1" applyFont="1">
      <alignment/>
      <protection/>
    </xf>
    <xf numFmtId="17" fontId="23" fillId="0" borderId="0" xfId="23" applyNumberFormat="1" applyFont="1">
      <alignment/>
      <protection/>
    </xf>
    <xf numFmtId="3" fontId="23" fillId="0" borderId="0" xfId="23" applyNumberFormat="1" applyFont="1">
      <alignment/>
      <protection/>
    </xf>
    <xf numFmtId="17" fontId="0" fillId="0" borderId="0" xfId="23" applyNumberFormat="1" applyFont="1" applyBorder="1">
      <alignment/>
      <protection/>
    </xf>
    <xf numFmtId="3" fontId="0" fillId="0" borderId="0" xfId="23" applyNumberFormat="1" applyFont="1" applyFill="1" applyBorder="1">
      <alignment/>
      <protection/>
    </xf>
    <xf numFmtId="3" fontId="2" fillId="0" borderId="0" xfId="23" applyNumberFormat="1" applyFont="1">
      <alignment/>
      <protection/>
    </xf>
    <xf numFmtId="3" fontId="23" fillId="0" borderId="0" xfId="23" applyNumberFormat="1" applyFont="1" applyFill="1">
      <alignment/>
      <protection/>
    </xf>
    <xf numFmtId="2" fontId="0" fillId="0" borderId="0" xfId="23" applyNumberFormat="1" applyFont="1" applyFill="1">
      <alignment/>
      <protection/>
    </xf>
    <xf numFmtId="0" fontId="2" fillId="0" borderId="0" xfId="24" applyFont="1">
      <alignment/>
      <protection/>
    </xf>
    <xf numFmtId="0" fontId="0" fillId="0" borderId="0" xfId="24">
      <alignment/>
      <protection/>
    </xf>
    <xf numFmtId="0" fontId="7" fillId="0" borderId="0" xfId="24" applyFont="1" applyAlignment="1">
      <alignment horizontal="right"/>
      <protection/>
    </xf>
    <xf numFmtId="0" fontId="9" fillId="0" borderId="0" xfId="24" applyFont="1" applyBorder="1" applyAlignment="1">
      <alignment horizontal="center"/>
      <protection/>
    </xf>
    <xf numFmtId="0" fontId="9" fillId="0" borderId="7" xfId="24" applyFont="1" applyBorder="1" applyAlignment="1">
      <alignment horizontal="center"/>
      <protection/>
    </xf>
    <xf numFmtId="0" fontId="0" fillId="0" borderId="7" xfId="24" applyBorder="1">
      <alignment/>
      <protection/>
    </xf>
    <xf numFmtId="0" fontId="0" fillId="0" borderId="0" xfId="24" applyBorder="1">
      <alignment/>
      <protection/>
    </xf>
    <xf numFmtId="0" fontId="2" fillId="0" borderId="0" xfId="24" applyFont="1" applyAlignment="1">
      <alignment horizontal="center"/>
      <protection/>
    </xf>
    <xf numFmtId="0" fontId="0" fillId="0" borderId="0" xfId="24" applyAlignment="1">
      <alignment horizontal="right"/>
      <protection/>
    </xf>
    <xf numFmtId="3" fontId="0" fillId="0" borderId="0" xfId="24" applyNumberFormat="1" applyBorder="1">
      <alignment/>
      <protection/>
    </xf>
    <xf numFmtId="3" fontId="0" fillId="0" borderId="8" xfId="24" applyNumberFormat="1" applyBorder="1">
      <alignment/>
      <protection/>
    </xf>
    <xf numFmtId="3" fontId="0" fillId="0" borderId="0" xfId="24" applyNumberFormat="1">
      <alignment/>
      <protection/>
    </xf>
    <xf numFmtId="0" fontId="2" fillId="0" borderId="0" xfId="24" applyFont="1" applyAlignment="1">
      <alignment horizontal="right"/>
      <protection/>
    </xf>
    <xf numFmtId="3" fontId="2" fillId="2" borderId="0" xfId="24" applyNumberFormat="1" applyFont="1" applyFill="1">
      <alignment/>
      <protection/>
    </xf>
    <xf numFmtId="0" fontId="24" fillId="0" borderId="0" xfId="24" applyFont="1" applyAlignment="1">
      <alignment horizontal="right"/>
      <protection/>
    </xf>
    <xf numFmtId="3" fontId="24" fillId="0" borderId="0" xfId="24" applyNumberFormat="1" applyFont="1">
      <alignment/>
      <protection/>
    </xf>
    <xf numFmtId="0" fontId="0" fillId="0" borderId="0" xfId="25">
      <alignment/>
      <protection/>
    </xf>
    <xf numFmtId="0" fontId="7" fillId="0" borderId="0" xfId="25" applyFont="1" applyAlignment="1">
      <alignment horizontal="right"/>
      <protection/>
    </xf>
    <xf numFmtId="0" fontId="25" fillId="0" borderId="0" xfId="46" applyFont="1" applyAlignment="1">
      <alignment horizontal="center"/>
      <protection/>
    </xf>
    <xf numFmtId="0" fontId="25" fillId="0" borderId="7" xfId="46" applyFont="1" applyBorder="1" applyAlignment="1">
      <alignment horizontal="center"/>
      <protection/>
    </xf>
    <xf numFmtId="0" fontId="29" fillId="0" borderId="0" xfId="26">
      <alignment vertical="top"/>
      <protection/>
    </xf>
    <xf numFmtId="0" fontId="7" fillId="0" borderId="0" xfId="26" applyFont="1" applyAlignment="1">
      <alignment horizontal="right"/>
      <protection/>
    </xf>
    <xf numFmtId="0" fontId="30" fillId="0" borderId="0" xfId="26" applyFont="1">
      <alignment vertical="top"/>
      <protection/>
    </xf>
    <xf numFmtId="0" fontId="27" fillId="0" borderId="0" xfId="26" applyFont="1">
      <alignment vertical="top"/>
      <protection/>
    </xf>
    <xf numFmtId="0" fontId="31" fillId="0" borderId="0" xfId="26" applyFont="1" applyAlignment="1">
      <alignment horizontal="right"/>
      <protection/>
    </xf>
    <xf numFmtId="0" fontId="27" fillId="3" borderId="8" xfId="26" applyFont="1" applyFill="1" applyBorder="1" applyAlignment="1">
      <alignment horizontal="left" vertical="top"/>
      <protection/>
    </xf>
    <xf numFmtId="0" fontId="29" fillId="4" borderId="0" xfId="26" applyFill="1" applyAlignment="1">
      <alignment horizontal="left" vertical="top"/>
      <protection/>
    </xf>
    <xf numFmtId="0" fontId="27" fillId="5" borderId="0" xfId="26" applyFill="1" applyAlignment="1">
      <alignment horizontal="left" vertical="top"/>
      <protection/>
    </xf>
    <xf numFmtId="0" fontId="29" fillId="5" borderId="0" xfId="26" applyFill="1" applyAlignment="1">
      <alignment horizontal="left" vertical="top"/>
      <protection/>
    </xf>
    <xf numFmtId="0" fontId="29" fillId="6" borderId="0" xfId="26" applyFill="1" applyAlignment="1">
      <alignment horizontal="left" vertical="top"/>
      <protection/>
    </xf>
    <xf numFmtId="0" fontId="27" fillId="6" borderId="0" xfId="26" applyFill="1" applyAlignment="1">
      <alignment horizontal="left" vertical="top"/>
      <protection/>
    </xf>
    <xf numFmtId="2" fontId="29" fillId="6" borderId="0" xfId="26" applyNumberFormat="1" applyFill="1" applyAlignment="1">
      <alignment horizontal="left" vertical="top"/>
      <protection/>
    </xf>
    <xf numFmtId="2" fontId="29" fillId="5" borderId="0" xfId="26" applyNumberFormat="1" applyFill="1" applyAlignment="1">
      <alignment horizontal="left" vertical="top"/>
      <protection/>
    </xf>
    <xf numFmtId="2" fontId="29" fillId="4" borderId="0" xfId="26" applyNumberFormat="1" applyFill="1" applyAlignment="1">
      <alignment horizontal="left" vertical="top"/>
      <protection/>
    </xf>
    <xf numFmtId="2" fontId="29" fillId="0" borderId="0" xfId="26" applyNumberFormat="1">
      <alignment vertical="top"/>
      <protection/>
    </xf>
    <xf numFmtId="2" fontId="27" fillId="3" borderId="8" xfId="26" applyNumberFormat="1" applyFont="1" applyFill="1" applyBorder="1" applyAlignment="1">
      <alignment horizontal="left" vertical="top"/>
      <protection/>
    </xf>
    <xf numFmtId="2" fontId="27" fillId="5" borderId="0" xfId="26" applyNumberFormat="1" applyFill="1" applyAlignment="1">
      <alignment horizontal="left" vertical="top"/>
      <protection/>
    </xf>
    <xf numFmtId="0" fontId="0" fillId="0" borderId="0" xfId="27" applyFont="1" applyFill="1">
      <alignment/>
      <protection/>
    </xf>
    <xf numFmtId="3" fontId="0" fillId="0" borderId="0" xfId="27" applyNumberFormat="1" applyFont="1">
      <alignment/>
      <protection/>
    </xf>
    <xf numFmtId="0" fontId="0" fillId="0" borderId="0" xfId="27" applyFont="1">
      <alignment/>
      <protection/>
    </xf>
    <xf numFmtId="3" fontId="0" fillId="0" borderId="0" xfId="27" applyNumberFormat="1" applyFont="1" applyFill="1">
      <alignment/>
      <protection/>
    </xf>
    <xf numFmtId="0" fontId="0" fillId="0" borderId="0" xfId="27">
      <alignment/>
      <protection/>
    </xf>
    <xf numFmtId="0" fontId="25" fillId="0" borderId="0" xfId="46" applyFont="1" applyBorder="1" applyAlignment="1">
      <alignment horizontal="center"/>
      <protection/>
    </xf>
    <xf numFmtId="3" fontId="0" fillId="0" borderId="0" xfId="27" applyNumberFormat="1" applyFont="1" applyBorder="1">
      <alignment/>
      <protection/>
    </xf>
    <xf numFmtId="4" fontId="0" fillId="0" borderId="0" xfId="27" applyNumberFormat="1" applyFont="1" applyBorder="1">
      <alignment/>
      <protection/>
    </xf>
    <xf numFmtId="3" fontId="0" fillId="0" borderId="0" xfId="27" applyNumberFormat="1" applyFont="1" applyFill="1" applyBorder="1">
      <alignment/>
      <protection/>
    </xf>
    <xf numFmtId="0" fontId="0" fillId="0" borderId="0" xfId="27" applyFont="1" applyBorder="1">
      <alignment/>
      <protection/>
    </xf>
    <xf numFmtId="3" fontId="2" fillId="0" borderId="0" xfId="27" applyNumberFormat="1" applyFont="1" applyAlignment="1">
      <alignment horizontal="center"/>
      <protection/>
    </xf>
    <xf numFmtId="0" fontId="26" fillId="0" borderId="0" xfId="27" applyFont="1">
      <alignment/>
      <protection/>
    </xf>
    <xf numFmtId="3" fontId="0" fillId="0" borderId="0" xfId="27" applyNumberFormat="1">
      <alignment/>
      <protection/>
    </xf>
    <xf numFmtId="0" fontId="7" fillId="0" borderId="0" xfId="27" applyFont="1" applyAlignment="1">
      <alignment horizontal="right" textRotation="180"/>
      <protection/>
    </xf>
    <xf numFmtId="0" fontId="0" fillId="0" borderId="0" xfId="29" applyFont="1">
      <alignment/>
      <protection/>
    </xf>
    <xf numFmtId="0" fontId="0" fillId="0" borderId="0" xfId="32" applyFont="1">
      <alignment/>
      <protection/>
    </xf>
    <xf numFmtId="0" fontId="0" fillId="0" borderId="0" xfId="35" applyFont="1">
      <alignment/>
      <protection/>
    </xf>
    <xf numFmtId="164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27" fillId="0" borderId="8" xfId="26" applyFont="1" applyFill="1" applyBorder="1" applyAlignment="1">
      <alignment horizontal="left" vertical="top"/>
      <protection/>
    </xf>
    <xf numFmtId="0" fontId="29" fillId="0" borderId="0" xfId="26" applyFill="1" applyAlignment="1">
      <alignment horizontal="left" vertical="top"/>
      <protection/>
    </xf>
    <xf numFmtId="0" fontId="27" fillId="0" borderId="0" xfId="26" applyFill="1" applyAlignment="1">
      <alignment horizontal="left" vertical="top"/>
      <protection/>
    </xf>
    <xf numFmtId="0" fontId="32" fillId="0" borderId="0" xfId="26" applyFill="1" applyAlignment="1">
      <alignment horizontal="left" vertical="top"/>
      <protection/>
    </xf>
    <xf numFmtId="2" fontId="29" fillId="0" borderId="0" xfId="26" applyNumberFormat="1" applyFill="1" applyAlignment="1">
      <alignment horizontal="left" vertical="top"/>
      <protection/>
    </xf>
    <xf numFmtId="0" fontId="21" fillId="0" borderId="0" xfId="31" applyFont="1">
      <alignment/>
      <protection/>
    </xf>
    <xf numFmtId="167" fontId="0" fillId="0" borderId="2" xfId="28" applyNumberFormat="1" applyBorder="1">
      <alignment/>
      <protection/>
    </xf>
    <xf numFmtId="3" fontId="0" fillId="0" borderId="11" xfId="29" applyNumberFormat="1" applyFill="1" applyBorder="1">
      <alignment/>
      <protection/>
    </xf>
    <xf numFmtId="3" fontId="0" fillId="0" borderId="8" xfId="29" applyNumberFormat="1" applyFill="1" applyBorder="1">
      <alignment/>
      <protection/>
    </xf>
    <xf numFmtId="37" fontId="0" fillId="0" borderId="13" xfId="0" applyBorder="1" applyAlignment="1">
      <alignment horizontal="center"/>
    </xf>
    <xf numFmtId="3" fontId="0" fillId="0" borderId="0" xfId="30" applyNumberFormat="1" applyFill="1">
      <alignment/>
      <protection/>
    </xf>
    <xf numFmtId="3" fontId="0" fillId="0" borderId="11" xfId="30" applyNumberFormat="1" applyFill="1" applyBorder="1">
      <alignment/>
      <protection/>
    </xf>
    <xf numFmtId="167" fontId="0" fillId="0" borderId="0" xfId="30" applyNumberFormat="1" applyFill="1" applyBorder="1">
      <alignment/>
      <protection/>
    </xf>
    <xf numFmtId="0" fontId="0" fillId="0" borderId="0" xfId="30" applyFill="1">
      <alignment/>
      <protection/>
    </xf>
    <xf numFmtId="3" fontId="0" fillId="0" borderId="0" xfId="30" applyNumberFormat="1" applyFill="1" applyBorder="1">
      <alignment/>
      <protection/>
    </xf>
    <xf numFmtId="3" fontId="0" fillId="0" borderId="8" xfId="30" applyNumberFormat="1" applyFill="1" applyBorder="1">
      <alignment/>
      <protection/>
    </xf>
    <xf numFmtId="167" fontId="0" fillId="0" borderId="0" xfId="30" applyNumberFormat="1" applyFill="1">
      <alignment/>
      <protection/>
    </xf>
    <xf numFmtId="0" fontId="33" fillId="0" borderId="0" xfId="29" applyFont="1" applyFill="1" applyBorder="1">
      <alignment/>
      <protection/>
    </xf>
    <xf numFmtId="0" fontId="34" fillId="0" borderId="0" xfId="29" applyFont="1" applyFill="1" applyBorder="1" applyAlignment="1">
      <alignment horizontal="center"/>
      <protection/>
    </xf>
    <xf numFmtId="3" fontId="33" fillId="0" borderId="0" xfId="29" applyNumberFormat="1" applyFont="1" applyFill="1" applyBorder="1">
      <alignment/>
      <protection/>
    </xf>
    <xf numFmtId="0" fontId="33" fillId="0" borderId="0" xfId="29" applyFont="1" applyFill="1" applyBorder="1" applyAlignment="1">
      <alignment horizontal="center"/>
      <protection/>
    </xf>
    <xf numFmtId="165" fontId="33" fillId="0" borderId="0" xfId="29" applyNumberFormat="1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167" fontId="33" fillId="0" borderId="0" xfId="30" applyNumberFormat="1" applyFont="1" applyFill="1" applyBorder="1">
      <alignment/>
      <protection/>
    </xf>
    <xf numFmtId="3" fontId="33" fillId="0" borderId="0" xfId="30" applyNumberFormat="1" applyFont="1" applyFill="1" applyBorder="1">
      <alignment/>
      <protection/>
    </xf>
    <xf numFmtId="0" fontId="33" fillId="0" borderId="0" xfId="30" applyFont="1" applyFill="1" applyBorder="1">
      <alignment/>
      <protection/>
    </xf>
    <xf numFmtId="0" fontId="34" fillId="0" borderId="0" xfId="30" applyFont="1" applyFill="1" applyBorder="1" applyAlignment="1">
      <alignment horizontal="center"/>
      <protection/>
    </xf>
    <xf numFmtId="0" fontId="33" fillId="0" borderId="0" xfId="30" applyFont="1" applyFill="1" applyBorder="1" applyAlignment="1">
      <alignment horizontal="center"/>
      <protection/>
    </xf>
    <xf numFmtId="165" fontId="33" fillId="0" borderId="0" xfId="30" applyNumberFormat="1" applyFont="1" applyFill="1" applyBorder="1" applyAlignment="1">
      <alignment horizontal="center"/>
      <protection/>
    </xf>
    <xf numFmtId="0" fontId="0" fillId="0" borderId="0" xfId="33" applyNumberFormat="1" applyFont="1">
      <alignment/>
      <protection/>
    </xf>
    <xf numFmtId="0" fontId="0" fillId="0" borderId="0" xfId="43" applyFont="1">
      <alignment/>
      <protection/>
    </xf>
    <xf numFmtId="0" fontId="0" fillId="0" borderId="9" xfId="43" applyFont="1" applyBorder="1" applyAlignment="1">
      <alignment horizontal="center"/>
      <protection/>
    </xf>
    <xf numFmtId="0" fontId="8" fillId="0" borderId="0" xfId="33" applyFont="1" applyAlignment="1">
      <alignment/>
      <protection/>
    </xf>
    <xf numFmtId="0" fontId="0" fillId="0" borderId="0" xfId="33" applyBorder="1" applyAlignment="1">
      <alignment horizontal="center"/>
      <protection/>
    </xf>
    <xf numFmtId="165" fontId="0" fillId="0" borderId="0" xfId="33" applyNumberFormat="1" applyFill="1" applyBorder="1" applyAlignment="1">
      <alignment horizontal="center"/>
      <protection/>
    </xf>
    <xf numFmtId="0" fontId="7" fillId="0" borderId="0" xfId="43" applyFont="1" applyAlignment="1" quotePrefix="1">
      <alignment horizontal="right" vertical="center" textRotation="180"/>
      <protection/>
    </xf>
    <xf numFmtId="0" fontId="7" fillId="0" borderId="0" xfId="43" applyFont="1" applyAlignment="1">
      <alignment horizontal="right" vertical="center" textRotation="180"/>
      <protection/>
    </xf>
    <xf numFmtId="0" fontId="0" fillId="0" borderId="15" xfId="43" applyBorder="1" applyAlignment="1">
      <alignment horizontal="center"/>
      <protection/>
    </xf>
    <xf numFmtId="0" fontId="0" fillId="0" borderId="4" xfId="29" applyBorder="1" applyAlignment="1">
      <alignment horizontal="center"/>
      <protection/>
    </xf>
    <xf numFmtId="0" fontId="0" fillId="0" borderId="16" xfId="43" applyFont="1" applyBorder="1" applyAlignment="1">
      <alignment horizontal="center"/>
      <protection/>
    </xf>
    <xf numFmtId="0" fontId="8" fillId="0" borderId="0" xfId="41" applyFont="1" applyAlignment="1">
      <alignment horizontal="center"/>
      <protection/>
    </xf>
    <xf numFmtId="0" fontId="0" fillId="0" borderId="0" xfId="37" applyFont="1" applyAlignment="1">
      <alignment horizontal="left" indent="1"/>
      <protection/>
    </xf>
    <xf numFmtId="0" fontId="0" fillId="0" borderId="0" xfId="36" applyFont="1" applyBorder="1" applyAlignment="1">
      <alignment horizontal="center"/>
      <protection/>
    </xf>
    <xf numFmtId="165" fontId="0" fillId="0" borderId="0" xfId="36" applyNumberFormat="1" applyFont="1" applyBorder="1" applyAlignment="1">
      <alignment horizontal="center"/>
      <protection/>
    </xf>
    <xf numFmtId="37" fontId="0" fillId="0" borderId="0" xfId="36" applyNumberFormat="1" applyBorder="1">
      <alignment/>
      <protection/>
    </xf>
    <xf numFmtId="0" fontId="0" fillId="0" borderId="0" xfId="39" applyFont="1" applyBorder="1" applyAlignment="1">
      <alignment horizontal="center"/>
      <protection/>
    </xf>
    <xf numFmtId="165" fontId="0" fillId="0" borderId="0" xfId="39" applyNumberFormat="1" applyFont="1" applyBorder="1" applyAlignment="1">
      <alignment horizontal="center"/>
      <protection/>
    </xf>
    <xf numFmtId="0" fontId="0" fillId="0" borderId="0" xfId="41" applyFont="1" applyBorder="1" applyAlignment="1">
      <alignment horizontal="center"/>
      <protection/>
    </xf>
    <xf numFmtId="165" fontId="0" fillId="0" borderId="0" xfId="41" applyNumberFormat="1" applyFont="1" applyBorder="1" applyAlignment="1">
      <alignment horizontal="center"/>
      <protection/>
    </xf>
    <xf numFmtId="0" fontId="0" fillId="0" borderId="0" xfId="43" applyFont="1" applyAlignment="1">
      <alignment horizontal="left" indent="1"/>
      <protection/>
    </xf>
    <xf numFmtId="166" fontId="0" fillId="0" borderId="0" xfId="45" applyNumberFormat="1">
      <alignment/>
      <protection/>
    </xf>
    <xf numFmtId="0" fontId="0" fillId="0" borderId="1" xfId="35" applyFont="1" applyBorder="1" applyAlignment="1">
      <alignment horizontal="center"/>
      <protection/>
    </xf>
    <xf numFmtId="0" fontId="0" fillId="0" borderId="4" xfId="35" applyFont="1" applyBorder="1" applyAlignment="1">
      <alignment horizontal="center"/>
      <protection/>
    </xf>
    <xf numFmtId="164" fontId="0" fillId="0" borderId="0" xfId="35" applyNumberFormat="1" applyFont="1" applyFill="1" applyAlignment="1">
      <alignment horizontal="center"/>
      <protection/>
    </xf>
    <xf numFmtId="0" fontId="0" fillId="0" borderId="0" xfId="35" applyFill="1" applyAlignment="1">
      <alignment horizontal="center"/>
      <protection/>
    </xf>
    <xf numFmtId="3" fontId="0" fillId="0" borderId="0" xfId="35" applyNumberFormat="1" applyFill="1" applyBorder="1">
      <alignment/>
      <protection/>
    </xf>
    <xf numFmtId="0" fontId="0" fillId="0" borderId="0" xfId="35" applyFont="1" applyFill="1" applyAlignment="1">
      <alignment horizontal="center"/>
      <protection/>
    </xf>
    <xf numFmtId="3" fontId="0" fillId="0" borderId="0" xfId="35" applyNumberFormat="1" applyBorder="1" applyAlignment="1">
      <alignment vertical="center"/>
      <protection/>
    </xf>
    <xf numFmtId="0" fontId="0" fillId="0" borderId="0" xfId="35" applyBorder="1">
      <alignment/>
      <protection/>
    </xf>
    <xf numFmtId="0" fontId="2" fillId="0" borderId="10" xfId="34" applyFont="1" applyBorder="1" applyAlignment="1">
      <alignment horizontal="center"/>
      <protection/>
    </xf>
    <xf numFmtId="0" fontId="0" fillId="0" borderId="0" xfId="22">
      <alignment/>
      <protection/>
    </xf>
    <xf numFmtId="0" fontId="2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3" fontId="0" fillId="0" borderId="0" xfId="22" applyNumberFormat="1" applyFont="1" applyFill="1">
      <alignment/>
      <protection/>
    </xf>
    <xf numFmtId="3" fontId="0" fillId="0" borderId="0" xfId="22" applyNumberFormat="1" applyFont="1">
      <alignment/>
      <protection/>
    </xf>
    <xf numFmtId="0" fontId="2" fillId="0" borderId="0" xfId="22" applyFont="1">
      <alignment/>
      <protection/>
    </xf>
    <xf numFmtId="0" fontId="26" fillId="0" borderId="0" xfId="22" applyFont="1">
      <alignment/>
      <protection/>
    </xf>
    <xf numFmtId="0" fontId="2" fillId="0" borderId="0" xfId="22" applyFont="1" applyFill="1" applyAlignment="1">
      <alignment horizontal="center"/>
      <protection/>
    </xf>
    <xf numFmtId="3" fontId="2" fillId="0" borderId="0" xfId="22" applyNumberFormat="1" applyFont="1" applyFill="1" applyAlignment="1">
      <alignment horizontal="center"/>
      <protection/>
    </xf>
    <xf numFmtId="3" fontId="2" fillId="0" borderId="0" xfId="22" applyNumberFormat="1" applyFont="1" applyFill="1" applyBorder="1" applyAlignment="1">
      <alignment horizontal="center"/>
      <protection/>
    </xf>
    <xf numFmtId="3" fontId="2" fillId="0" borderId="0" xfId="22" applyNumberFormat="1" applyFont="1" applyAlignment="1">
      <alignment horizontal="center"/>
      <protection/>
    </xf>
    <xf numFmtId="0" fontId="2" fillId="0" borderId="0" xfId="22" applyFont="1" applyFill="1" applyAlignment="1">
      <alignment horizontal="center"/>
      <protection/>
    </xf>
    <xf numFmtId="0" fontId="2" fillId="0" borderId="7" xfId="22" applyFont="1" applyBorder="1" applyAlignment="1">
      <alignment horizontal="center"/>
      <protection/>
    </xf>
    <xf numFmtId="0" fontId="2" fillId="0" borderId="7" xfId="22" applyFont="1" applyFill="1" applyBorder="1" applyAlignment="1">
      <alignment horizontal="center"/>
      <protection/>
    </xf>
    <xf numFmtId="3" fontId="2" fillId="0" borderId="7" xfId="22" applyNumberFormat="1" applyFont="1" applyFill="1" applyBorder="1" applyAlignment="1">
      <alignment horizontal="center"/>
      <protection/>
    </xf>
    <xf numFmtId="3" fontId="2" fillId="0" borderId="7" xfId="22" applyNumberFormat="1" applyFont="1" applyBorder="1" applyAlignment="1">
      <alignment horizontal="center"/>
      <protection/>
    </xf>
    <xf numFmtId="3" fontId="2" fillId="0" borderId="7" xfId="22" applyNumberFormat="1" applyFont="1" applyFill="1" applyBorder="1" applyAlignment="1">
      <alignment horizontal="center"/>
      <protection/>
    </xf>
    <xf numFmtId="0" fontId="0" fillId="0" borderId="0" xfId="22" applyFont="1" applyFill="1" applyBorder="1" applyAlignment="1">
      <alignment horizontal="center"/>
      <protection/>
    </xf>
    <xf numFmtId="10" fontId="0" fillId="0" borderId="0" xfId="22" applyNumberFormat="1" applyFont="1" applyBorder="1" applyAlignment="1">
      <alignment horizontal="center"/>
      <protection/>
    </xf>
    <xf numFmtId="3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3" fontId="0" fillId="0" borderId="7" xfId="22" applyNumberFormat="1" applyFont="1" applyBorder="1">
      <alignment/>
      <protection/>
    </xf>
    <xf numFmtId="3" fontId="2" fillId="0" borderId="7" xfId="22" applyNumberFormat="1" applyFont="1" applyBorder="1">
      <alignment/>
      <protection/>
    </xf>
    <xf numFmtId="3" fontId="0" fillId="0" borderId="0" xfId="22" applyNumberFormat="1" applyFont="1" applyFill="1" applyBorder="1">
      <alignment/>
      <protection/>
    </xf>
    <xf numFmtId="3" fontId="0" fillId="0" borderId="0" xfId="22" applyNumberFormat="1" applyFont="1" applyBorder="1">
      <alignment/>
      <protection/>
    </xf>
    <xf numFmtId="3" fontId="0" fillId="0" borderId="7" xfId="22" applyNumberFormat="1" applyFont="1" applyFill="1" applyBorder="1">
      <alignment/>
      <protection/>
    </xf>
    <xf numFmtId="3" fontId="0" fillId="0" borderId="0" xfId="22" applyNumberFormat="1" applyFont="1" applyFill="1">
      <alignment/>
      <protection/>
    </xf>
    <xf numFmtId="3" fontId="0" fillId="0" borderId="7" xfId="22" applyNumberFormat="1" applyFont="1" applyFill="1" applyBorder="1">
      <alignment/>
      <protection/>
    </xf>
    <xf numFmtId="3" fontId="2" fillId="0" borderId="7" xfId="22" applyNumberFormat="1" applyFont="1" applyFill="1" applyBorder="1">
      <alignment/>
      <protection/>
    </xf>
    <xf numFmtId="3" fontId="2" fillId="0" borderId="7" xfId="22" applyNumberFormat="1" applyFont="1" applyFill="1" applyBorder="1">
      <alignment/>
      <protection/>
    </xf>
    <xf numFmtId="4" fontId="0" fillId="0" borderId="0" xfId="22" applyNumberFormat="1" applyFont="1" applyBorder="1">
      <alignment/>
      <protection/>
    </xf>
    <xf numFmtId="3" fontId="2" fillId="0" borderId="0" xfId="22" applyNumberFormat="1" applyFont="1" applyBorder="1" applyAlignment="1">
      <alignment horizontal="center"/>
      <protection/>
    </xf>
    <xf numFmtId="3" fontId="0" fillId="0" borderId="0" xfId="22" applyNumberFormat="1">
      <alignment/>
      <protection/>
    </xf>
    <xf numFmtId="4" fontId="0" fillId="0" borderId="0" xfId="22" applyNumberFormat="1">
      <alignment/>
      <protection/>
    </xf>
    <xf numFmtId="2" fontId="0" fillId="0" borderId="0" xfId="22" applyNumberFormat="1">
      <alignment/>
      <protection/>
    </xf>
    <xf numFmtId="3" fontId="0" fillId="0" borderId="7" xfId="22" applyNumberFormat="1" applyBorder="1">
      <alignment/>
      <protection/>
    </xf>
    <xf numFmtId="4" fontId="0" fillId="0" borderId="7" xfId="22" applyNumberFormat="1" applyBorder="1">
      <alignment/>
      <protection/>
    </xf>
    <xf numFmtId="2" fontId="0" fillId="0" borderId="7" xfId="22" applyNumberFormat="1" applyBorder="1">
      <alignment/>
      <protection/>
    </xf>
    <xf numFmtId="2" fontId="0" fillId="0" borderId="0" xfId="22" applyNumberFormat="1" applyFill="1" applyBorder="1">
      <alignment/>
      <protection/>
    </xf>
    <xf numFmtId="0" fontId="9" fillId="0" borderId="0" xfId="44" applyFont="1" applyAlignment="1">
      <alignment horizontal="left"/>
      <protection/>
    </xf>
    <xf numFmtId="0" fontId="0" fillId="0" borderId="0" xfId="44" applyAlignment="1">
      <alignment/>
      <protection/>
    </xf>
    <xf numFmtId="174" fontId="0" fillId="0" borderId="0" xfId="44" applyNumberFormat="1" applyAlignment="1">
      <alignment/>
      <protection/>
    </xf>
    <xf numFmtId="0" fontId="0" fillId="0" borderId="0" xfId="21">
      <alignment/>
      <protection/>
    </xf>
    <xf numFmtId="14" fontId="0" fillId="0" borderId="0" xfId="21" applyNumberFormat="1" applyAlignment="1">
      <alignment horizontal="right"/>
      <protection/>
    </xf>
    <xf numFmtId="21" fontId="0" fillId="0" borderId="0" xfId="21" applyNumberFormat="1" applyAlignment="1">
      <alignment horizontal="right"/>
      <protection/>
    </xf>
    <xf numFmtId="0" fontId="0" fillId="0" borderId="0" xfId="21" applyAlignment="1">
      <alignment horizontal="right"/>
      <protection/>
    </xf>
    <xf numFmtId="3" fontId="0" fillId="0" borderId="0" xfId="21" applyNumberFormat="1">
      <alignment/>
      <protection/>
    </xf>
    <xf numFmtId="6" fontId="0" fillId="0" borderId="0" xfId="21" applyNumberFormat="1">
      <alignment/>
      <protection/>
    </xf>
    <xf numFmtId="0" fontId="0" fillId="0" borderId="0" xfId="21" applyFont="1" applyAlignment="1">
      <alignment horizontal="right"/>
      <protection/>
    </xf>
    <xf numFmtId="0" fontId="0" fillId="0" borderId="1" xfId="29" applyFont="1" applyBorder="1" applyAlignment="1">
      <alignment horizontal="center"/>
      <protection/>
    </xf>
    <xf numFmtId="174" fontId="0" fillId="0" borderId="0" xfId="35" applyNumberFormat="1" applyFill="1" applyBorder="1">
      <alignment/>
      <protection/>
    </xf>
    <xf numFmtId="3" fontId="0" fillId="0" borderId="8" xfId="35" applyNumberFormat="1" applyFill="1" applyBorder="1">
      <alignment/>
      <protection/>
    </xf>
    <xf numFmtId="174" fontId="0" fillId="0" borderId="11" xfId="35" applyNumberFormat="1" applyBorder="1">
      <alignment/>
      <protection/>
    </xf>
    <xf numFmtId="0" fontId="7" fillId="0" borderId="0" xfId="27" applyFont="1" applyAlignment="1">
      <alignment horizontal="right" vertical="center" textRotation="180"/>
      <protection/>
    </xf>
    <xf numFmtId="0" fontId="8" fillId="0" borderId="0" xfId="32" applyFont="1" applyAlignment="1">
      <alignment horizontal="center"/>
      <protection/>
    </xf>
    <xf numFmtId="0" fontId="0" fillId="0" borderId="13" xfId="32" applyBorder="1" applyAlignment="1">
      <alignment horizontal="center"/>
      <protection/>
    </xf>
    <xf numFmtId="0" fontId="0" fillId="0" borderId="14" xfId="32" applyBorder="1" applyAlignment="1">
      <alignment horizontal="center"/>
      <protection/>
    </xf>
    <xf numFmtId="0" fontId="9" fillId="0" borderId="0" xfId="28" applyFont="1" applyAlignment="1">
      <alignment horizontal="center" wrapText="1"/>
      <protection/>
    </xf>
    <xf numFmtId="37" fontId="0" fillId="0" borderId="13" xfId="0" applyBorder="1" applyAlignment="1">
      <alignment horizontal="center"/>
    </xf>
    <xf numFmtId="37" fontId="0" fillId="0" borderId="3" xfId="0" applyBorder="1" applyAlignment="1">
      <alignment horizontal="center"/>
    </xf>
    <xf numFmtId="37" fontId="0" fillId="0" borderId="14" xfId="0" applyBorder="1" applyAlignment="1">
      <alignment horizontal="center"/>
    </xf>
    <xf numFmtId="0" fontId="0" fillId="0" borderId="13" xfId="29" applyBorder="1" applyAlignment="1">
      <alignment horizontal="center"/>
      <protection/>
    </xf>
    <xf numFmtId="0" fontId="0" fillId="0" borderId="14" xfId="29" applyBorder="1" applyAlignment="1">
      <alignment horizontal="center"/>
      <protection/>
    </xf>
    <xf numFmtId="0" fontId="0" fillId="0" borderId="13" xfId="30" applyBorder="1" applyAlignment="1">
      <alignment horizontal="center"/>
      <protection/>
    </xf>
    <xf numFmtId="0" fontId="0" fillId="0" borderId="14" xfId="30" applyBorder="1" applyAlignment="1">
      <alignment horizontal="center"/>
      <protection/>
    </xf>
    <xf numFmtId="0" fontId="0" fillId="0" borderId="3" xfId="30" applyBorder="1" applyAlignment="1">
      <alignment horizontal="center"/>
      <protection/>
    </xf>
    <xf numFmtId="0" fontId="0" fillId="0" borderId="3" xfId="32" applyBorder="1" applyAlignment="1">
      <alignment horizontal="center"/>
      <protection/>
    </xf>
    <xf numFmtId="0" fontId="0" fillId="0" borderId="13" xfId="45" applyBorder="1" applyAlignment="1">
      <alignment horizontal="center"/>
      <protection/>
    </xf>
    <xf numFmtId="0" fontId="0" fillId="0" borderId="14" xfId="45" applyBorder="1" applyAlignment="1">
      <alignment horizontal="center"/>
      <protection/>
    </xf>
    <xf numFmtId="0" fontId="0" fillId="0" borderId="3" xfId="45" applyBorder="1" applyAlignment="1">
      <alignment horizontal="center"/>
      <protection/>
    </xf>
    <xf numFmtId="0" fontId="2" fillId="0" borderId="13" xfId="34" applyFont="1" applyBorder="1" applyAlignment="1">
      <alignment horizontal="center"/>
      <protection/>
    </xf>
    <xf numFmtId="0" fontId="2" fillId="0" borderId="3" xfId="34" applyFont="1" applyBorder="1" applyAlignment="1">
      <alignment horizontal="center"/>
      <protection/>
    </xf>
    <xf numFmtId="0" fontId="2" fillId="0" borderId="14" xfId="34" applyFont="1" applyBorder="1" applyAlignment="1">
      <alignment horizontal="center"/>
      <protection/>
    </xf>
    <xf numFmtId="0" fontId="6" fillId="0" borderId="0" xfId="34" applyFont="1" applyAlignment="1">
      <alignment horizontal="center"/>
      <protection/>
    </xf>
    <xf numFmtId="0" fontId="0" fillId="0" borderId="0" xfId="34" applyFont="1" applyAlignment="1">
      <alignment horizontal="center"/>
      <protection/>
    </xf>
    <xf numFmtId="174" fontId="0" fillId="0" borderId="0" xfId="35" applyNumberFormat="1" applyBorder="1" applyAlignment="1">
      <alignment horizontal="right" vertical="center"/>
      <protection/>
    </xf>
    <xf numFmtId="174" fontId="0" fillId="0" borderId="11" xfId="35" applyNumberFormat="1" applyBorder="1" applyAlignment="1">
      <alignment horizontal="right" vertical="center"/>
      <protection/>
    </xf>
    <xf numFmtId="0" fontId="8" fillId="0" borderId="0" xfId="36" applyFont="1" applyAlignment="1">
      <alignment horizontal="center"/>
      <protection/>
    </xf>
    <xf numFmtId="0" fontId="0" fillId="0" borderId="13" xfId="36" applyFont="1" applyBorder="1" applyAlignment="1">
      <alignment horizontal="center"/>
      <protection/>
    </xf>
    <xf numFmtId="0" fontId="0" fillId="0" borderId="14" xfId="36" applyFont="1" applyBorder="1" applyAlignment="1">
      <alignment horizontal="center"/>
      <protection/>
    </xf>
    <xf numFmtId="0" fontId="0" fillId="0" borderId="13" xfId="36" applyBorder="1" applyAlignment="1">
      <alignment horizontal="center"/>
      <protection/>
    </xf>
    <xf numFmtId="0" fontId="0" fillId="0" borderId="3" xfId="36" applyBorder="1" applyAlignment="1">
      <alignment horizontal="center"/>
      <protection/>
    </xf>
    <xf numFmtId="0" fontId="0" fillId="0" borderId="14" xfId="36" applyBorder="1" applyAlignment="1">
      <alignment horizontal="center"/>
      <protection/>
    </xf>
    <xf numFmtId="0" fontId="8" fillId="0" borderId="0" xfId="37" applyFont="1" applyAlignment="1">
      <alignment horizontal="center" wrapText="1"/>
      <protection/>
    </xf>
    <xf numFmtId="0" fontId="8" fillId="0" borderId="0" xfId="38" applyFont="1" applyAlignment="1">
      <alignment horizontal="center"/>
      <protection/>
    </xf>
    <xf numFmtId="0" fontId="0" fillId="0" borderId="13" xfId="39" applyBorder="1" applyAlignment="1">
      <alignment horizontal="center"/>
      <protection/>
    </xf>
    <xf numFmtId="0" fontId="0" fillId="0" borderId="3" xfId="39" applyBorder="1" applyAlignment="1">
      <alignment horizontal="center"/>
      <protection/>
    </xf>
    <xf numFmtId="0" fontId="0" fillId="0" borderId="14" xfId="39" applyBorder="1" applyAlignment="1">
      <alignment horizontal="center"/>
      <protection/>
    </xf>
    <xf numFmtId="0" fontId="8" fillId="0" borderId="0" xfId="39" applyFont="1" applyAlignment="1">
      <alignment horizontal="center"/>
      <protection/>
    </xf>
    <xf numFmtId="0" fontId="0" fillId="0" borderId="13" xfId="39" applyFont="1" applyBorder="1" applyAlignment="1">
      <alignment horizontal="center"/>
      <protection/>
    </xf>
    <xf numFmtId="0" fontId="0" fillId="0" borderId="3" xfId="39" applyFont="1" applyBorder="1" applyAlignment="1">
      <alignment horizontal="center"/>
      <protection/>
    </xf>
    <xf numFmtId="0" fontId="8" fillId="0" borderId="0" xfId="40" applyFont="1" applyAlignment="1">
      <alignment horizontal="center"/>
      <protection/>
    </xf>
    <xf numFmtId="0" fontId="0" fillId="0" borderId="13" xfId="40" applyBorder="1" applyAlignment="1">
      <alignment horizontal="center"/>
      <protection/>
    </xf>
    <xf numFmtId="0" fontId="0" fillId="0" borderId="3" xfId="40" applyBorder="1" applyAlignment="1">
      <alignment horizontal="center"/>
      <protection/>
    </xf>
    <xf numFmtId="0" fontId="0" fillId="0" borderId="14" xfId="40" applyBorder="1" applyAlignment="1">
      <alignment horizontal="center"/>
      <protection/>
    </xf>
    <xf numFmtId="0" fontId="0" fillId="0" borderId="13" xfId="40" applyFont="1" applyBorder="1" applyAlignment="1">
      <alignment horizontal="center"/>
      <protection/>
    </xf>
    <xf numFmtId="0" fontId="0" fillId="0" borderId="3" xfId="40" applyFont="1" applyBorder="1" applyAlignment="1">
      <alignment horizontal="center"/>
      <protection/>
    </xf>
    <xf numFmtId="0" fontId="0" fillId="0" borderId="13" xfId="41" applyBorder="1" applyAlignment="1">
      <alignment horizontal="center"/>
      <protection/>
    </xf>
    <xf numFmtId="0" fontId="0" fillId="0" borderId="3" xfId="41" applyBorder="1" applyAlignment="1">
      <alignment horizontal="center"/>
      <protection/>
    </xf>
    <xf numFmtId="0" fontId="0" fillId="0" borderId="14" xfId="41" applyBorder="1" applyAlignment="1">
      <alignment horizontal="center"/>
      <protection/>
    </xf>
    <xf numFmtId="0" fontId="8" fillId="0" borderId="0" xfId="41" applyFont="1" applyAlignment="1">
      <alignment horizontal="center"/>
      <protection/>
    </xf>
    <xf numFmtId="0" fontId="0" fillId="0" borderId="13" xfId="41" applyFont="1" applyBorder="1" applyAlignment="1">
      <alignment horizontal="center"/>
      <protection/>
    </xf>
    <xf numFmtId="0" fontId="0" fillId="0" borderId="3" xfId="41" applyFont="1" applyBorder="1" applyAlignment="1">
      <alignment horizontal="center"/>
      <protection/>
    </xf>
    <xf numFmtId="0" fontId="0" fillId="0" borderId="13" xfId="42" applyBorder="1" applyAlignment="1">
      <alignment horizontal="center"/>
      <protection/>
    </xf>
    <xf numFmtId="0" fontId="0" fillId="0" borderId="3" xfId="42" applyBorder="1" applyAlignment="1">
      <alignment horizontal="center"/>
      <protection/>
    </xf>
    <xf numFmtId="0" fontId="0" fillId="0" borderId="14" xfId="42" applyBorder="1" applyAlignment="1">
      <alignment horizontal="center"/>
      <protection/>
    </xf>
    <xf numFmtId="0" fontId="0" fillId="0" borderId="13" xfId="42" applyFont="1" applyBorder="1" applyAlignment="1">
      <alignment horizontal="center"/>
      <protection/>
    </xf>
    <xf numFmtId="0" fontId="8" fillId="0" borderId="0" xfId="42" applyFont="1" applyAlignment="1">
      <alignment horizontal="center"/>
      <protection/>
    </xf>
    <xf numFmtId="0" fontId="6" fillId="0" borderId="0" xfId="42" applyFont="1" applyAlignment="1">
      <alignment horizontal="center"/>
      <protection/>
    </xf>
    <xf numFmtId="0" fontId="0" fillId="0" borderId="0" xfId="21" applyAlignment="1">
      <alignment horizontal="center"/>
      <protection/>
    </xf>
    <xf numFmtId="0" fontId="0" fillId="0" borderId="13" xfId="43" applyBorder="1" applyAlignment="1">
      <alignment horizontal="center"/>
      <protection/>
    </xf>
    <xf numFmtId="0" fontId="0" fillId="0" borderId="3" xfId="43" applyBorder="1" applyAlignment="1">
      <alignment horizontal="center"/>
      <protection/>
    </xf>
    <xf numFmtId="0" fontId="0" fillId="0" borderId="14" xfId="43" applyBorder="1" applyAlignment="1">
      <alignment horizontal="center"/>
      <protection/>
    </xf>
    <xf numFmtId="0" fontId="8" fillId="0" borderId="0" xfId="43" applyFont="1" applyAlignment="1">
      <alignment horizontal="center"/>
      <protection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LRC3B 2008 for rate case" xfId="21"/>
    <cellStyle name="Normal_MDR A 4 U attach" xfId="22"/>
    <cellStyle name="Normal_QGC Exhibit 5 12" xfId="23"/>
    <cellStyle name="Normal_QGC Exhibit 5 23 a" xfId="24"/>
    <cellStyle name="Normal_QGC Exhibit 5 23 b" xfId="25"/>
    <cellStyle name="Normal_QGC Exhibit 5 23 c" xfId="26"/>
    <cellStyle name="Normal_QGC Exhibit 5 23 d" xfId="27"/>
    <cellStyle name="Normal_QGC Exhibit 5.02" xfId="28"/>
    <cellStyle name="Normal_QGC Exhibit 5.05" xfId="29"/>
    <cellStyle name="Normal_QGC Exhibit 5.06" xfId="30"/>
    <cellStyle name="Normal_QGC Exhibit 5.07" xfId="31"/>
    <cellStyle name="Normal_QGC Exhibit 5.08" xfId="32"/>
    <cellStyle name="Normal_QGC Exhibit 5.10" xfId="33"/>
    <cellStyle name="Normal_QGC Exhibit 5.12" xfId="34"/>
    <cellStyle name="Normal_QGC Exhibit 5.13" xfId="35"/>
    <cellStyle name="Normal_QGC Exhibit 5.15" xfId="36"/>
    <cellStyle name="Normal_QGC Exhibit 5.16" xfId="37"/>
    <cellStyle name="Normal_QGC Exhibit 5.17" xfId="38"/>
    <cellStyle name="Normal_QGC Exhibit 5.18" xfId="39"/>
    <cellStyle name="Normal_QGC Exhibit 5.19" xfId="40"/>
    <cellStyle name="Normal_QGC Exhibit 5.20" xfId="41"/>
    <cellStyle name="Normal_QGC Exhibit 5.21" xfId="42"/>
    <cellStyle name="Normal_QGC Exhibit 5.22" xfId="43"/>
    <cellStyle name="Normal_QGC Exhibit 5.23" xfId="44"/>
    <cellStyle name="Normal_QGC Exhibit 5.9" xfId="45"/>
    <cellStyle name="Normal_SUMMARY.XLS" xfId="46"/>
    <cellStyle name="Percent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chartsheet" Target="chartsheets/sheet3.xml" /><Relationship Id="rId13" Type="http://schemas.openxmlformats.org/officeDocument/2006/relationships/worksheet" Target="worksheets/sheet10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worksheet" Target="worksheets/sheet17.xml" /><Relationship Id="rId21" Type="http://schemas.openxmlformats.org/officeDocument/2006/relationships/worksheet" Target="worksheets/sheet18.xml" /><Relationship Id="rId22" Type="http://schemas.openxmlformats.org/officeDocument/2006/relationships/worksheet" Target="worksheets/sheet19.xml" /><Relationship Id="rId23" Type="http://schemas.openxmlformats.org/officeDocument/2006/relationships/worksheet" Target="worksheets/sheet20.xml" /><Relationship Id="rId24" Type="http://schemas.openxmlformats.org/officeDocument/2006/relationships/worksheet" Target="worksheets/sheet21.xml" /><Relationship Id="rId25" Type="http://schemas.openxmlformats.org/officeDocument/2006/relationships/worksheet" Target="worksheets/sheet22.xml" /><Relationship Id="rId26" Type="http://schemas.openxmlformats.org/officeDocument/2006/relationships/worksheet" Target="worksheets/sheet23.xml" /><Relationship Id="rId27" Type="http://schemas.openxmlformats.org/officeDocument/2006/relationships/worksheet" Target="worksheets/sheet24.xml" /><Relationship Id="rId28" Type="http://schemas.openxmlformats.org/officeDocument/2006/relationships/worksheet" Target="worksheets/sheet25.xml" /><Relationship Id="rId29" Type="http://schemas.openxmlformats.org/officeDocument/2006/relationships/worksheet" Target="worksheets/sheet26.xml" /><Relationship Id="rId30" Type="http://schemas.openxmlformats.org/officeDocument/2006/relationships/worksheet" Target="worksheets/sheet27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Utah GS-1 Temperature-Adjusted Usage Per Customer</a:t>
            </a:r>
          </a:p>
        </c:rich>
      </c:tx>
      <c:layout>
        <c:manualLayout>
          <c:xMode val="factor"/>
          <c:yMode val="factor"/>
          <c:x val="0.0067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85"/>
          <c:y val="0.055"/>
          <c:w val="0.85275"/>
          <c:h val="0.923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'[1]Data'!$I$4</c:f>
              <c:strCache>
                <c:ptCount val="1"/>
                <c:pt idx="0">
                  <c:v>HIST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'[1]Data'!$H$5:$H$341</c:f>
              <c:numCache>
                <c:ptCount val="337"/>
                <c:pt idx="0">
                  <c:v>29556</c:v>
                </c:pt>
                <c:pt idx="1">
                  <c:v>29587</c:v>
                </c:pt>
                <c:pt idx="2">
                  <c:v>29618</c:v>
                </c:pt>
                <c:pt idx="3">
                  <c:v>29646</c:v>
                </c:pt>
                <c:pt idx="4">
                  <c:v>29677</c:v>
                </c:pt>
                <c:pt idx="5">
                  <c:v>29707</c:v>
                </c:pt>
                <c:pt idx="6">
                  <c:v>29738</c:v>
                </c:pt>
                <c:pt idx="7">
                  <c:v>29768</c:v>
                </c:pt>
                <c:pt idx="8">
                  <c:v>29799</c:v>
                </c:pt>
                <c:pt idx="9">
                  <c:v>29830</c:v>
                </c:pt>
                <c:pt idx="10">
                  <c:v>29860</c:v>
                </c:pt>
                <c:pt idx="11">
                  <c:v>29891</c:v>
                </c:pt>
                <c:pt idx="12">
                  <c:v>29921</c:v>
                </c:pt>
                <c:pt idx="13">
                  <c:v>29952</c:v>
                </c:pt>
                <c:pt idx="14">
                  <c:v>29983</c:v>
                </c:pt>
                <c:pt idx="15">
                  <c:v>30011</c:v>
                </c:pt>
                <c:pt idx="16">
                  <c:v>30042</c:v>
                </c:pt>
                <c:pt idx="17">
                  <c:v>30072</c:v>
                </c:pt>
                <c:pt idx="18">
                  <c:v>30103</c:v>
                </c:pt>
                <c:pt idx="19">
                  <c:v>30133</c:v>
                </c:pt>
                <c:pt idx="20">
                  <c:v>30164</c:v>
                </c:pt>
                <c:pt idx="21">
                  <c:v>30195</c:v>
                </c:pt>
                <c:pt idx="22">
                  <c:v>30225</c:v>
                </c:pt>
                <c:pt idx="23">
                  <c:v>30256</c:v>
                </c:pt>
                <c:pt idx="24">
                  <c:v>30286</c:v>
                </c:pt>
                <c:pt idx="25">
                  <c:v>30317</c:v>
                </c:pt>
                <c:pt idx="26">
                  <c:v>30348</c:v>
                </c:pt>
                <c:pt idx="27">
                  <c:v>30376</c:v>
                </c:pt>
                <c:pt idx="28">
                  <c:v>30407</c:v>
                </c:pt>
                <c:pt idx="29">
                  <c:v>30437</c:v>
                </c:pt>
                <c:pt idx="30">
                  <c:v>30468</c:v>
                </c:pt>
                <c:pt idx="31">
                  <c:v>30498</c:v>
                </c:pt>
                <c:pt idx="32">
                  <c:v>30529</c:v>
                </c:pt>
                <c:pt idx="33">
                  <c:v>30560</c:v>
                </c:pt>
                <c:pt idx="34">
                  <c:v>30590</c:v>
                </c:pt>
                <c:pt idx="35">
                  <c:v>30621</c:v>
                </c:pt>
                <c:pt idx="36">
                  <c:v>30651</c:v>
                </c:pt>
                <c:pt idx="37">
                  <c:v>30682</c:v>
                </c:pt>
                <c:pt idx="38">
                  <c:v>30713</c:v>
                </c:pt>
                <c:pt idx="39">
                  <c:v>30742</c:v>
                </c:pt>
                <c:pt idx="40">
                  <c:v>30773</c:v>
                </c:pt>
                <c:pt idx="41">
                  <c:v>30803</c:v>
                </c:pt>
                <c:pt idx="42">
                  <c:v>30834</c:v>
                </c:pt>
                <c:pt idx="43">
                  <c:v>30864</c:v>
                </c:pt>
                <c:pt idx="44">
                  <c:v>30895</c:v>
                </c:pt>
                <c:pt idx="45">
                  <c:v>30926</c:v>
                </c:pt>
                <c:pt idx="46">
                  <c:v>30956</c:v>
                </c:pt>
                <c:pt idx="47">
                  <c:v>30987</c:v>
                </c:pt>
                <c:pt idx="48">
                  <c:v>31017</c:v>
                </c:pt>
                <c:pt idx="49">
                  <c:v>31048</c:v>
                </c:pt>
                <c:pt idx="50">
                  <c:v>31079</c:v>
                </c:pt>
                <c:pt idx="51">
                  <c:v>31107</c:v>
                </c:pt>
                <c:pt idx="52">
                  <c:v>31138</c:v>
                </c:pt>
                <c:pt idx="53">
                  <c:v>31168</c:v>
                </c:pt>
                <c:pt idx="54">
                  <c:v>31199</c:v>
                </c:pt>
                <c:pt idx="55">
                  <c:v>31229</c:v>
                </c:pt>
                <c:pt idx="56">
                  <c:v>31260</c:v>
                </c:pt>
                <c:pt idx="57">
                  <c:v>31291</c:v>
                </c:pt>
                <c:pt idx="58">
                  <c:v>31321</c:v>
                </c:pt>
                <c:pt idx="59">
                  <c:v>31352</c:v>
                </c:pt>
                <c:pt idx="60">
                  <c:v>31382</c:v>
                </c:pt>
                <c:pt idx="61">
                  <c:v>31413</c:v>
                </c:pt>
                <c:pt idx="62">
                  <c:v>31444</c:v>
                </c:pt>
                <c:pt idx="63">
                  <c:v>31472</c:v>
                </c:pt>
                <c:pt idx="64">
                  <c:v>31503</c:v>
                </c:pt>
                <c:pt idx="65">
                  <c:v>31533</c:v>
                </c:pt>
                <c:pt idx="66">
                  <c:v>31564</c:v>
                </c:pt>
                <c:pt idx="67">
                  <c:v>31594</c:v>
                </c:pt>
                <c:pt idx="68">
                  <c:v>31625</c:v>
                </c:pt>
                <c:pt idx="69">
                  <c:v>31656</c:v>
                </c:pt>
                <c:pt idx="70">
                  <c:v>31686</c:v>
                </c:pt>
                <c:pt idx="71">
                  <c:v>31717</c:v>
                </c:pt>
                <c:pt idx="72">
                  <c:v>31747</c:v>
                </c:pt>
                <c:pt idx="73">
                  <c:v>31778</c:v>
                </c:pt>
                <c:pt idx="74">
                  <c:v>31809</c:v>
                </c:pt>
                <c:pt idx="75">
                  <c:v>31837</c:v>
                </c:pt>
                <c:pt idx="76">
                  <c:v>31868</c:v>
                </c:pt>
                <c:pt idx="77">
                  <c:v>31898</c:v>
                </c:pt>
                <c:pt idx="78">
                  <c:v>31929</c:v>
                </c:pt>
                <c:pt idx="79">
                  <c:v>31959</c:v>
                </c:pt>
                <c:pt idx="80">
                  <c:v>31990</c:v>
                </c:pt>
                <c:pt idx="81">
                  <c:v>32021</c:v>
                </c:pt>
                <c:pt idx="82">
                  <c:v>32051</c:v>
                </c:pt>
                <c:pt idx="83">
                  <c:v>32082</c:v>
                </c:pt>
                <c:pt idx="84">
                  <c:v>32112</c:v>
                </c:pt>
                <c:pt idx="85">
                  <c:v>32143</c:v>
                </c:pt>
                <c:pt idx="86">
                  <c:v>32174</c:v>
                </c:pt>
                <c:pt idx="87">
                  <c:v>32203</c:v>
                </c:pt>
                <c:pt idx="88">
                  <c:v>32234</c:v>
                </c:pt>
                <c:pt idx="89">
                  <c:v>32264</c:v>
                </c:pt>
                <c:pt idx="90">
                  <c:v>32295</c:v>
                </c:pt>
                <c:pt idx="91">
                  <c:v>32325</c:v>
                </c:pt>
                <c:pt idx="92">
                  <c:v>32356</c:v>
                </c:pt>
                <c:pt idx="93">
                  <c:v>32387</c:v>
                </c:pt>
                <c:pt idx="94">
                  <c:v>32417</c:v>
                </c:pt>
                <c:pt idx="95">
                  <c:v>32448</c:v>
                </c:pt>
                <c:pt idx="96">
                  <c:v>32478</c:v>
                </c:pt>
                <c:pt idx="97">
                  <c:v>32509</c:v>
                </c:pt>
                <c:pt idx="98">
                  <c:v>32540</c:v>
                </c:pt>
                <c:pt idx="99">
                  <c:v>32568</c:v>
                </c:pt>
                <c:pt idx="100">
                  <c:v>32599</c:v>
                </c:pt>
                <c:pt idx="101">
                  <c:v>32629</c:v>
                </c:pt>
                <c:pt idx="102">
                  <c:v>32660</c:v>
                </c:pt>
                <c:pt idx="103">
                  <c:v>32690</c:v>
                </c:pt>
                <c:pt idx="104">
                  <c:v>32721</c:v>
                </c:pt>
                <c:pt idx="105">
                  <c:v>32752</c:v>
                </c:pt>
                <c:pt idx="106">
                  <c:v>32782</c:v>
                </c:pt>
                <c:pt idx="107">
                  <c:v>32813</c:v>
                </c:pt>
                <c:pt idx="108">
                  <c:v>32843</c:v>
                </c:pt>
                <c:pt idx="109">
                  <c:v>32874</c:v>
                </c:pt>
                <c:pt idx="110">
                  <c:v>32905</c:v>
                </c:pt>
                <c:pt idx="111">
                  <c:v>32933</c:v>
                </c:pt>
                <c:pt idx="112">
                  <c:v>32964</c:v>
                </c:pt>
                <c:pt idx="113">
                  <c:v>32994</c:v>
                </c:pt>
                <c:pt idx="114">
                  <c:v>33025</c:v>
                </c:pt>
                <c:pt idx="115">
                  <c:v>33055</c:v>
                </c:pt>
                <c:pt idx="116">
                  <c:v>33086</c:v>
                </c:pt>
                <c:pt idx="117">
                  <c:v>33117</c:v>
                </c:pt>
                <c:pt idx="118">
                  <c:v>33147</c:v>
                </c:pt>
                <c:pt idx="119">
                  <c:v>33178</c:v>
                </c:pt>
                <c:pt idx="120">
                  <c:v>33208</c:v>
                </c:pt>
                <c:pt idx="121">
                  <c:v>33239</c:v>
                </c:pt>
                <c:pt idx="122">
                  <c:v>33270</c:v>
                </c:pt>
                <c:pt idx="123">
                  <c:v>33298</c:v>
                </c:pt>
                <c:pt idx="124">
                  <c:v>33329</c:v>
                </c:pt>
                <c:pt idx="125">
                  <c:v>33359</c:v>
                </c:pt>
                <c:pt idx="126">
                  <c:v>33390</c:v>
                </c:pt>
                <c:pt idx="127">
                  <c:v>33420</c:v>
                </c:pt>
                <c:pt idx="128">
                  <c:v>33451</c:v>
                </c:pt>
                <c:pt idx="129">
                  <c:v>33482</c:v>
                </c:pt>
                <c:pt idx="130">
                  <c:v>33512</c:v>
                </c:pt>
                <c:pt idx="131">
                  <c:v>33543</c:v>
                </c:pt>
                <c:pt idx="132">
                  <c:v>33573</c:v>
                </c:pt>
                <c:pt idx="133">
                  <c:v>33604</c:v>
                </c:pt>
                <c:pt idx="134">
                  <c:v>33635</c:v>
                </c:pt>
                <c:pt idx="135">
                  <c:v>33664</c:v>
                </c:pt>
                <c:pt idx="136">
                  <c:v>33695</c:v>
                </c:pt>
                <c:pt idx="137">
                  <c:v>33725</c:v>
                </c:pt>
                <c:pt idx="138">
                  <c:v>33756</c:v>
                </c:pt>
                <c:pt idx="139">
                  <c:v>33786</c:v>
                </c:pt>
                <c:pt idx="140">
                  <c:v>33817</c:v>
                </c:pt>
                <c:pt idx="141">
                  <c:v>33848</c:v>
                </c:pt>
                <c:pt idx="142">
                  <c:v>33878</c:v>
                </c:pt>
                <c:pt idx="143">
                  <c:v>33909</c:v>
                </c:pt>
                <c:pt idx="144">
                  <c:v>33939</c:v>
                </c:pt>
                <c:pt idx="145">
                  <c:v>33970</c:v>
                </c:pt>
                <c:pt idx="146">
                  <c:v>34001</c:v>
                </c:pt>
                <c:pt idx="147">
                  <c:v>34029</c:v>
                </c:pt>
                <c:pt idx="148">
                  <c:v>34060</c:v>
                </c:pt>
                <c:pt idx="149">
                  <c:v>34090</c:v>
                </c:pt>
                <c:pt idx="150">
                  <c:v>34121</c:v>
                </c:pt>
                <c:pt idx="151">
                  <c:v>34151</c:v>
                </c:pt>
                <c:pt idx="152">
                  <c:v>34182</c:v>
                </c:pt>
                <c:pt idx="153">
                  <c:v>34213</c:v>
                </c:pt>
                <c:pt idx="154">
                  <c:v>34243</c:v>
                </c:pt>
                <c:pt idx="155">
                  <c:v>34274</c:v>
                </c:pt>
                <c:pt idx="156">
                  <c:v>34304</c:v>
                </c:pt>
                <c:pt idx="157">
                  <c:v>34335</c:v>
                </c:pt>
                <c:pt idx="158">
                  <c:v>34366</c:v>
                </c:pt>
                <c:pt idx="159">
                  <c:v>34394</c:v>
                </c:pt>
                <c:pt idx="160">
                  <c:v>34425</c:v>
                </c:pt>
                <c:pt idx="161">
                  <c:v>34455</c:v>
                </c:pt>
                <c:pt idx="162">
                  <c:v>34486</c:v>
                </c:pt>
                <c:pt idx="163">
                  <c:v>34516</c:v>
                </c:pt>
                <c:pt idx="164">
                  <c:v>34547</c:v>
                </c:pt>
                <c:pt idx="165">
                  <c:v>34578</c:v>
                </c:pt>
                <c:pt idx="166">
                  <c:v>34608</c:v>
                </c:pt>
                <c:pt idx="167">
                  <c:v>34639</c:v>
                </c:pt>
                <c:pt idx="168">
                  <c:v>34669</c:v>
                </c:pt>
                <c:pt idx="169">
                  <c:v>34700</c:v>
                </c:pt>
                <c:pt idx="170">
                  <c:v>34731</c:v>
                </c:pt>
                <c:pt idx="171">
                  <c:v>34759</c:v>
                </c:pt>
                <c:pt idx="172">
                  <c:v>34790</c:v>
                </c:pt>
                <c:pt idx="173">
                  <c:v>34820</c:v>
                </c:pt>
                <c:pt idx="174">
                  <c:v>34851</c:v>
                </c:pt>
                <c:pt idx="175">
                  <c:v>34881</c:v>
                </c:pt>
                <c:pt idx="176">
                  <c:v>34912</c:v>
                </c:pt>
                <c:pt idx="177">
                  <c:v>34943</c:v>
                </c:pt>
                <c:pt idx="178">
                  <c:v>34973</c:v>
                </c:pt>
                <c:pt idx="179">
                  <c:v>35004</c:v>
                </c:pt>
                <c:pt idx="180">
                  <c:v>35034</c:v>
                </c:pt>
                <c:pt idx="181">
                  <c:v>35065</c:v>
                </c:pt>
                <c:pt idx="182">
                  <c:v>35096</c:v>
                </c:pt>
                <c:pt idx="183">
                  <c:v>35125</c:v>
                </c:pt>
                <c:pt idx="184">
                  <c:v>35156</c:v>
                </c:pt>
                <c:pt idx="185">
                  <c:v>35186</c:v>
                </c:pt>
                <c:pt idx="186">
                  <c:v>35217</c:v>
                </c:pt>
                <c:pt idx="187">
                  <c:v>35247</c:v>
                </c:pt>
                <c:pt idx="188">
                  <c:v>35278</c:v>
                </c:pt>
                <c:pt idx="189">
                  <c:v>35309</c:v>
                </c:pt>
                <c:pt idx="190">
                  <c:v>35339</c:v>
                </c:pt>
                <c:pt idx="191">
                  <c:v>35370</c:v>
                </c:pt>
                <c:pt idx="192">
                  <c:v>35400</c:v>
                </c:pt>
                <c:pt idx="193">
                  <c:v>35431</c:v>
                </c:pt>
                <c:pt idx="194">
                  <c:v>35462</c:v>
                </c:pt>
                <c:pt idx="195">
                  <c:v>35490</c:v>
                </c:pt>
                <c:pt idx="196">
                  <c:v>35521</c:v>
                </c:pt>
                <c:pt idx="197">
                  <c:v>35551</c:v>
                </c:pt>
                <c:pt idx="198">
                  <c:v>35582</c:v>
                </c:pt>
                <c:pt idx="199">
                  <c:v>35612</c:v>
                </c:pt>
                <c:pt idx="200">
                  <c:v>35643</c:v>
                </c:pt>
                <c:pt idx="201">
                  <c:v>35674</c:v>
                </c:pt>
                <c:pt idx="202">
                  <c:v>35704</c:v>
                </c:pt>
                <c:pt idx="203">
                  <c:v>35735</c:v>
                </c:pt>
                <c:pt idx="204">
                  <c:v>35765</c:v>
                </c:pt>
                <c:pt idx="205">
                  <c:v>35796</c:v>
                </c:pt>
                <c:pt idx="206">
                  <c:v>35827</c:v>
                </c:pt>
                <c:pt idx="207">
                  <c:v>35855</c:v>
                </c:pt>
                <c:pt idx="208">
                  <c:v>35886</c:v>
                </c:pt>
                <c:pt idx="209">
                  <c:v>35916</c:v>
                </c:pt>
                <c:pt idx="210">
                  <c:v>35947</c:v>
                </c:pt>
                <c:pt idx="211">
                  <c:v>35977</c:v>
                </c:pt>
                <c:pt idx="212">
                  <c:v>36008</c:v>
                </c:pt>
                <c:pt idx="213">
                  <c:v>36039</c:v>
                </c:pt>
                <c:pt idx="214">
                  <c:v>36069</c:v>
                </c:pt>
                <c:pt idx="215">
                  <c:v>36100</c:v>
                </c:pt>
                <c:pt idx="216">
                  <c:v>36130</c:v>
                </c:pt>
                <c:pt idx="217">
                  <c:v>36161</c:v>
                </c:pt>
                <c:pt idx="218">
                  <c:v>36192</c:v>
                </c:pt>
                <c:pt idx="219">
                  <c:v>36220</c:v>
                </c:pt>
                <c:pt idx="220">
                  <c:v>36251</c:v>
                </c:pt>
                <c:pt idx="221">
                  <c:v>36281</c:v>
                </c:pt>
                <c:pt idx="222">
                  <c:v>36312</c:v>
                </c:pt>
                <c:pt idx="223">
                  <c:v>36342</c:v>
                </c:pt>
                <c:pt idx="224">
                  <c:v>36373</c:v>
                </c:pt>
                <c:pt idx="225">
                  <c:v>36404</c:v>
                </c:pt>
                <c:pt idx="226">
                  <c:v>36434</c:v>
                </c:pt>
                <c:pt idx="227">
                  <c:v>36465</c:v>
                </c:pt>
                <c:pt idx="228">
                  <c:v>36495</c:v>
                </c:pt>
                <c:pt idx="229">
                  <c:v>36526</c:v>
                </c:pt>
                <c:pt idx="230">
                  <c:v>36557</c:v>
                </c:pt>
                <c:pt idx="231">
                  <c:v>36586</c:v>
                </c:pt>
                <c:pt idx="232">
                  <c:v>36617</c:v>
                </c:pt>
                <c:pt idx="233">
                  <c:v>36647</c:v>
                </c:pt>
                <c:pt idx="234">
                  <c:v>36678</c:v>
                </c:pt>
                <c:pt idx="235">
                  <c:v>36708</c:v>
                </c:pt>
                <c:pt idx="236">
                  <c:v>36739</c:v>
                </c:pt>
                <c:pt idx="237">
                  <c:v>36770</c:v>
                </c:pt>
                <c:pt idx="238">
                  <c:v>36800</c:v>
                </c:pt>
                <c:pt idx="239">
                  <c:v>36831</c:v>
                </c:pt>
                <c:pt idx="240">
                  <c:v>36861</c:v>
                </c:pt>
                <c:pt idx="241">
                  <c:v>36892</c:v>
                </c:pt>
                <c:pt idx="242">
                  <c:v>36923</c:v>
                </c:pt>
                <c:pt idx="243">
                  <c:v>36951</c:v>
                </c:pt>
                <c:pt idx="244">
                  <c:v>36982</c:v>
                </c:pt>
                <c:pt idx="245">
                  <c:v>37012</c:v>
                </c:pt>
                <c:pt idx="246">
                  <c:v>37043</c:v>
                </c:pt>
                <c:pt idx="247">
                  <c:v>37073</c:v>
                </c:pt>
                <c:pt idx="248">
                  <c:v>37104</c:v>
                </c:pt>
                <c:pt idx="249">
                  <c:v>37135</c:v>
                </c:pt>
                <c:pt idx="250">
                  <c:v>37165</c:v>
                </c:pt>
                <c:pt idx="251">
                  <c:v>37196</c:v>
                </c:pt>
                <c:pt idx="252">
                  <c:v>37226</c:v>
                </c:pt>
                <c:pt idx="253">
                  <c:v>37257</c:v>
                </c:pt>
                <c:pt idx="254">
                  <c:v>37288</c:v>
                </c:pt>
                <c:pt idx="255">
                  <c:v>37316</c:v>
                </c:pt>
                <c:pt idx="256">
                  <c:v>37347</c:v>
                </c:pt>
                <c:pt idx="257">
                  <c:v>37377</c:v>
                </c:pt>
                <c:pt idx="258">
                  <c:v>37408</c:v>
                </c:pt>
                <c:pt idx="259">
                  <c:v>37438</c:v>
                </c:pt>
                <c:pt idx="260">
                  <c:v>37469</c:v>
                </c:pt>
                <c:pt idx="261">
                  <c:v>37500</c:v>
                </c:pt>
                <c:pt idx="262">
                  <c:v>37530</c:v>
                </c:pt>
                <c:pt idx="263">
                  <c:v>37561</c:v>
                </c:pt>
                <c:pt idx="264">
                  <c:v>37591</c:v>
                </c:pt>
                <c:pt idx="265">
                  <c:v>37622</c:v>
                </c:pt>
                <c:pt idx="266">
                  <c:v>37653</c:v>
                </c:pt>
                <c:pt idx="267">
                  <c:v>37681</c:v>
                </c:pt>
                <c:pt idx="268">
                  <c:v>37712</c:v>
                </c:pt>
                <c:pt idx="269">
                  <c:v>37742</c:v>
                </c:pt>
                <c:pt idx="270">
                  <c:v>37773</c:v>
                </c:pt>
                <c:pt idx="271">
                  <c:v>37803</c:v>
                </c:pt>
                <c:pt idx="272">
                  <c:v>37834</c:v>
                </c:pt>
                <c:pt idx="273">
                  <c:v>37865</c:v>
                </c:pt>
                <c:pt idx="274">
                  <c:v>37895</c:v>
                </c:pt>
                <c:pt idx="275">
                  <c:v>37926</c:v>
                </c:pt>
                <c:pt idx="276">
                  <c:v>37956</c:v>
                </c:pt>
                <c:pt idx="277">
                  <c:v>37987</c:v>
                </c:pt>
                <c:pt idx="278">
                  <c:v>38018</c:v>
                </c:pt>
                <c:pt idx="279">
                  <c:v>38047</c:v>
                </c:pt>
                <c:pt idx="280">
                  <c:v>38078</c:v>
                </c:pt>
                <c:pt idx="281">
                  <c:v>38108</c:v>
                </c:pt>
                <c:pt idx="282">
                  <c:v>38139</c:v>
                </c:pt>
                <c:pt idx="283">
                  <c:v>38169</c:v>
                </c:pt>
                <c:pt idx="284">
                  <c:v>38200</c:v>
                </c:pt>
                <c:pt idx="285">
                  <c:v>38231</c:v>
                </c:pt>
                <c:pt idx="286">
                  <c:v>38261</c:v>
                </c:pt>
                <c:pt idx="287">
                  <c:v>38292</c:v>
                </c:pt>
                <c:pt idx="288">
                  <c:v>38322</c:v>
                </c:pt>
                <c:pt idx="289">
                  <c:v>38353</c:v>
                </c:pt>
                <c:pt idx="290">
                  <c:v>38384</c:v>
                </c:pt>
                <c:pt idx="291">
                  <c:v>38412</c:v>
                </c:pt>
                <c:pt idx="292">
                  <c:v>38443</c:v>
                </c:pt>
                <c:pt idx="293">
                  <c:v>38473</c:v>
                </c:pt>
                <c:pt idx="294">
                  <c:v>38504</c:v>
                </c:pt>
                <c:pt idx="295">
                  <c:v>38534</c:v>
                </c:pt>
                <c:pt idx="296">
                  <c:v>38565</c:v>
                </c:pt>
                <c:pt idx="297">
                  <c:v>38596</c:v>
                </c:pt>
                <c:pt idx="298">
                  <c:v>38626</c:v>
                </c:pt>
                <c:pt idx="299">
                  <c:v>38657</c:v>
                </c:pt>
                <c:pt idx="300">
                  <c:v>38687</c:v>
                </c:pt>
                <c:pt idx="301">
                  <c:v>38718</c:v>
                </c:pt>
                <c:pt idx="302">
                  <c:v>38749</c:v>
                </c:pt>
                <c:pt idx="303">
                  <c:v>38777</c:v>
                </c:pt>
                <c:pt idx="304">
                  <c:v>38808</c:v>
                </c:pt>
                <c:pt idx="305">
                  <c:v>38838</c:v>
                </c:pt>
                <c:pt idx="306">
                  <c:v>38869</c:v>
                </c:pt>
                <c:pt idx="307">
                  <c:v>38899</c:v>
                </c:pt>
                <c:pt idx="308">
                  <c:v>38930</c:v>
                </c:pt>
                <c:pt idx="309">
                  <c:v>38961</c:v>
                </c:pt>
                <c:pt idx="310">
                  <c:v>38991</c:v>
                </c:pt>
                <c:pt idx="311">
                  <c:v>39022</c:v>
                </c:pt>
                <c:pt idx="312">
                  <c:v>39052</c:v>
                </c:pt>
                <c:pt idx="313">
                  <c:v>39083</c:v>
                </c:pt>
                <c:pt idx="314">
                  <c:v>39114</c:v>
                </c:pt>
                <c:pt idx="315">
                  <c:v>39142</c:v>
                </c:pt>
                <c:pt idx="316">
                  <c:v>39173</c:v>
                </c:pt>
                <c:pt idx="317">
                  <c:v>39203</c:v>
                </c:pt>
                <c:pt idx="318">
                  <c:v>39234</c:v>
                </c:pt>
                <c:pt idx="319">
                  <c:v>39264</c:v>
                </c:pt>
                <c:pt idx="320">
                  <c:v>39295</c:v>
                </c:pt>
                <c:pt idx="321">
                  <c:v>39326</c:v>
                </c:pt>
                <c:pt idx="322">
                  <c:v>39356</c:v>
                </c:pt>
                <c:pt idx="323">
                  <c:v>39387</c:v>
                </c:pt>
                <c:pt idx="324">
                  <c:v>39417</c:v>
                </c:pt>
                <c:pt idx="325">
                  <c:v>39448</c:v>
                </c:pt>
                <c:pt idx="326">
                  <c:v>39479</c:v>
                </c:pt>
                <c:pt idx="327">
                  <c:v>39508</c:v>
                </c:pt>
                <c:pt idx="328">
                  <c:v>39539</c:v>
                </c:pt>
                <c:pt idx="329">
                  <c:v>39569</c:v>
                </c:pt>
                <c:pt idx="330">
                  <c:v>39600</c:v>
                </c:pt>
                <c:pt idx="331">
                  <c:v>39630</c:v>
                </c:pt>
                <c:pt idx="332">
                  <c:v>39661</c:v>
                </c:pt>
                <c:pt idx="333">
                  <c:v>39692</c:v>
                </c:pt>
                <c:pt idx="334">
                  <c:v>39722</c:v>
                </c:pt>
                <c:pt idx="335">
                  <c:v>39753</c:v>
                </c:pt>
                <c:pt idx="336">
                  <c:v>39783</c:v>
                </c:pt>
              </c:numCache>
            </c:numRef>
          </c:cat>
          <c:val>
            <c:numRef>
              <c:f>'[1]Data'!$I$5:$I$341</c:f>
              <c:numCache>
                <c:ptCount val="337"/>
                <c:pt idx="0">
                  <c:v>176.14500021753457</c:v>
                </c:pt>
                <c:pt idx="1">
                  <c:v>174.50352644360464</c:v>
                </c:pt>
                <c:pt idx="2">
                  <c:v>174.15940774941774</c:v>
                </c:pt>
                <c:pt idx="3">
                  <c:v>172.9607097871857</c:v>
                </c:pt>
                <c:pt idx="4">
                  <c:v>171.55829933326444</c:v>
                </c:pt>
                <c:pt idx="5">
                  <c:v>170.83733748314853</c:v>
                </c:pt>
                <c:pt idx="6">
                  <c:v>171.1896435774843</c:v>
                </c:pt>
                <c:pt idx="7">
                  <c:v>171.55974756778974</c:v>
                </c:pt>
                <c:pt idx="8">
                  <c:v>171.44044547411136</c:v>
                </c:pt>
                <c:pt idx="9">
                  <c:v>171.63100442344387</c:v>
                </c:pt>
                <c:pt idx="10">
                  <c:v>169.90560229542362</c:v>
                </c:pt>
                <c:pt idx="11">
                  <c:v>169.50763623314305</c:v>
                </c:pt>
                <c:pt idx="12">
                  <c:v>169.4758351352106</c:v>
                </c:pt>
                <c:pt idx="13">
                  <c:v>169.74223001139453</c:v>
                </c:pt>
                <c:pt idx="14">
                  <c:v>169.37030213634552</c:v>
                </c:pt>
                <c:pt idx="15">
                  <c:v>169.96404153909947</c:v>
                </c:pt>
                <c:pt idx="16">
                  <c:v>169.70431478895097</c:v>
                </c:pt>
                <c:pt idx="17">
                  <c:v>168.94493117191794</c:v>
                </c:pt>
                <c:pt idx="18">
                  <c:v>167.93248593284213</c:v>
                </c:pt>
                <c:pt idx="19">
                  <c:v>167.93375180468584</c:v>
                </c:pt>
                <c:pt idx="20">
                  <c:v>167.90646313431304</c:v>
                </c:pt>
                <c:pt idx="21">
                  <c:v>167.06067042509048</c:v>
                </c:pt>
                <c:pt idx="22">
                  <c:v>166.85384595047847</c:v>
                </c:pt>
                <c:pt idx="23">
                  <c:v>166.23138575612043</c:v>
                </c:pt>
                <c:pt idx="24">
                  <c:v>165.01645468808294</c:v>
                </c:pt>
                <c:pt idx="25">
                  <c:v>164.35902425812338</c:v>
                </c:pt>
                <c:pt idx="26">
                  <c:v>164.65125978830926</c:v>
                </c:pt>
                <c:pt idx="27">
                  <c:v>164.92742705888745</c:v>
                </c:pt>
                <c:pt idx="28">
                  <c:v>164.985630376214</c:v>
                </c:pt>
                <c:pt idx="29">
                  <c:v>165.72664426935222</c:v>
                </c:pt>
                <c:pt idx="30">
                  <c:v>167.5883912684255</c:v>
                </c:pt>
                <c:pt idx="31">
                  <c:v>167.68792929510082</c:v>
                </c:pt>
                <c:pt idx="32">
                  <c:v>167.63547603379345</c:v>
                </c:pt>
                <c:pt idx="33">
                  <c:v>167.86395680177304</c:v>
                </c:pt>
                <c:pt idx="34">
                  <c:v>169.34011459311617</c:v>
                </c:pt>
                <c:pt idx="35">
                  <c:v>169.79404442912204</c:v>
                </c:pt>
                <c:pt idx="36">
                  <c:v>170.59531319496134</c:v>
                </c:pt>
                <c:pt idx="37">
                  <c:v>170.54532647372852</c:v>
                </c:pt>
                <c:pt idx="38">
                  <c:v>167.14883903586872</c:v>
                </c:pt>
                <c:pt idx="39">
                  <c:v>163.69071940061608</c:v>
                </c:pt>
                <c:pt idx="40">
                  <c:v>163.85284548326536</c:v>
                </c:pt>
                <c:pt idx="41">
                  <c:v>165.1004670501237</c:v>
                </c:pt>
                <c:pt idx="42">
                  <c:v>164.09950598022033</c:v>
                </c:pt>
                <c:pt idx="43">
                  <c:v>164.05550077511896</c:v>
                </c:pt>
                <c:pt idx="44">
                  <c:v>164.03330503093747</c:v>
                </c:pt>
                <c:pt idx="45">
                  <c:v>163.8803180426687</c:v>
                </c:pt>
                <c:pt idx="46">
                  <c:v>162.7116976834011</c:v>
                </c:pt>
                <c:pt idx="47">
                  <c:v>163.26986446300228</c:v>
                </c:pt>
                <c:pt idx="48">
                  <c:v>161.14895358573244</c:v>
                </c:pt>
                <c:pt idx="49">
                  <c:v>159.0111158076557</c:v>
                </c:pt>
                <c:pt idx="50">
                  <c:v>159.07071760899996</c:v>
                </c:pt>
                <c:pt idx="51">
                  <c:v>159.15817182460918</c:v>
                </c:pt>
                <c:pt idx="52">
                  <c:v>159.5210609079529</c:v>
                </c:pt>
                <c:pt idx="53">
                  <c:v>158.34355017958424</c:v>
                </c:pt>
                <c:pt idx="54">
                  <c:v>158.266673159728</c:v>
                </c:pt>
                <c:pt idx="55">
                  <c:v>157.8497653669931</c:v>
                </c:pt>
                <c:pt idx="56">
                  <c:v>157.6517642019387</c:v>
                </c:pt>
                <c:pt idx="57">
                  <c:v>157.5023967028149</c:v>
                </c:pt>
                <c:pt idx="58">
                  <c:v>157.0651881483882</c:v>
                </c:pt>
                <c:pt idx="59">
                  <c:v>154.31671509093096</c:v>
                </c:pt>
                <c:pt idx="60">
                  <c:v>153.38280531482948</c:v>
                </c:pt>
                <c:pt idx="61">
                  <c:v>153.35575009621638</c:v>
                </c:pt>
                <c:pt idx="62">
                  <c:v>154.1542200870064</c:v>
                </c:pt>
                <c:pt idx="63">
                  <c:v>154.60146028351582</c:v>
                </c:pt>
                <c:pt idx="64">
                  <c:v>151.5664262975344</c:v>
                </c:pt>
                <c:pt idx="65">
                  <c:v>149.10578634549316</c:v>
                </c:pt>
                <c:pt idx="66">
                  <c:v>148.4397616706751</c:v>
                </c:pt>
                <c:pt idx="67">
                  <c:v>148.30530817453064</c:v>
                </c:pt>
                <c:pt idx="68">
                  <c:v>148.2454276808255</c:v>
                </c:pt>
                <c:pt idx="69">
                  <c:v>147.6258813677972</c:v>
                </c:pt>
                <c:pt idx="70">
                  <c:v>146.7081908397483</c:v>
                </c:pt>
                <c:pt idx="71">
                  <c:v>146.13885876290553</c:v>
                </c:pt>
                <c:pt idx="72">
                  <c:v>145.13899773559527</c:v>
                </c:pt>
                <c:pt idx="73">
                  <c:v>142.89828097927756</c:v>
                </c:pt>
                <c:pt idx="74">
                  <c:v>142.03587676231982</c:v>
                </c:pt>
                <c:pt idx="75">
                  <c:v>141.62047668476848</c:v>
                </c:pt>
                <c:pt idx="76">
                  <c:v>141.84451126800985</c:v>
                </c:pt>
                <c:pt idx="77">
                  <c:v>143.5138812463894</c:v>
                </c:pt>
                <c:pt idx="78">
                  <c:v>143.45004403869564</c:v>
                </c:pt>
                <c:pt idx="79">
                  <c:v>143.65422168218745</c:v>
                </c:pt>
                <c:pt idx="80">
                  <c:v>143.54737134564363</c:v>
                </c:pt>
                <c:pt idx="81">
                  <c:v>144.28998240357515</c:v>
                </c:pt>
                <c:pt idx="82">
                  <c:v>145.81109376178222</c:v>
                </c:pt>
                <c:pt idx="83">
                  <c:v>145.86177461621563</c:v>
                </c:pt>
                <c:pt idx="84">
                  <c:v>145.75479909285895</c:v>
                </c:pt>
                <c:pt idx="85">
                  <c:v>145.63043551201457</c:v>
                </c:pt>
                <c:pt idx="86">
                  <c:v>144.5799817391492</c:v>
                </c:pt>
                <c:pt idx="87">
                  <c:v>144.02831231780846</c:v>
                </c:pt>
                <c:pt idx="88">
                  <c:v>144.49902841106967</c:v>
                </c:pt>
                <c:pt idx="89">
                  <c:v>143.41271865675512</c:v>
                </c:pt>
                <c:pt idx="90">
                  <c:v>143.6604444735891</c:v>
                </c:pt>
                <c:pt idx="91">
                  <c:v>143.40130706152533</c:v>
                </c:pt>
                <c:pt idx="92">
                  <c:v>143.35703123970717</c:v>
                </c:pt>
                <c:pt idx="93">
                  <c:v>142.75996821503108</c:v>
                </c:pt>
                <c:pt idx="94">
                  <c:v>142.79537712022704</c:v>
                </c:pt>
                <c:pt idx="95">
                  <c:v>143.10175020704037</c:v>
                </c:pt>
                <c:pt idx="96">
                  <c:v>143.05515622912174</c:v>
                </c:pt>
                <c:pt idx="97">
                  <c:v>143.30556078184566</c:v>
                </c:pt>
                <c:pt idx="98">
                  <c:v>143.29408139351463</c:v>
                </c:pt>
                <c:pt idx="99">
                  <c:v>142.97675841456038</c:v>
                </c:pt>
                <c:pt idx="100">
                  <c:v>142.56966730658147</c:v>
                </c:pt>
                <c:pt idx="101">
                  <c:v>142.3026208944712</c:v>
                </c:pt>
                <c:pt idx="102">
                  <c:v>141.43017130308644</c:v>
                </c:pt>
                <c:pt idx="103">
                  <c:v>141.3195440545591</c:v>
                </c:pt>
                <c:pt idx="104">
                  <c:v>141.2401341952597</c:v>
                </c:pt>
                <c:pt idx="105">
                  <c:v>141.44423308748637</c:v>
                </c:pt>
                <c:pt idx="106">
                  <c:v>140.75812477021626</c:v>
                </c:pt>
                <c:pt idx="107">
                  <c:v>140.47949948543356</c:v>
                </c:pt>
                <c:pt idx="108">
                  <c:v>139.65298608494712</c:v>
                </c:pt>
                <c:pt idx="109">
                  <c:v>140.2186811366834</c:v>
                </c:pt>
                <c:pt idx="110">
                  <c:v>141.5823162272687</c:v>
                </c:pt>
                <c:pt idx="111">
                  <c:v>142.41168010611165</c:v>
                </c:pt>
                <c:pt idx="112">
                  <c:v>141.6144751966205</c:v>
                </c:pt>
                <c:pt idx="113">
                  <c:v>141.41701627422802</c:v>
                </c:pt>
                <c:pt idx="114">
                  <c:v>141.80302339250878</c:v>
                </c:pt>
                <c:pt idx="115">
                  <c:v>141.90180177267246</c:v>
                </c:pt>
                <c:pt idx="116">
                  <c:v>141.93497826917525</c:v>
                </c:pt>
                <c:pt idx="117">
                  <c:v>142.13516544300703</c:v>
                </c:pt>
                <c:pt idx="118">
                  <c:v>142.13297749319617</c:v>
                </c:pt>
                <c:pt idx="119">
                  <c:v>142.76099067234878</c:v>
                </c:pt>
                <c:pt idx="120">
                  <c:v>142.62215096942123</c:v>
                </c:pt>
                <c:pt idx="121">
                  <c:v>142.06020739932006</c:v>
                </c:pt>
                <c:pt idx="122">
                  <c:v>141.16907384078414</c:v>
                </c:pt>
                <c:pt idx="123">
                  <c:v>141.02661087321925</c:v>
                </c:pt>
                <c:pt idx="124">
                  <c:v>141.75167125111992</c:v>
                </c:pt>
                <c:pt idx="125">
                  <c:v>141.99548824037106</c:v>
                </c:pt>
                <c:pt idx="126">
                  <c:v>141.9839595927327</c:v>
                </c:pt>
                <c:pt idx="127">
                  <c:v>142.0577753127816</c:v>
                </c:pt>
                <c:pt idx="128">
                  <c:v>142.06456506654303</c:v>
                </c:pt>
                <c:pt idx="129">
                  <c:v>141.6642949620372</c:v>
                </c:pt>
                <c:pt idx="130">
                  <c:v>141.9125321247911</c:v>
                </c:pt>
                <c:pt idx="131">
                  <c:v>141.53121588523507</c:v>
                </c:pt>
                <c:pt idx="132">
                  <c:v>142.54772372651365</c:v>
                </c:pt>
                <c:pt idx="133">
                  <c:v>142.99525394522638</c:v>
                </c:pt>
                <c:pt idx="134">
                  <c:v>141.5721894492062</c:v>
                </c:pt>
                <c:pt idx="135">
                  <c:v>141.53444315131776</c:v>
                </c:pt>
                <c:pt idx="136">
                  <c:v>140.9865173846294</c:v>
                </c:pt>
                <c:pt idx="137">
                  <c:v>141.67441342240858</c:v>
                </c:pt>
                <c:pt idx="138">
                  <c:v>141.946906477025</c:v>
                </c:pt>
                <c:pt idx="139">
                  <c:v>141.51519929507984</c:v>
                </c:pt>
                <c:pt idx="140">
                  <c:v>141.28713706778208</c:v>
                </c:pt>
                <c:pt idx="141">
                  <c:v>141.3033557394786</c:v>
                </c:pt>
                <c:pt idx="142">
                  <c:v>140.95080836972974</c:v>
                </c:pt>
                <c:pt idx="143">
                  <c:v>139.74243549681225</c:v>
                </c:pt>
                <c:pt idx="144">
                  <c:v>139.37342788436285</c:v>
                </c:pt>
                <c:pt idx="145">
                  <c:v>138.85785232709225</c:v>
                </c:pt>
                <c:pt idx="146">
                  <c:v>139.81506104978183</c:v>
                </c:pt>
                <c:pt idx="147">
                  <c:v>138.73485503503053</c:v>
                </c:pt>
                <c:pt idx="148">
                  <c:v>138.94018603655724</c:v>
                </c:pt>
                <c:pt idx="149">
                  <c:v>137.87685208559088</c:v>
                </c:pt>
                <c:pt idx="150">
                  <c:v>137.43551545453923</c:v>
                </c:pt>
                <c:pt idx="151">
                  <c:v>137.37138216258532</c:v>
                </c:pt>
                <c:pt idx="152">
                  <c:v>137.43265731343777</c:v>
                </c:pt>
                <c:pt idx="153">
                  <c:v>137.4858379689328</c:v>
                </c:pt>
                <c:pt idx="154">
                  <c:v>137.99624468151697</c:v>
                </c:pt>
                <c:pt idx="155">
                  <c:v>138.84556592975568</c:v>
                </c:pt>
                <c:pt idx="156">
                  <c:v>139.81868522673358</c:v>
                </c:pt>
                <c:pt idx="157">
                  <c:v>141.0212388223745</c:v>
                </c:pt>
                <c:pt idx="158">
                  <c:v>142.26635655946208</c:v>
                </c:pt>
                <c:pt idx="159">
                  <c:v>142.36187034722184</c:v>
                </c:pt>
                <c:pt idx="160">
                  <c:v>141.48451423294767</c:v>
                </c:pt>
                <c:pt idx="161">
                  <c:v>141.75394972645228</c:v>
                </c:pt>
                <c:pt idx="162">
                  <c:v>141.96526537596847</c:v>
                </c:pt>
                <c:pt idx="163">
                  <c:v>142.0767113765837</c:v>
                </c:pt>
                <c:pt idx="164">
                  <c:v>141.93561221741103</c:v>
                </c:pt>
                <c:pt idx="165">
                  <c:v>142.0028815810067</c:v>
                </c:pt>
                <c:pt idx="166">
                  <c:v>141.4810828738158</c:v>
                </c:pt>
                <c:pt idx="167">
                  <c:v>140.60365726230347</c:v>
                </c:pt>
                <c:pt idx="168">
                  <c:v>139.62340831301637</c:v>
                </c:pt>
                <c:pt idx="169">
                  <c:v>139.0209958574732</c:v>
                </c:pt>
                <c:pt idx="170">
                  <c:v>138.4415783338186</c:v>
                </c:pt>
                <c:pt idx="171">
                  <c:v>138.46369947627585</c:v>
                </c:pt>
                <c:pt idx="172">
                  <c:v>138.54544120493085</c:v>
                </c:pt>
                <c:pt idx="173">
                  <c:v>138.46143631618907</c:v>
                </c:pt>
                <c:pt idx="174">
                  <c:v>138.02035778023424</c:v>
                </c:pt>
                <c:pt idx="175">
                  <c:v>137.99372547965456</c:v>
                </c:pt>
                <c:pt idx="176">
                  <c:v>138.1729489059424</c:v>
                </c:pt>
                <c:pt idx="177">
                  <c:v>138.18033174625373</c:v>
                </c:pt>
                <c:pt idx="178">
                  <c:v>137.9708302162141</c:v>
                </c:pt>
                <c:pt idx="179">
                  <c:v>139.43924787850645</c:v>
                </c:pt>
                <c:pt idx="180">
                  <c:v>139.49876066019476</c:v>
                </c:pt>
                <c:pt idx="181">
                  <c:v>139.7542146651818</c:v>
                </c:pt>
                <c:pt idx="182">
                  <c:v>139.16130242688422</c:v>
                </c:pt>
                <c:pt idx="183">
                  <c:v>139.27947494234064</c:v>
                </c:pt>
                <c:pt idx="184">
                  <c:v>140.3481346581792</c:v>
                </c:pt>
                <c:pt idx="185">
                  <c:v>140.48238631882418</c:v>
                </c:pt>
                <c:pt idx="186">
                  <c:v>140.62083584417508</c:v>
                </c:pt>
                <c:pt idx="187">
                  <c:v>140.67656950286403</c:v>
                </c:pt>
                <c:pt idx="188">
                  <c:v>140.38478486330482</c:v>
                </c:pt>
                <c:pt idx="189">
                  <c:v>140.14172460921483</c:v>
                </c:pt>
                <c:pt idx="190">
                  <c:v>140.6677428330404</c:v>
                </c:pt>
                <c:pt idx="191">
                  <c:v>140.6410419766415</c:v>
                </c:pt>
                <c:pt idx="192">
                  <c:v>141.8840413357296</c:v>
                </c:pt>
                <c:pt idx="193">
                  <c:v>143.57342230803513</c:v>
                </c:pt>
                <c:pt idx="194">
                  <c:v>144.92769289329405</c:v>
                </c:pt>
                <c:pt idx="195">
                  <c:v>145.6691855676792</c:v>
                </c:pt>
                <c:pt idx="196">
                  <c:v>144.2382079842504</c:v>
                </c:pt>
                <c:pt idx="197">
                  <c:v>143.86358013651636</c:v>
                </c:pt>
                <c:pt idx="198">
                  <c:v>143.9537454487714</c:v>
                </c:pt>
                <c:pt idx="199">
                  <c:v>143.56579308757955</c:v>
                </c:pt>
                <c:pt idx="200">
                  <c:v>143.49814285876687</c:v>
                </c:pt>
                <c:pt idx="201">
                  <c:v>143.37176416480978</c:v>
                </c:pt>
                <c:pt idx="202">
                  <c:v>142.9745795253349</c:v>
                </c:pt>
                <c:pt idx="203">
                  <c:v>142.25998546068868</c:v>
                </c:pt>
                <c:pt idx="204">
                  <c:v>141.013716463317</c:v>
                </c:pt>
                <c:pt idx="205">
                  <c:v>138.8295987183923</c:v>
                </c:pt>
                <c:pt idx="206">
                  <c:v>138.51929746618654</c:v>
                </c:pt>
                <c:pt idx="207">
                  <c:v>136.05938958665823</c:v>
                </c:pt>
                <c:pt idx="208">
                  <c:v>135.42034674532772</c:v>
                </c:pt>
                <c:pt idx="209">
                  <c:v>134.26821939096274</c:v>
                </c:pt>
                <c:pt idx="210">
                  <c:v>132.65129597213152</c:v>
                </c:pt>
                <c:pt idx="211">
                  <c:v>132.28952387319015</c:v>
                </c:pt>
                <c:pt idx="212">
                  <c:v>132.14018246829588</c:v>
                </c:pt>
                <c:pt idx="213">
                  <c:v>132.09083741686263</c:v>
                </c:pt>
                <c:pt idx="214">
                  <c:v>131.66413914120068</c:v>
                </c:pt>
                <c:pt idx="215">
                  <c:v>131.29556527058924</c:v>
                </c:pt>
                <c:pt idx="216">
                  <c:v>130.68155411195238</c:v>
                </c:pt>
                <c:pt idx="217">
                  <c:v>129.37740372503742</c:v>
                </c:pt>
                <c:pt idx="218">
                  <c:v>127.90320336036686</c:v>
                </c:pt>
                <c:pt idx="219">
                  <c:v>127.8153983867009</c:v>
                </c:pt>
                <c:pt idx="220">
                  <c:v>127.34214134424919</c:v>
                </c:pt>
                <c:pt idx="221">
                  <c:v>126.93391300126744</c:v>
                </c:pt>
                <c:pt idx="222">
                  <c:v>127.67021000955481</c:v>
                </c:pt>
                <c:pt idx="223">
                  <c:v>127.94082988978275</c:v>
                </c:pt>
                <c:pt idx="224">
                  <c:v>127.89024309573156</c:v>
                </c:pt>
                <c:pt idx="225">
                  <c:v>127.82203416970525</c:v>
                </c:pt>
                <c:pt idx="226">
                  <c:v>127.74454028147494</c:v>
                </c:pt>
                <c:pt idx="227">
                  <c:v>127.78071156423024</c:v>
                </c:pt>
                <c:pt idx="228">
                  <c:v>127.36929856647347</c:v>
                </c:pt>
                <c:pt idx="229">
                  <c:v>126.49316242819008</c:v>
                </c:pt>
                <c:pt idx="230">
                  <c:v>125.11574702619794</c:v>
                </c:pt>
                <c:pt idx="231">
                  <c:v>126.26655772264736</c:v>
                </c:pt>
                <c:pt idx="232">
                  <c:v>126.1013762835293</c:v>
                </c:pt>
                <c:pt idx="233">
                  <c:v>126.67768447137775</c:v>
                </c:pt>
                <c:pt idx="234">
                  <c:v>127.07102663657197</c:v>
                </c:pt>
                <c:pt idx="235">
                  <c:v>127.00857100775741</c:v>
                </c:pt>
                <c:pt idx="236">
                  <c:v>126.84211697557521</c:v>
                </c:pt>
                <c:pt idx="237">
                  <c:v>127.01561350768918</c:v>
                </c:pt>
                <c:pt idx="238">
                  <c:v>126.23697579144263</c:v>
                </c:pt>
                <c:pt idx="239">
                  <c:v>125.10193991235487</c:v>
                </c:pt>
                <c:pt idx="240">
                  <c:v>125.00041715515012</c:v>
                </c:pt>
                <c:pt idx="241">
                  <c:v>123.83785459396343</c:v>
                </c:pt>
                <c:pt idx="242">
                  <c:v>123.46001726162385</c:v>
                </c:pt>
                <c:pt idx="243">
                  <c:v>121.89019310924613</c:v>
                </c:pt>
                <c:pt idx="244">
                  <c:v>121.5364636802063</c:v>
                </c:pt>
                <c:pt idx="245">
                  <c:v>121.8836854936629</c:v>
                </c:pt>
                <c:pt idx="246">
                  <c:v>121.42185724651567</c:v>
                </c:pt>
                <c:pt idx="247">
                  <c:v>121.14606740017774</c:v>
                </c:pt>
                <c:pt idx="248">
                  <c:v>121.10499583412712</c:v>
                </c:pt>
                <c:pt idx="249">
                  <c:v>120.65701870850583</c:v>
                </c:pt>
                <c:pt idx="250">
                  <c:v>121.30095652958508</c:v>
                </c:pt>
                <c:pt idx="251">
                  <c:v>120.77055963013645</c:v>
                </c:pt>
                <c:pt idx="252">
                  <c:v>118.97019999999999</c:v>
                </c:pt>
                <c:pt idx="253">
                  <c:v>118.62720000000002</c:v>
                </c:pt>
                <c:pt idx="254">
                  <c:v>117.65020000000001</c:v>
                </c:pt>
                <c:pt idx="255">
                  <c:v>117.4701</c:v>
                </c:pt>
                <c:pt idx="256">
                  <c:v>117.80930000000001</c:v>
                </c:pt>
                <c:pt idx="257">
                  <c:v>116.80610000000001</c:v>
                </c:pt>
                <c:pt idx="258">
                  <c:v>116.6372</c:v>
                </c:pt>
                <c:pt idx="259">
                  <c:v>116.5724</c:v>
                </c:pt>
                <c:pt idx="260">
                  <c:v>116.456</c:v>
                </c:pt>
                <c:pt idx="261">
                  <c:v>116.44270000000002</c:v>
                </c:pt>
                <c:pt idx="262">
                  <c:v>115.62320000000001</c:v>
                </c:pt>
                <c:pt idx="263">
                  <c:v>115.22630000000001</c:v>
                </c:pt>
                <c:pt idx="264">
                  <c:v>115.84140000000002</c:v>
                </c:pt>
                <c:pt idx="265">
                  <c:v>117.01170000000002</c:v>
                </c:pt>
                <c:pt idx="266">
                  <c:v>117.68200000000002</c:v>
                </c:pt>
                <c:pt idx="267">
                  <c:v>117.8202</c:v>
                </c:pt>
                <c:pt idx="268">
                  <c:v>117.9495</c:v>
                </c:pt>
                <c:pt idx="269">
                  <c:v>118.25529999999999</c:v>
                </c:pt>
                <c:pt idx="270">
                  <c:v>118.50269999999999</c:v>
                </c:pt>
                <c:pt idx="271">
                  <c:v>118.4018</c:v>
                </c:pt>
                <c:pt idx="272">
                  <c:v>118.2896</c:v>
                </c:pt>
                <c:pt idx="273">
                  <c:v>117.8527</c:v>
                </c:pt>
                <c:pt idx="274">
                  <c:v>118.6086</c:v>
                </c:pt>
                <c:pt idx="275">
                  <c:v>118.75979999999998</c:v>
                </c:pt>
                <c:pt idx="276">
                  <c:v>118.8988</c:v>
                </c:pt>
                <c:pt idx="277">
                  <c:v>118.05080000000001</c:v>
                </c:pt>
                <c:pt idx="278">
                  <c:v>116.5334</c:v>
                </c:pt>
                <c:pt idx="279">
                  <c:v>115.61249260389359</c:v>
                </c:pt>
                <c:pt idx="280">
                  <c:v>115.44151076634304</c:v>
                </c:pt>
                <c:pt idx="281">
                  <c:v>115.80272294096075</c:v>
                </c:pt>
                <c:pt idx="282">
                  <c:v>115.42747127159713</c:v>
                </c:pt>
                <c:pt idx="283">
                  <c:v>115.85429887240294</c:v>
                </c:pt>
                <c:pt idx="284">
                  <c:v>115.85329999999999</c:v>
                </c:pt>
                <c:pt idx="285">
                  <c:v>115.7618</c:v>
                </c:pt>
                <c:pt idx="286">
                  <c:v>115.4717</c:v>
                </c:pt>
                <c:pt idx="287">
                  <c:v>116.21317659605735</c:v>
                </c:pt>
                <c:pt idx="288">
                  <c:v>115.66513974473719</c:v>
                </c:pt>
                <c:pt idx="289">
                  <c:v>116.14920991843458</c:v>
                </c:pt>
                <c:pt idx="290">
                  <c:v>115.77010622977922</c:v>
                </c:pt>
                <c:pt idx="291">
                  <c:v>116.74492260785249</c:v>
                </c:pt>
                <c:pt idx="292">
                  <c:v>117.29258888273608</c:v>
                </c:pt>
                <c:pt idx="293">
                  <c:v>117.68470908900237</c:v>
                </c:pt>
                <c:pt idx="294">
                  <c:v>117.83981664770292</c:v>
                </c:pt>
                <c:pt idx="295">
                  <c:v>117.56024073595088</c:v>
                </c:pt>
                <c:pt idx="296">
                  <c:v>117.2069441982203</c:v>
                </c:pt>
                <c:pt idx="297">
                  <c:v>116.742466524264</c:v>
                </c:pt>
                <c:pt idx="298">
                  <c:v>115.00369763610355</c:v>
                </c:pt>
                <c:pt idx="299">
                  <c:v>113.56054400320629</c:v>
                </c:pt>
                <c:pt idx="300">
                  <c:v>112.69584961743334</c:v>
                </c:pt>
                <c:pt idx="301">
                  <c:v>112.14564550417157</c:v>
                </c:pt>
                <c:pt idx="302">
                  <c:v>112.7148027569205</c:v>
                </c:pt>
                <c:pt idx="303">
                  <c:v>112.70558670997598</c:v>
                </c:pt>
                <c:pt idx="304">
                  <c:v>112.78195971371095</c:v>
                </c:pt>
                <c:pt idx="305">
                  <c:v>112.3172547623361</c:v>
                </c:pt>
                <c:pt idx="306">
                  <c:v>112.71004279291276</c:v>
                </c:pt>
                <c:pt idx="307">
                  <c:v>112.42324628979833</c:v>
                </c:pt>
                <c:pt idx="308">
                  <c:v>111.87167772268415</c:v>
                </c:pt>
                <c:pt idx="309">
                  <c:v>111.63516994763759</c:v>
                </c:pt>
                <c:pt idx="310">
                  <c:v>112.07333239788389</c:v>
                </c:pt>
                <c:pt idx="311">
                  <c:v>112.03278974316676</c:v>
                </c:pt>
                <c:pt idx="312">
                  <c:v>111.97580873427651</c:v>
                </c:pt>
                <c:pt idx="313">
                  <c:v>110.94770270908782</c:v>
                </c:pt>
                <c:pt idx="314">
                  <c:v>110.21817965204872</c:v>
                </c:pt>
                <c:pt idx="315">
                  <c:v>110.32759028501394</c:v>
                </c:pt>
                <c:pt idx="316">
                  <c:v>109.17333511383768</c:v>
                </c:pt>
                <c:pt idx="317">
                  <c:v>109.594065293409</c:v>
                </c:pt>
                <c:pt idx="318">
                  <c:v>109.72994712113092</c:v>
                </c:pt>
                <c:pt idx="319">
                  <c:v>109.82234912464672</c:v>
                </c:pt>
                <c:pt idx="320">
                  <c:v>109.89618923212313</c:v>
                </c:pt>
                <c:pt idx="321">
                  <c:v>109.65222160417505</c:v>
                </c:pt>
                <c:pt idx="322">
                  <c:v>108.51598630639249</c:v>
                </c:pt>
                <c:pt idx="323">
                  <c:v>107.49024160811035</c:v>
                </c:pt>
                <c:pt idx="324">
                  <c:v>110.14562931609977</c:v>
                </c:pt>
                <c:pt idx="325">
                  <c:v>109.50721009873222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'[1]Data'!$J$4</c:f>
              <c:strCache>
                <c:ptCount val="1"/>
                <c:pt idx="0">
                  <c:v>FCST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'[1]Data'!$J$5:$J$341</c:f>
              <c:numCache>
                <c:ptCount val="337"/>
                <c:pt idx="325">
                  <c:v>109.5072</c:v>
                </c:pt>
                <c:pt idx="326">
                  <c:v>108.76</c:v>
                </c:pt>
                <c:pt idx="327">
                  <c:v>108.14</c:v>
                </c:pt>
                <c:pt idx="328">
                  <c:v>107.74</c:v>
                </c:pt>
                <c:pt idx="329">
                  <c:v>107.49</c:v>
                </c:pt>
                <c:pt idx="330">
                  <c:v>107.33</c:v>
                </c:pt>
                <c:pt idx="331">
                  <c:v>107.2</c:v>
                </c:pt>
                <c:pt idx="332">
                  <c:v>107.08</c:v>
                </c:pt>
                <c:pt idx="333">
                  <c:v>106.95</c:v>
                </c:pt>
                <c:pt idx="334">
                  <c:v>106.69</c:v>
                </c:pt>
                <c:pt idx="335">
                  <c:v>106.15</c:v>
                </c:pt>
                <c:pt idx="336">
                  <c:v>105.13</c:v>
                </c:pt>
              </c:numCache>
            </c:numRef>
          </c:val>
          <c:smooth val="0"/>
        </c:ser>
        <c:marker val="1"/>
        <c:axId val="65512117"/>
        <c:axId val="52738142"/>
      </c:lineChart>
      <c:catAx>
        <c:axId val="65512117"/>
        <c:scaling>
          <c:orientation val="minMax"/>
          <c:max val="13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738142"/>
        <c:crosses val="autoZero"/>
        <c:auto val="1"/>
        <c:lblOffset val="100"/>
        <c:tickLblSkip val="12"/>
        <c:tickMarkSkip val="12"/>
        <c:noMultiLvlLbl val="0"/>
      </c:catAx>
      <c:valAx>
        <c:axId val="52738142"/>
        <c:scaling>
          <c:orientation val="minMax"/>
          <c:max val="18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Dth Per Customer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512117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"/>
          <c:y val="0.07975"/>
          <c:w val="0.844"/>
          <c:h val="0.9055"/>
        </c:manualLayout>
      </c:layout>
      <c:lineChart>
        <c:grouping val="standard"/>
        <c:varyColors val="0"/>
        <c:ser>
          <c:idx val="0"/>
          <c:order val="0"/>
          <c:tx>
            <c:strRef>
              <c:f>'Data for 5.6'!$A$1</c:f>
              <c:strCache>
                <c:ptCount val="1"/>
                <c:pt idx="0">
                  <c:v>Operating &amp; Maintenance Expense Per Customer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for 5.6'!$A$3:$A$27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</c:numCache>
            </c:numRef>
          </c:cat>
          <c:val>
            <c:numRef>
              <c:f>'Data for 5.6'!$B$3:$B$27</c:f>
              <c:numCache>
                <c:ptCount val="25"/>
                <c:pt idx="0">
                  <c:v>158</c:v>
                </c:pt>
                <c:pt idx="1">
                  <c:v>158</c:v>
                </c:pt>
                <c:pt idx="2">
                  <c:v>152</c:v>
                </c:pt>
                <c:pt idx="3">
                  <c:v>153</c:v>
                </c:pt>
                <c:pt idx="4">
                  <c:v>155</c:v>
                </c:pt>
                <c:pt idx="5">
                  <c:v>155</c:v>
                </c:pt>
                <c:pt idx="6">
                  <c:v>157</c:v>
                </c:pt>
                <c:pt idx="7">
                  <c:v>150</c:v>
                </c:pt>
                <c:pt idx="8">
                  <c:v>168</c:v>
                </c:pt>
                <c:pt idx="9">
                  <c:v>164</c:v>
                </c:pt>
                <c:pt idx="10">
                  <c:v>158</c:v>
                </c:pt>
                <c:pt idx="11">
                  <c:v>157</c:v>
                </c:pt>
                <c:pt idx="12">
                  <c:v>159</c:v>
                </c:pt>
                <c:pt idx="13">
                  <c:v>146</c:v>
                </c:pt>
                <c:pt idx="14">
                  <c:v>151</c:v>
                </c:pt>
                <c:pt idx="15">
                  <c:v>144</c:v>
                </c:pt>
                <c:pt idx="16">
                  <c:v>141</c:v>
                </c:pt>
                <c:pt idx="17">
                  <c:v>141</c:v>
                </c:pt>
                <c:pt idx="18">
                  <c:v>130</c:v>
                </c:pt>
                <c:pt idx="19">
                  <c:v>132</c:v>
                </c:pt>
                <c:pt idx="20">
                  <c:v>137</c:v>
                </c:pt>
                <c:pt idx="21">
                  <c:v>135</c:v>
                </c:pt>
                <c:pt idx="22">
                  <c:v>136</c:v>
                </c:pt>
                <c:pt idx="23">
                  <c:v>138</c:v>
                </c:pt>
              </c:numCache>
            </c:numRef>
          </c:val>
          <c:smooth val="0"/>
        </c:ser>
        <c:marker val="1"/>
        <c:axId val="4881231"/>
        <c:axId val="43931080"/>
      </c:lineChart>
      <c:catAx>
        <c:axId val="4881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931080"/>
        <c:crosses val="autoZero"/>
        <c:auto val="1"/>
        <c:lblOffset val="100"/>
        <c:noMultiLvlLbl val="0"/>
      </c:catAx>
      <c:valAx>
        <c:axId val="439310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12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UT GS1 Annual Customer Change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775"/>
          <c:w val="0.921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v>UT GS1 Annual Customer Change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'Customer Data for 5.13'!$D$5:$D$32</c:f>
              <c:strCache>
                <c:ptCount val="28"/>
                <c:pt idx="0">
                  <c:v>29921</c:v>
                </c:pt>
                <c:pt idx="1">
                  <c:v>30286</c:v>
                </c:pt>
                <c:pt idx="2">
                  <c:v>30651</c:v>
                </c:pt>
                <c:pt idx="3">
                  <c:v>31017</c:v>
                </c:pt>
                <c:pt idx="4">
                  <c:v>31382</c:v>
                </c:pt>
                <c:pt idx="5">
                  <c:v>31747</c:v>
                </c:pt>
                <c:pt idx="6">
                  <c:v>32112</c:v>
                </c:pt>
                <c:pt idx="7">
                  <c:v>32478</c:v>
                </c:pt>
                <c:pt idx="8">
                  <c:v>32843</c:v>
                </c:pt>
                <c:pt idx="9">
                  <c:v>33208</c:v>
                </c:pt>
                <c:pt idx="10">
                  <c:v>33573</c:v>
                </c:pt>
                <c:pt idx="11">
                  <c:v>33939</c:v>
                </c:pt>
                <c:pt idx="12">
                  <c:v>34304</c:v>
                </c:pt>
                <c:pt idx="13">
                  <c:v>34669</c:v>
                </c:pt>
                <c:pt idx="14">
                  <c:v>35034</c:v>
                </c:pt>
                <c:pt idx="15">
                  <c:v>35400</c:v>
                </c:pt>
                <c:pt idx="16">
                  <c:v>35765</c:v>
                </c:pt>
                <c:pt idx="17">
                  <c:v>36130</c:v>
                </c:pt>
                <c:pt idx="18">
                  <c:v>36495</c:v>
                </c:pt>
                <c:pt idx="19">
                  <c:v>36861</c:v>
                </c:pt>
                <c:pt idx="20">
                  <c:v>37226</c:v>
                </c:pt>
                <c:pt idx="21">
                  <c:v>37591</c:v>
                </c:pt>
                <c:pt idx="22">
                  <c:v>37956</c:v>
                </c:pt>
                <c:pt idx="23">
                  <c:v>38322</c:v>
                </c:pt>
                <c:pt idx="24">
                  <c:v>38687</c:v>
                </c:pt>
                <c:pt idx="25">
                  <c:v>39052</c:v>
                </c:pt>
                <c:pt idx="26">
                  <c:v>39417</c:v>
                </c:pt>
                <c:pt idx="27">
                  <c:v>39783</c:v>
                </c:pt>
              </c:strCache>
            </c:strRef>
          </c:cat>
          <c:val>
            <c:numRef>
              <c:f>'Customer Data for 5.13'!$E$5:$E$32</c:f>
              <c:numCache>
                <c:ptCount val="28"/>
                <c:pt idx="0">
                  <c:v>9554</c:v>
                </c:pt>
                <c:pt idx="1">
                  <c:v>6671</c:v>
                </c:pt>
                <c:pt idx="2">
                  <c:v>9314</c:v>
                </c:pt>
                <c:pt idx="3">
                  <c:v>11050</c:v>
                </c:pt>
                <c:pt idx="4">
                  <c:v>14055</c:v>
                </c:pt>
                <c:pt idx="5">
                  <c:v>10477</c:v>
                </c:pt>
                <c:pt idx="6">
                  <c:v>8956</c:v>
                </c:pt>
                <c:pt idx="7">
                  <c:v>7393</c:v>
                </c:pt>
                <c:pt idx="8">
                  <c:v>7753</c:v>
                </c:pt>
                <c:pt idx="9">
                  <c:v>9296</c:v>
                </c:pt>
                <c:pt idx="10">
                  <c:v>9265</c:v>
                </c:pt>
                <c:pt idx="11">
                  <c:v>11862</c:v>
                </c:pt>
                <c:pt idx="12">
                  <c:v>13503</c:v>
                </c:pt>
                <c:pt idx="13">
                  <c:v>17131</c:v>
                </c:pt>
                <c:pt idx="14">
                  <c:v>16306</c:v>
                </c:pt>
                <c:pt idx="15">
                  <c:v>21134</c:v>
                </c:pt>
                <c:pt idx="16">
                  <c:v>38981</c:v>
                </c:pt>
                <c:pt idx="17">
                  <c:v>37424</c:v>
                </c:pt>
                <c:pt idx="18">
                  <c:v>22495</c:v>
                </c:pt>
                <c:pt idx="19">
                  <c:v>19645</c:v>
                </c:pt>
                <c:pt idx="20">
                  <c:v>16205</c:v>
                </c:pt>
                <c:pt idx="21">
                  <c:v>17760</c:v>
                </c:pt>
                <c:pt idx="22">
                  <c:v>29992</c:v>
                </c:pt>
                <c:pt idx="23">
                  <c:v>28692</c:v>
                </c:pt>
                <c:pt idx="24">
                  <c:v>24576</c:v>
                </c:pt>
                <c:pt idx="25">
                  <c:v>25628</c:v>
                </c:pt>
                <c:pt idx="26">
                  <c:v>22274</c:v>
                </c:pt>
                <c:pt idx="27">
                  <c:v>18983</c:v>
                </c:pt>
              </c:numCache>
            </c:numRef>
          </c:val>
        </c:ser>
        <c:axId val="59835401"/>
        <c:axId val="1647698"/>
      </c:barChart>
      <c:dateAx>
        <c:axId val="59835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Note:  Approximately 16,000 customers moved from GSS to GS1 each year during 1997 and 1998.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crossAx val="1647698"/>
        <c:crosses val="autoZero"/>
        <c:auto val="0"/>
        <c:noMultiLvlLbl val="0"/>
      </c:dateAx>
      <c:valAx>
        <c:axId val="1647698"/>
        <c:scaling>
          <c:orientation val="minMax"/>
          <c:max val="40000"/>
        </c:scaling>
        <c:axPos val="l"/>
        <c:majorGridlines/>
        <c:delete val="0"/>
        <c:numFmt formatCode="#,##0;-#,##0" sourceLinked="0"/>
        <c:majorTickMark val="out"/>
        <c:minorTickMark val="none"/>
        <c:tickLblPos val="nextTo"/>
        <c:crossAx val="598354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2" right="0.2" top="0.28" bottom="0.29" header="0.17" footer="0.17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5" right="0.75" top="1" bottom="1" header="0.5" footer="0.5"/>
  <pageSetup horizontalDpi="1200" verticalDpi="12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1" right="1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0.909</cdr:x>
      <cdr:y>0.77775</cdr:y>
    </cdr:from>
    <cdr:to>
      <cdr:x>0.918</cdr:x>
      <cdr:y>0.8085</cdr:y>
    </cdr:to>
    <cdr:sp>
      <cdr:nvSpPr>
        <cdr:cNvPr id="1" name="TextBox 1"/>
        <cdr:cNvSpPr txBox="1">
          <a:spLocks noChangeArrowheads="1"/>
        </cdr:cNvSpPr>
      </cdr:nvSpPr>
      <cdr:spPr>
        <a:xfrm>
          <a:off x="8791575" y="5629275"/>
          <a:ext cx="85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0.0455</cdr:x>
      <cdr:y>0.04325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438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0.88125</cdr:x>
      <cdr:y>0.681</cdr:y>
    </cdr:from>
    <cdr:to>
      <cdr:x>0.96</cdr:x>
      <cdr:y>0.92375</cdr:y>
    </cdr:to>
    <cdr:sp>
      <cdr:nvSpPr>
        <cdr:cNvPr id="3" name="TextBox 3"/>
        <cdr:cNvSpPr txBox="1">
          <a:spLocks noChangeArrowheads="1"/>
        </cdr:cNvSpPr>
      </cdr:nvSpPr>
      <cdr:spPr>
        <a:xfrm>
          <a:off x="8524875" y="4924425"/>
          <a:ext cx="762000" cy="1752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"/>
        <a:p>
          <a:pPr algn="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Questar Gas Company
Docket No. 07-057-13
Exhibit 5.3U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77400" cy="7239000"/>
    <xdr:graphicFrame>
      <xdr:nvGraphicFramePr>
        <xdr:cNvPr id="1" name="Shape 1025"/>
        <xdr:cNvGraphicFramePr/>
      </xdr:nvGraphicFramePr>
      <xdr:xfrm>
        <a:off x="0" y="0"/>
        <a:ext cx="967740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0.85475</cdr:x>
      <cdr:y>0.65675</cdr:y>
    </cdr:from>
    <cdr:to>
      <cdr:x>0.9525</cdr:x>
      <cdr:y>0.931</cdr:y>
    </cdr:to>
    <cdr:sp>
      <cdr:nvSpPr>
        <cdr:cNvPr id="1" name="TextBox 1"/>
        <cdr:cNvSpPr txBox="1">
          <a:spLocks noChangeArrowheads="1"/>
        </cdr:cNvSpPr>
      </cdr:nvSpPr>
      <cdr:spPr>
        <a:xfrm>
          <a:off x="7410450" y="3895725"/>
          <a:ext cx="847725" cy="1628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Questar Gas Company
Docket No. 07-057-13
Exhibit 5.6U</a:t>
          </a:r>
        </a:p>
      </cdr:txBody>
    </cdr:sp>
  </cdr:relSizeAnchor>
  <cdr:relSizeAnchor xmlns:cdr="http://schemas.openxmlformats.org/drawingml/2006/chartDrawing">
    <cdr:from>
      <cdr:x>0.13675</cdr:x>
      <cdr:y>0.66425</cdr:y>
    </cdr:from>
    <cdr:to>
      <cdr:x>0.40975</cdr:x>
      <cdr:y>0.75725</cdr:y>
    </cdr:to>
    <cdr:sp>
      <cdr:nvSpPr>
        <cdr:cNvPr id="2" name="TextBox 2"/>
        <cdr:cNvSpPr txBox="1">
          <a:spLocks noChangeArrowheads="1"/>
        </cdr:cNvSpPr>
      </cdr:nvSpPr>
      <cdr:spPr>
        <a:xfrm>
          <a:off x="1181100" y="3933825"/>
          <a:ext cx="23717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 - Questar Gas financial records
Years 1985 - 2007 Actual
Year 2008 Test Year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0.52825</cdr:x>
      <cdr:y>0.50525</cdr:y>
    </cdr:from>
    <cdr:to>
      <cdr:x>0.54825</cdr:x>
      <cdr:y>0.5355</cdr:y>
    </cdr:to>
    <cdr:sp>
      <cdr:nvSpPr>
        <cdr:cNvPr id="1" name="TextBox 1"/>
        <cdr:cNvSpPr txBox="1">
          <a:spLocks noChangeArrowheads="1"/>
        </cdr:cNvSpPr>
      </cdr:nvSpPr>
      <cdr:spPr>
        <a:xfrm>
          <a:off x="4333875" y="2990850"/>
          <a:ext cx="161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0.75375</cdr:x>
      <cdr:y>0.656</cdr:y>
    </cdr:from>
    <cdr:to>
      <cdr:x>0.98275</cdr:x>
      <cdr:y>0.95825</cdr:y>
    </cdr:to>
    <cdr:sp>
      <cdr:nvSpPr>
        <cdr:cNvPr id="2" name="TextBox 2"/>
        <cdr:cNvSpPr txBox="1">
          <a:spLocks noChangeArrowheads="1"/>
        </cdr:cNvSpPr>
      </cdr:nvSpPr>
      <cdr:spPr>
        <a:xfrm>
          <a:off x="6191250" y="3886200"/>
          <a:ext cx="1885950" cy="1790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"/>
        <a:p>
          <a:pPr algn="r">
            <a:defRPr/>
          </a:pPr>
          <a:r>
            <a:rPr lang="en-US" cap="none" sz="1050" b="0" i="0" u="none" baseline="0"/>
            <a:t> Questar Gas Company
Docket No. 07-057-13 Exhibit QGC 5.13U</a:t>
          </a:r>
        </a:p>
      </cdr:txBody>
    </cdr:sp>
  </cdr:relSizeAnchor>
  <cdr:relSizeAnchor xmlns:cdr="http://schemas.openxmlformats.org/drawingml/2006/chartDrawing">
    <cdr:from>
      <cdr:x>0.11475</cdr:x>
      <cdr:y>0.03525</cdr:y>
    </cdr:from>
    <cdr:to>
      <cdr:x>0.14075</cdr:x>
      <cdr:y>0.06625</cdr:y>
    </cdr:to>
    <cdr:sp>
      <cdr:nvSpPr>
        <cdr:cNvPr id="3" name="TextBox 3"/>
        <cdr:cNvSpPr txBox="1">
          <a:spLocks noChangeArrowheads="1"/>
        </cdr:cNvSpPr>
      </cdr:nvSpPr>
      <cdr:spPr>
        <a:xfrm>
          <a:off x="942975" y="200025"/>
          <a:ext cx="209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0.06625</cdr:y>
    </cdr:from>
    <cdr:to>
      <cdr:x>0.11475</cdr:x>
      <cdr:y>0.0935</cdr:y>
    </cdr:to>
    <cdr:sp>
      <cdr:nvSpPr>
        <cdr:cNvPr id="4" name="TextBox 4"/>
        <cdr:cNvSpPr txBox="1">
          <a:spLocks noChangeArrowheads="1"/>
        </cdr:cNvSpPr>
      </cdr:nvSpPr>
      <cdr:spPr>
        <a:xfrm>
          <a:off x="742950" y="390525"/>
          <a:ext cx="200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2200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5</xdr:row>
      <xdr:rowOff>28575</xdr:rowOff>
    </xdr:from>
    <xdr:to>
      <xdr:col>14</xdr:col>
      <xdr:colOff>571500</xdr:colOff>
      <xdr:row>20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85850"/>
          <a:ext cx="7334250" cy="25431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1955\Local%20Settings\Temporary%20Internet%20Files\OLK26\UPC%20GRAPH%20%20DATA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UT GS1 Chart1"/>
    </sheetNames>
    <sheetDataSet>
      <sheetData sheetId="0">
        <row r="4">
          <cell r="I4" t="str">
            <v>HIST</v>
          </cell>
          <cell r="J4" t="str">
            <v>FCST</v>
          </cell>
        </row>
        <row r="5">
          <cell r="H5">
            <v>29556</v>
          </cell>
          <cell r="I5">
            <v>176.14500021753457</v>
          </cell>
        </row>
        <row r="6">
          <cell r="H6">
            <v>29587</v>
          </cell>
          <cell r="I6">
            <v>174.50352644360464</v>
          </cell>
        </row>
        <row r="7">
          <cell r="H7">
            <v>29618</v>
          </cell>
          <cell r="I7">
            <v>174.15940774941774</v>
          </cell>
        </row>
        <row r="8">
          <cell r="H8">
            <v>29646</v>
          </cell>
          <cell r="I8">
            <v>172.9607097871857</v>
          </cell>
        </row>
        <row r="9">
          <cell r="H9">
            <v>29677</v>
          </cell>
          <cell r="I9">
            <v>171.55829933326444</v>
          </cell>
        </row>
        <row r="10">
          <cell r="H10">
            <v>29707</v>
          </cell>
          <cell r="I10">
            <v>170.83733748314853</v>
          </cell>
        </row>
        <row r="11">
          <cell r="H11">
            <v>29738</v>
          </cell>
          <cell r="I11">
            <v>171.1896435774843</v>
          </cell>
        </row>
        <row r="12">
          <cell r="H12">
            <v>29768</v>
          </cell>
          <cell r="I12">
            <v>171.55974756778974</v>
          </cell>
        </row>
        <row r="13">
          <cell r="H13">
            <v>29799</v>
          </cell>
          <cell r="I13">
            <v>171.44044547411136</v>
          </cell>
        </row>
        <row r="14">
          <cell r="H14">
            <v>29830</v>
          </cell>
          <cell r="I14">
            <v>171.63100442344387</v>
          </cell>
        </row>
        <row r="15">
          <cell r="H15">
            <v>29860</v>
          </cell>
          <cell r="I15">
            <v>169.90560229542362</v>
          </cell>
        </row>
        <row r="16">
          <cell r="H16">
            <v>29891</v>
          </cell>
          <cell r="I16">
            <v>169.50763623314305</v>
          </cell>
        </row>
        <row r="17">
          <cell r="H17">
            <v>29921</v>
          </cell>
          <cell r="I17">
            <v>169.4758351352106</v>
          </cell>
        </row>
        <row r="18">
          <cell r="H18">
            <v>29952</v>
          </cell>
          <cell r="I18">
            <v>169.74223001139453</v>
          </cell>
        </row>
        <row r="19">
          <cell r="H19">
            <v>29983</v>
          </cell>
          <cell r="I19">
            <v>169.37030213634552</v>
          </cell>
        </row>
        <row r="20">
          <cell r="H20">
            <v>30011</v>
          </cell>
          <cell r="I20">
            <v>169.96404153909947</v>
          </cell>
        </row>
        <row r="21">
          <cell r="H21">
            <v>30042</v>
          </cell>
          <cell r="I21">
            <v>169.70431478895097</v>
          </cell>
        </row>
        <row r="22">
          <cell r="H22">
            <v>30072</v>
          </cell>
          <cell r="I22">
            <v>168.94493117191794</v>
          </cell>
        </row>
        <row r="23">
          <cell r="H23">
            <v>30103</v>
          </cell>
          <cell r="I23">
            <v>167.93248593284213</v>
          </cell>
        </row>
        <row r="24">
          <cell r="H24">
            <v>30133</v>
          </cell>
          <cell r="I24">
            <v>167.93375180468584</v>
          </cell>
        </row>
        <row r="25">
          <cell r="H25">
            <v>30164</v>
          </cell>
          <cell r="I25">
            <v>167.90646313431304</v>
          </cell>
        </row>
        <row r="26">
          <cell r="H26">
            <v>30195</v>
          </cell>
          <cell r="I26">
            <v>167.06067042509048</v>
          </cell>
        </row>
        <row r="27">
          <cell r="H27">
            <v>30225</v>
          </cell>
          <cell r="I27">
            <v>166.85384595047847</v>
          </cell>
        </row>
        <row r="28">
          <cell r="H28">
            <v>30256</v>
          </cell>
          <cell r="I28">
            <v>166.23138575612043</v>
          </cell>
        </row>
        <row r="29">
          <cell r="H29">
            <v>30286</v>
          </cell>
          <cell r="I29">
            <v>165.01645468808294</v>
          </cell>
        </row>
        <row r="30">
          <cell r="H30">
            <v>30317</v>
          </cell>
          <cell r="I30">
            <v>164.35902425812338</v>
          </cell>
        </row>
        <row r="31">
          <cell r="H31">
            <v>30348</v>
          </cell>
          <cell r="I31">
            <v>164.65125978830926</v>
          </cell>
        </row>
        <row r="32">
          <cell r="H32">
            <v>30376</v>
          </cell>
          <cell r="I32">
            <v>164.92742705888745</v>
          </cell>
        </row>
        <row r="33">
          <cell r="H33">
            <v>30407</v>
          </cell>
          <cell r="I33">
            <v>164.985630376214</v>
          </cell>
        </row>
        <row r="34">
          <cell r="H34">
            <v>30437</v>
          </cell>
          <cell r="I34">
            <v>165.72664426935222</v>
          </cell>
        </row>
        <row r="35">
          <cell r="H35">
            <v>30468</v>
          </cell>
          <cell r="I35">
            <v>167.5883912684255</v>
          </cell>
        </row>
        <row r="36">
          <cell r="H36">
            <v>30498</v>
          </cell>
          <cell r="I36">
            <v>167.68792929510082</v>
          </cell>
        </row>
        <row r="37">
          <cell r="H37">
            <v>30529</v>
          </cell>
          <cell r="I37">
            <v>167.63547603379345</v>
          </cell>
        </row>
        <row r="38">
          <cell r="H38">
            <v>30560</v>
          </cell>
          <cell r="I38">
            <v>167.86395680177304</v>
          </cell>
        </row>
        <row r="39">
          <cell r="H39">
            <v>30590</v>
          </cell>
          <cell r="I39">
            <v>169.34011459311617</v>
          </cell>
        </row>
        <row r="40">
          <cell r="H40">
            <v>30621</v>
          </cell>
          <cell r="I40">
            <v>169.79404442912204</v>
          </cell>
        </row>
        <row r="41">
          <cell r="H41">
            <v>30651</v>
          </cell>
          <cell r="I41">
            <v>170.59531319496134</v>
          </cell>
        </row>
        <row r="42">
          <cell r="H42">
            <v>30682</v>
          </cell>
          <cell r="I42">
            <v>170.54532647372852</v>
          </cell>
        </row>
        <row r="43">
          <cell r="H43">
            <v>30713</v>
          </cell>
          <cell r="I43">
            <v>167.14883903586872</v>
          </cell>
        </row>
        <row r="44">
          <cell r="H44">
            <v>30742</v>
          </cell>
          <cell r="I44">
            <v>163.69071940061608</v>
          </cell>
        </row>
        <row r="45">
          <cell r="H45">
            <v>30773</v>
          </cell>
          <cell r="I45">
            <v>163.85284548326536</v>
          </cell>
        </row>
        <row r="46">
          <cell r="H46">
            <v>30803</v>
          </cell>
          <cell r="I46">
            <v>165.1004670501237</v>
          </cell>
        </row>
        <row r="47">
          <cell r="H47">
            <v>30834</v>
          </cell>
          <cell r="I47">
            <v>164.09950598022033</v>
          </cell>
        </row>
        <row r="48">
          <cell r="H48">
            <v>30864</v>
          </cell>
          <cell r="I48">
            <v>164.05550077511896</v>
          </cell>
        </row>
        <row r="49">
          <cell r="H49">
            <v>30895</v>
          </cell>
          <cell r="I49">
            <v>164.03330503093747</v>
          </cell>
        </row>
        <row r="50">
          <cell r="H50">
            <v>30926</v>
          </cell>
          <cell r="I50">
            <v>163.8803180426687</v>
          </cell>
        </row>
        <row r="51">
          <cell r="H51">
            <v>30956</v>
          </cell>
          <cell r="I51">
            <v>162.7116976834011</v>
          </cell>
        </row>
        <row r="52">
          <cell r="H52">
            <v>30987</v>
          </cell>
          <cell r="I52">
            <v>163.26986446300228</v>
          </cell>
        </row>
        <row r="53">
          <cell r="H53">
            <v>31017</v>
          </cell>
          <cell r="I53">
            <v>161.14895358573244</v>
          </cell>
        </row>
        <row r="54">
          <cell r="H54">
            <v>31048</v>
          </cell>
          <cell r="I54">
            <v>159.0111158076557</v>
          </cell>
        </row>
        <row r="55">
          <cell r="H55">
            <v>31079</v>
          </cell>
          <cell r="I55">
            <v>159.07071760899996</v>
          </cell>
        </row>
        <row r="56">
          <cell r="H56">
            <v>31107</v>
          </cell>
          <cell r="I56">
            <v>159.15817182460918</v>
          </cell>
        </row>
        <row r="57">
          <cell r="H57">
            <v>31138</v>
          </cell>
          <cell r="I57">
            <v>159.5210609079529</v>
          </cell>
        </row>
        <row r="58">
          <cell r="H58">
            <v>31168</v>
          </cell>
          <cell r="I58">
            <v>158.34355017958424</v>
          </cell>
        </row>
        <row r="59">
          <cell r="H59">
            <v>31199</v>
          </cell>
          <cell r="I59">
            <v>158.266673159728</v>
          </cell>
        </row>
        <row r="60">
          <cell r="H60">
            <v>31229</v>
          </cell>
          <cell r="I60">
            <v>157.8497653669931</v>
          </cell>
        </row>
        <row r="61">
          <cell r="H61">
            <v>31260</v>
          </cell>
          <cell r="I61">
            <v>157.6517642019387</v>
          </cell>
        </row>
        <row r="62">
          <cell r="H62">
            <v>31291</v>
          </cell>
          <cell r="I62">
            <v>157.5023967028149</v>
          </cell>
        </row>
        <row r="63">
          <cell r="H63">
            <v>31321</v>
          </cell>
          <cell r="I63">
            <v>157.0651881483882</v>
          </cell>
        </row>
        <row r="64">
          <cell r="H64">
            <v>31352</v>
          </cell>
          <cell r="I64">
            <v>154.31671509093096</v>
          </cell>
        </row>
        <row r="65">
          <cell r="H65">
            <v>31382</v>
          </cell>
          <cell r="I65">
            <v>153.38280531482948</v>
          </cell>
        </row>
        <row r="66">
          <cell r="H66">
            <v>31413</v>
          </cell>
          <cell r="I66">
            <v>153.35575009621638</v>
          </cell>
        </row>
        <row r="67">
          <cell r="H67">
            <v>31444</v>
          </cell>
          <cell r="I67">
            <v>154.1542200870064</v>
          </cell>
        </row>
        <row r="68">
          <cell r="H68">
            <v>31472</v>
          </cell>
          <cell r="I68">
            <v>154.60146028351582</v>
          </cell>
        </row>
        <row r="69">
          <cell r="H69">
            <v>31503</v>
          </cell>
          <cell r="I69">
            <v>151.5664262975344</v>
          </cell>
        </row>
        <row r="70">
          <cell r="H70">
            <v>31533</v>
          </cell>
          <cell r="I70">
            <v>149.10578634549316</v>
          </cell>
        </row>
        <row r="71">
          <cell r="H71">
            <v>31564</v>
          </cell>
          <cell r="I71">
            <v>148.4397616706751</v>
          </cell>
        </row>
        <row r="72">
          <cell r="H72">
            <v>31594</v>
          </cell>
          <cell r="I72">
            <v>148.30530817453064</v>
          </cell>
        </row>
        <row r="73">
          <cell r="H73">
            <v>31625</v>
          </cell>
          <cell r="I73">
            <v>148.2454276808255</v>
          </cell>
        </row>
        <row r="74">
          <cell r="H74">
            <v>31656</v>
          </cell>
          <cell r="I74">
            <v>147.6258813677972</v>
          </cell>
        </row>
        <row r="75">
          <cell r="H75">
            <v>31686</v>
          </cell>
          <cell r="I75">
            <v>146.7081908397483</v>
          </cell>
        </row>
        <row r="76">
          <cell r="H76">
            <v>31717</v>
          </cell>
          <cell r="I76">
            <v>146.13885876290553</v>
          </cell>
        </row>
        <row r="77">
          <cell r="H77">
            <v>31747</v>
          </cell>
          <cell r="I77">
            <v>145.13899773559527</v>
          </cell>
        </row>
        <row r="78">
          <cell r="H78">
            <v>31778</v>
          </cell>
          <cell r="I78">
            <v>142.89828097927756</v>
          </cell>
        </row>
        <row r="79">
          <cell r="H79">
            <v>31809</v>
          </cell>
          <cell r="I79">
            <v>142.03587676231982</v>
          </cell>
        </row>
        <row r="80">
          <cell r="H80">
            <v>31837</v>
          </cell>
          <cell r="I80">
            <v>141.62047668476848</v>
          </cell>
        </row>
        <row r="81">
          <cell r="H81">
            <v>31868</v>
          </cell>
          <cell r="I81">
            <v>141.84451126800985</v>
          </cell>
        </row>
        <row r="82">
          <cell r="H82">
            <v>31898</v>
          </cell>
          <cell r="I82">
            <v>143.5138812463894</v>
          </cell>
        </row>
        <row r="83">
          <cell r="H83">
            <v>31929</v>
          </cell>
          <cell r="I83">
            <v>143.45004403869564</v>
          </cell>
        </row>
        <row r="84">
          <cell r="H84">
            <v>31959</v>
          </cell>
          <cell r="I84">
            <v>143.65422168218745</v>
          </cell>
        </row>
        <row r="85">
          <cell r="H85">
            <v>31990</v>
          </cell>
          <cell r="I85">
            <v>143.54737134564363</v>
          </cell>
        </row>
        <row r="86">
          <cell r="H86">
            <v>32021</v>
          </cell>
          <cell r="I86">
            <v>144.28998240357515</v>
          </cell>
        </row>
        <row r="87">
          <cell r="H87">
            <v>32051</v>
          </cell>
          <cell r="I87">
            <v>145.81109376178222</v>
          </cell>
        </row>
        <row r="88">
          <cell r="H88">
            <v>32082</v>
          </cell>
          <cell r="I88">
            <v>145.86177461621563</v>
          </cell>
        </row>
        <row r="89">
          <cell r="H89">
            <v>32112</v>
          </cell>
          <cell r="I89">
            <v>145.75479909285895</v>
          </cell>
        </row>
        <row r="90">
          <cell r="H90">
            <v>32143</v>
          </cell>
          <cell r="I90">
            <v>145.63043551201457</v>
          </cell>
        </row>
        <row r="91">
          <cell r="H91">
            <v>32174</v>
          </cell>
          <cell r="I91">
            <v>144.5799817391492</v>
          </cell>
        </row>
        <row r="92">
          <cell r="H92">
            <v>32203</v>
          </cell>
          <cell r="I92">
            <v>144.02831231780846</v>
          </cell>
        </row>
        <row r="93">
          <cell r="H93">
            <v>32234</v>
          </cell>
          <cell r="I93">
            <v>144.49902841106967</v>
          </cell>
        </row>
        <row r="94">
          <cell r="H94">
            <v>32264</v>
          </cell>
          <cell r="I94">
            <v>143.41271865675512</v>
          </cell>
        </row>
        <row r="95">
          <cell r="H95">
            <v>32295</v>
          </cell>
          <cell r="I95">
            <v>143.6604444735891</v>
          </cell>
        </row>
        <row r="96">
          <cell r="H96">
            <v>32325</v>
          </cell>
          <cell r="I96">
            <v>143.40130706152533</v>
          </cell>
        </row>
        <row r="97">
          <cell r="H97">
            <v>32356</v>
          </cell>
          <cell r="I97">
            <v>143.35703123970717</v>
          </cell>
        </row>
        <row r="98">
          <cell r="H98">
            <v>32387</v>
          </cell>
          <cell r="I98">
            <v>142.75996821503108</v>
          </cell>
        </row>
        <row r="99">
          <cell r="H99">
            <v>32417</v>
          </cell>
          <cell r="I99">
            <v>142.79537712022704</v>
          </cell>
        </row>
        <row r="100">
          <cell r="H100">
            <v>32448</v>
          </cell>
          <cell r="I100">
            <v>143.10175020704037</v>
          </cell>
        </row>
        <row r="101">
          <cell r="H101">
            <v>32478</v>
          </cell>
          <cell r="I101">
            <v>143.05515622912174</v>
          </cell>
        </row>
        <row r="102">
          <cell r="H102">
            <v>32509</v>
          </cell>
          <cell r="I102">
            <v>143.30556078184566</v>
          </cell>
        </row>
        <row r="103">
          <cell r="H103">
            <v>32540</v>
          </cell>
          <cell r="I103">
            <v>143.29408139351463</v>
          </cell>
        </row>
        <row r="104">
          <cell r="H104">
            <v>32568</v>
          </cell>
          <cell r="I104">
            <v>142.97675841456038</v>
          </cell>
        </row>
        <row r="105">
          <cell r="H105">
            <v>32599</v>
          </cell>
          <cell r="I105">
            <v>142.56966730658147</v>
          </cell>
        </row>
        <row r="106">
          <cell r="H106">
            <v>32629</v>
          </cell>
          <cell r="I106">
            <v>142.3026208944712</v>
          </cell>
        </row>
        <row r="107">
          <cell r="H107">
            <v>32660</v>
          </cell>
          <cell r="I107">
            <v>141.43017130308644</v>
          </cell>
        </row>
        <row r="108">
          <cell r="H108">
            <v>32690</v>
          </cell>
          <cell r="I108">
            <v>141.3195440545591</v>
          </cell>
        </row>
        <row r="109">
          <cell r="H109">
            <v>32721</v>
          </cell>
          <cell r="I109">
            <v>141.2401341952597</v>
          </cell>
        </row>
        <row r="110">
          <cell r="H110">
            <v>32752</v>
          </cell>
          <cell r="I110">
            <v>141.44423308748637</v>
          </cell>
        </row>
        <row r="111">
          <cell r="H111">
            <v>32782</v>
          </cell>
          <cell r="I111">
            <v>140.75812477021626</v>
          </cell>
        </row>
        <row r="112">
          <cell r="H112">
            <v>32813</v>
          </cell>
          <cell r="I112">
            <v>140.47949948543356</v>
          </cell>
        </row>
        <row r="113">
          <cell r="H113">
            <v>32843</v>
          </cell>
          <cell r="I113">
            <v>139.65298608494712</v>
          </cell>
        </row>
        <row r="114">
          <cell r="H114">
            <v>32874</v>
          </cell>
          <cell r="I114">
            <v>140.2186811366834</v>
          </cell>
        </row>
        <row r="115">
          <cell r="H115">
            <v>32905</v>
          </cell>
          <cell r="I115">
            <v>141.5823162272687</v>
          </cell>
        </row>
        <row r="116">
          <cell r="H116">
            <v>32933</v>
          </cell>
          <cell r="I116">
            <v>142.41168010611165</v>
          </cell>
        </row>
        <row r="117">
          <cell r="H117">
            <v>32964</v>
          </cell>
          <cell r="I117">
            <v>141.6144751966205</v>
          </cell>
        </row>
        <row r="118">
          <cell r="H118">
            <v>32994</v>
          </cell>
          <cell r="I118">
            <v>141.41701627422802</v>
          </cell>
        </row>
        <row r="119">
          <cell r="H119">
            <v>33025</v>
          </cell>
          <cell r="I119">
            <v>141.80302339250878</v>
          </cell>
        </row>
        <row r="120">
          <cell r="H120">
            <v>33055</v>
          </cell>
          <cell r="I120">
            <v>141.90180177267246</v>
          </cell>
        </row>
        <row r="121">
          <cell r="H121">
            <v>33086</v>
          </cell>
          <cell r="I121">
            <v>141.93497826917525</v>
          </cell>
        </row>
        <row r="122">
          <cell r="H122">
            <v>33117</v>
          </cell>
          <cell r="I122">
            <v>142.13516544300703</v>
          </cell>
        </row>
        <row r="123">
          <cell r="H123">
            <v>33147</v>
          </cell>
          <cell r="I123">
            <v>142.13297749319617</v>
          </cell>
        </row>
        <row r="124">
          <cell r="H124">
            <v>33178</v>
          </cell>
          <cell r="I124">
            <v>142.76099067234878</v>
          </cell>
        </row>
        <row r="125">
          <cell r="H125">
            <v>33208</v>
          </cell>
          <cell r="I125">
            <v>142.62215096942123</v>
          </cell>
        </row>
        <row r="126">
          <cell r="H126">
            <v>33239</v>
          </cell>
          <cell r="I126">
            <v>142.06020739932006</v>
          </cell>
        </row>
        <row r="127">
          <cell r="H127">
            <v>33270</v>
          </cell>
          <cell r="I127">
            <v>141.16907384078414</v>
          </cell>
        </row>
        <row r="128">
          <cell r="H128">
            <v>33298</v>
          </cell>
          <cell r="I128">
            <v>141.02661087321925</v>
          </cell>
        </row>
        <row r="129">
          <cell r="H129">
            <v>33329</v>
          </cell>
          <cell r="I129">
            <v>141.75167125111992</v>
          </cell>
        </row>
        <row r="130">
          <cell r="H130">
            <v>33359</v>
          </cell>
          <cell r="I130">
            <v>141.99548824037106</v>
          </cell>
        </row>
        <row r="131">
          <cell r="H131">
            <v>33390</v>
          </cell>
          <cell r="I131">
            <v>141.9839595927327</v>
          </cell>
        </row>
        <row r="132">
          <cell r="H132">
            <v>33420</v>
          </cell>
          <cell r="I132">
            <v>142.0577753127816</v>
          </cell>
        </row>
        <row r="133">
          <cell r="H133">
            <v>33451</v>
          </cell>
          <cell r="I133">
            <v>142.06456506654303</v>
          </cell>
        </row>
        <row r="134">
          <cell r="H134">
            <v>33482</v>
          </cell>
          <cell r="I134">
            <v>141.6642949620372</v>
          </cell>
        </row>
        <row r="135">
          <cell r="H135">
            <v>33512</v>
          </cell>
          <cell r="I135">
            <v>141.9125321247911</v>
          </cell>
        </row>
        <row r="136">
          <cell r="H136">
            <v>33543</v>
          </cell>
          <cell r="I136">
            <v>141.53121588523507</v>
          </cell>
        </row>
        <row r="137">
          <cell r="H137">
            <v>33573</v>
          </cell>
          <cell r="I137">
            <v>142.54772372651365</v>
          </cell>
        </row>
        <row r="138">
          <cell r="H138">
            <v>33604</v>
          </cell>
          <cell r="I138">
            <v>142.99525394522638</v>
          </cell>
        </row>
        <row r="139">
          <cell r="H139">
            <v>33635</v>
          </cell>
          <cell r="I139">
            <v>141.5721894492062</v>
          </cell>
        </row>
        <row r="140">
          <cell r="H140">
            <v>33664</v>
          </cell>
          <cell r="I140">
            <v>141.53444315131776</v>
          </cell>
        </row>
        <row r="141">
          <cell r="H141">
            <v>33695</v>
          </cell>
          <cell r="I141">
            <v>140.9865173846294</v>
          </cell>
        </row>
        <row r="142">
          <cell r="H142">
            <v>33725</v>
          </cell>
          <cell r="I142">
            <v>141.67441342240858</v>
          </cell>
        </row>
        <row r="143">
          <cell r="H143">
            <v>33756</v>
          </cell>
          <cell r="I143">
            <v>141.946906477025</v>
          </cell>
        </row>
        <row r="144">
          <cell r="H144">
            <v>33786</v>
          </cell>
          <cell r="I144">
            <v>141.51519929507984</v>
          </cell>
        </row>
        <row r="145">
          <cell r="H145">
            <v>33817</v>
          </cell>
          <cell r="I145">
            <v>141.28713706778208</v>
          </cell>
        </row>
        <row r="146">
          <cell r="H146">
            <v>33848</v>
          </cell>
          <cell r="I146">
            <v>141.3033557394786</v>
          </cell>
        </row>
        <row r="147">
          <cell r="H147">
            <v>33878</v>
          </cell>
          <cell r="I147">
            <v>140.95080836972974</v>
          </cell>
        </row>
        <row r="148">
          <cell r="H148">
            <v>33909</v>
          </cell>
          <cell r="I148">
            <v>139.74243549681225</v>
          </cell>
        </row>
        <row r="149">
          <cell r="H149">
            <v>33939</v>
          </cell>
          <cell r="I149">
            <v>139.37342788436285</v>
          </cell>
        </row>
        <row r="150">
          <cell r="H150">
            <v>33970</v>
          </cell>
          <cell r="I150">
            <v>138.85785232709225</v>
          </cell>
        </row>
        <row r="151">
          <cell r="H151">
            <v>34001</v>
          </cell>
          <cell r="I151">
            <v>139.81506104978183</v>
          </cell>
        </row>
        <row r="152">
          <cell r="H152">
            <v>34029</v>
          </cell>
          <cell r="I152">
            <v>138.73485503503053</v>
          </cell>
        </row>
        <row r="153">
          <cell r="H153">
            <v>34060</v>
          </cell>
          <cell r="I153">
            <v>138.94018603655724</v>
          </cell>
        </row>
        <row r="154">
          <cell r="H154">
            <v>34090</v>
          </cell>
          <cell r="I154">
            <v>137.87685208559088</v>
          </cell>
        </row>
        <row r="155">
          <cell r="H155">
            <v>34121</v>
          </cell>
          <cell r="I155">
            <v>137.43551545453923</v>
          </cell>
        </row>
        <row r="156">
          <cell r="H156">
            <v>34151</v>
          </cell>
          <cell r="I156">
            <v>137.37138216258532</v>
          </cell>
        </row>
        <row r="157">
          <cell r="H157">
            <v>34182</v>
          </cell>
          <cell r="I157">
            <v>137.43265731343777</v>
          </cell>
        </row>
        <row r="158">
          <cell r="H158">
            <v>34213</v>
          </cell>
          <cell r="I158">
            <v>137.4858379689328</v>
          </cell>
        </row>
        <row r="159">
          <cell r="H159">
            <v>34243</v>
          </cell>
          <cell r="I159">
            <v>137.99624468151697</v>
          </cell>
        </row>
        <row r="160">
          <cell r="H160">
            <v>34274</v>
          </cell>
          <cell r="I160">
            <v>138.84556592975568</v>
          </cell>
        </row>
        <row r="161">
          <cell r="H161">
            <v>34304</v>
          </cell>
          <cell r="I161">
            <v>139.81868522673358</v>
          </cell>
        </row>
        <row r="162">
          <cell r="H162">
            <v>34335</v>
          </cell>
          <cell r="I162">
            <v>141.0212388223745</v>
          </cell>
        </row>
        <row r="163">
          <cell r="H163">
            <v>34366</v>
          </cell>
          <cell r="I163">
            <v>142.26635655946208</v>
          </cell>
        </row>
        <row r="164">
          <cell r="H164">
            <v>34394</v>
          </cell>
          <cell r="I164">
            <v>142.36187034722184</v>
          </cell>
        </row>
        <row r="165">
          <cell r="H165">
            <v>34425</v>
          </cell>
          <cell r="I165">
            <v>141.48451423294767</v>
          </cell>
        </row>
        <row r="166">
          <cell r="H166">
            <v>34455</v>
          </cell>
          <cell r="I166">
            <v>141.75394972645228</v>
          </cell>
        </row>
        <row r="167">
          <cell r="H167">
            <v>34486</v>
          </cell>
          <cell r="I167">
            <v>141.96526537596847</v>
          </cell>
        </row>
        <row r="168">
          <cell r="H168">
            <v>34516</v>
          </cell>
          <cell r="I168">
            <v>142.0767113765837</v>
          </cell>
        </row>
        <row r="169">
          <cell r="H169">
            <v>34547</v>
          </cell>
          <cell r="I169">
            <v>141.93561221741103</v>
          </cell>
        </row>
        <row r="170">
          <cell r="H170">
            <v>34578</v>
          </cell>
          <cell r="I170">
            <v>142.0028815810067</v>
          </cell>
        </row>
        <row r="171">
          <cell r="H171">
            <v>34608</v>
          </cell>
          <cell r="I171">
            <v>141.4810828738158</v>
          </cell>
        </row>
        <row r="172">
          <cell r="H172">
            <v>34639</v>
          </cell>
          <cell r="I172">
            <v>140.60365726230347</v>
          </cell>
        </row>
        <row r="173">
          <cell r="H173">
            <v>34669</v>
          </cell>
          <cell r="I173">
            <v>139.62340831301637</v>
          </cell>
        </row>
        <row r="174">
          <cell r="H174">
            <v>34700</v>
          </cell>
          <cell r="I174">
            <v>139.0209958574732</v>
          </cell>
        </row>
        <row r="175">
          <cell r="H175">
            <v>34731</v>
          </cell>
          <cell r="I175">
            <v>138.4415783338186</v>
          </cell>
        </row>
        <row r="176">
          <cell r="H176">
            <v>34759</v>
          </cell>
          <cell r="I176">
            <v>138.46369947627585</v>
          </cell>
        </row>
        <row r="177">
          <cell r="H177">
            <v>34790</v>
          </cell>
          <cell r="I177">
            <v>138.54544120493085</v>
          </cell>
        </row>
        <row r="178">
          <cell r="H178">
            <v>34820</v>
          </cell>
          <cell r="I178">
            <v>138.46143631618907</v>
          </cell>
        </row>
        <row r="179">
          <cell r="H179">
            <v>34851</v>
          </cell>
          <cell r="I179">
            <v>138.02035778023424</v>
          </cell>
        </row>
        <row r="180">
          <cell r="H180">
            <v>34881</v>
          </cell>
          <cell r="I180">
            <v>137.99372547965456</v>
          </cell>
        </row>
        <row r="181">
          <cell r="H181">
            <v>34912</v>
          </cell>
          <cell r="I181">
            <v>138.1729489059424</v>
          </cell>
        </row>
        <row r="182">
          <cell r="H182">
            <v>34943</v>
          </cell>
          <cell r="I182">
            <v>138.18033174625373</v>
          </cell>
        </row>
        <row r="183">
          <cell r="H183">
            <v>34973</v>
          </cell>
          <cell r="I183">
            <v>137.9708302162141</v>
          </cell>
        </row>
        <row r="184">
          <cell r="H184">
            <v>35004</v>
          </cell>
          <cell r="I184">
            <v>139.43924787850645</v>
          </cell>
        </row>
        <row r="185">
          <cell r="H185">
            <v>35034</v>
          </cell>
          <cell r="I185">
            <v>139.49876066019476</v>
          </cell>
        </row>
        <row r="186">
          <cell r="H186">
            <v>35065</v>
          </cell>
          <cell r="I186">
            <v>139.7542146651818</v>
          </cell>
        </row>
        <row r="187">
          <cell r="H187">
            <v>35096</v>
          </cell>
          <cell r="I187">
            <v>139.16130242688422</v>
          </cell>
        </row>
        <row r="188">
          <cell r="H188">
            <v>35125</v>
          </cell>
          <cell r="I188">
            <v>139.27947494234064</v>
          </cell>
        </row>
        <row r="189">
          <cell r="H189">
            <v>35156</v>
          </cell>
          <cell r="I189">
            <v>140.3481346581792</v>
          </cell>
        </row>
        <row r="190">
          <cell r="H190">
            <v>35186</v>
          </cell>
          <cell r="I190">
            <v>140.48238631882418</v>
          </cell>
        </row>
        <row r="191">
          <cell r="H191">
            <v>35217</v>
          </cell>
          <cell r="I191">
            <v>140.62083584417508</v>
          </cell>
        </row>
        <row r="192">
          <cell r="H192">
            <v>35247</v>
          </cell>
          <cell r="I192">
            <v>140.67656950286403</v>
          </cell>
        </row>
        <row r="193">
          <cell r="H193">
            <v>35278</v>
          </cell>
          <cell r="I193">
            <v>140.38478486330482</v>
          </cell>
        </row>
        <row r="194">
          <cell r="H194">
            <v>35309</v>
          </cell>
          <cell r="I194">
            <v>140.14172460921483</v>
          </cell>
        </row>
        <row r="195">
          <cell r="H195">
            <v>35339</v>
          </cell>
          <cell r="I195">
            <v>140.6677428330404</v>
          </cell>
        </row>
        <row r="196">
          <cell r="H196">
            <v>35370</v>
          </cell>
          <cell r="I196">
            <v>140.6410419766415</v>
          </cell>
        </row>
        <row r="197">
          <cell r="H197">
            <v>35400</v>
          </cell>
          <cell r="I197">
            <v>141.8840413357296</v>
          </cell>
        </row>
        <row r="198">
          <cell r="H198">
            <v>35431</v>
          </cell>
          <cell r="I198">
            <v>143.57342230803513</v>
          </cell>
        </row>
        <row r="199">
          <cell r="H199">
            <v>35462</v>
          </cell>
          <cell r="I199">
            <v>144.92769289329405</v>
          </cell>
        </row>
        <row r="200">
          <cell r="H200">
            <v>35490</v>
          </cell>
          <cell r="I200">
            <v>145.6691855676792</v>
          </cell>
        </row>
        <row r="201">
          <cell r="H201">
            <v>35521</v>
          </cell>
          <cell r="I201">
            <v>144.2382079842504</v>
          </cell>
        </row>
        <row r="202">
          <cell r="H202">
            <v>35551</v>
          </cell>
          <cell r="I202">
            <v>143.86358013651636</v>
          </cell>
        </row>
        <row r="203">
          <cell r="H203">
            <v>35582</v>
          </cell>
          <cell r="I203">
            <v>143.9537454487714</v>
          </cell>
        </row>
        <row r="204">
          <cell r="H204">
            <v>35612</v>
          </cell>
          <cell r="I204">
            <v>143.56579308757955</v>
          </cell>
        </row>
        <row r="205">
          <cell r="H205">
            <v>35643</v>
          </cell>
          <cell r="I205">
            <v>143.49814285876687</v>
          </cell>
        </row>
        <row r="206">
          <cell r="H206">
            <v>35674</v>
          </cell>
          <cell r="I206">
            <v>143.37176416480978</v>
          </cell>
        </row>
        <row r="207">
          <cell r="H207">
            <v>35704</v>
          </cell>
          <cell r="I207">
            <v>142.9745795253349</v>
          </cell>
        </row>
        <row r="208">
          <cell r="H208">
            <v>35735</v>
          </cell>
          <cell r="I208">
            <v>142.25998546068868</v>
          </cell>
        </row>
        <row r="209">
          <cell r="H209">
            <v>35765</v>
          </cell>
          <cell r="I209">
            <v>141.013716463317</v>
          </cell>
        </row>
        <row r="210">
          <cell r="H210">
            <v>35796</v>
          </cell>
          <cell r="I210">
            <v>138.8295987183923</v>
          </cell>
        </row>
        <row r="211">
          <cell r="H211">
            <v>35827</v>
          </cell>
          <cell r="I211">
            <v>138.51929746618654</v>
          </cell>
        </row>
        <row r="212">
          <cell r="H212">
            <v>35855</v>
          </cell>
          <cell r="I212">
            <v>136.05938958665823</v>
          </cell>
        </row>
        <row r="213">
          <cell r="H213">
            <v>35886</v>
          </cell>
          <cell r="I213">
            <v>135.42034674532772</v>
          </cell>
        </row>
        <row r="214">
          <cell r="H214">
            <v>35916</v>
          </cell>
          <cell r="I214">
            <v>134.26821939096274</v>
          </cell>
        </row>
        <row r="215">
          <cell r="H215">
            <v>35947</v>
          </cell>
          <cell r="I215">
            <v>132.65129597213152</v>
          </cell>
        </row>
        <row r="216">
          <cell r="H216">
            <v>35977</v>
          </cell>
          <cell r="I216">
            <v>132.28952387319015</v>
          </cell>
        </row>
        <row r="217">
          <cell r="H217">
            <v>36008</v>
          </cell>
          <cell r="I217">
            <v>132.14018246829588</v>
          </cell>
        </row>
        <row r="218">
          <cell r="H218">
            <v>36039</v>
          </cell>
          <cell r="I218">
            <v>132.09083741686263</v>
          </cell>
        </row>
        <row r="219">
          <cell r="H219">
            <v>36069</v>
          </cell>
          <cell r="I219">
            <v>131.66413914120068</v>
          </cell>
        </row>
        <row r="220">
          <cell r="H220">
            <v>36100</v>
          </cell>
          <cell r="I220">
            <v>131.29556527058924</v>
          </cell>
        </row>
        <row r="221">
          <cell r="H221">
            <v>36130</v>
          </cell>
          <cell r="I221">
            <v>130.68155411195238</v>
          </cell>
        </row>
        <row r="222">
          <cell r="H222">
            <v>36161</v>
          </cell>
          <cell r="I222">
            <v>129.37740372503742</v>
          </cell>
        </row>
        <row r="223">
          <cell r="H223">
            <v>36192</v>
          </cell>
          <cell r="I223">
            <v>127.90320336036686</v>
          </cell>
        </row>
        <row r="224">
          <cell r="H224">
            <v>36220</v>
          </cell>
          <cell r="I224">
            <v>127.8153983867009</v>
          </cell>
        </row>
        <row r="225">
          <cell r="H225">
            <v>36251</v>
          </cell>
          <cell r="I225">
            <v>127.34214134424919</v>
          </cell>
        </row>
        <row r="226">
          <cell r="H226">
            <v>36281</v>
          </cell>
          <cell r="I226">
            <v>126.93391300126744</v>
          </cell>
        </row>
        <row r="227">
          <cell r="H227">
            <v>36312</v>
          </cell>
          <cell r="I227">
            <v>127.67021000955481</v>
          </cell>
        </row>
        <row r="228">
          <cell r="H228">
            <v>36342</v>
          </cell>
          <cell r="I228">
            <v>127.94082988978275</v>
          </cell>
        </row>
        <row r="229">
          <cell r="H229">
            <v>36373</v>
          </cell>
          <cell r="I229">
            <v>127.89024309573156</v>
          </cell>
        </row>
        <row r="230">
          <cell r="H230">
            <v>36404</v>
          </cell>
          <cell r="I230">
            <v>127.82203416970525</v>
          </cell>
        </row>
        <row r="231">
          <cell r="H231">
            <v>36434</v>
          </cell>
          <cell r="I231">
            <v>127.74454028147494</v>
          </cell>
        </row>
        <row r="232">
          <cell r="H232">
            <v>36465</v>
          </cell>
          <cell r="I232">
            <v>127.78071156423024</v>
          </cell>
        </row>
        <row r="233">
          <cell r="H233">
            <v>36495</v>
          </cell>
          <cell r="I233">
            <v>127.36929856647347</v>
          </cell>
        </row>
        <row r="234">
          <cell r="H234">
            <v>36526</v>
          </cell>
          <cell r="I234">
            <v>126.49316242819008</v>
          </cell>
        </row>
        <row r="235">
          <cell r="H235">
            <v>36557</v>
          </cell>
          <cell r="I235">
            <v>125.11574702619794</v>
          </cell>
        </row>
        <row r="236">
          <cell r="H236">
            <v>36586</v>
          </cell>
          <cell r="I236">
            <v>126.26655772264736</v>
          </cell>
        </row>
        <row r="237">
          <cell r="H237">
            <v>36617</v>
          </cell>
          <cell r="I237">
            <v>126.1013762835293</v>
          </cell>
        </row>
        <row r="238">
          <cell r="H238">
            <v>36647</v>
          </cell>
          <cell r="I238">
            <v>126.67768447137775</v>
          </cell>
        </row>
        <row r="239">
          <cell r="H239">
            <v>36678</v>
          </cell>
          <cell r="I239">
            <v>127.07102663657197</v>
          </cell>
        </row>
        <row r="240">
          <cell r="H240">
            <v>36708</v>
          </cell>
          <cell r="I240">
            <v>127.00857100775741</v>
          </cell>
        </row>
        <row r="241">
          <cell r="H241">
            <v>36739</v>
          </cell>
          <cell r="I241">
            <v>126.84211697557521</v>
          </cell>
        </row>
        <row r="242">
          <cell r="H242">
            <v>36770</v>
          </cell>
          <cell r="I242">
            <v>127.01561350768918</v>
          </cell>
        </row>
        <row r="243">
          <cell r="H243">
            <v>36800</v>
          </cell>
          <cell r="I243">
            <v>126.23697579144263</v>
          </cell>
        </row>
        <row r="244">
          <cell r="H244">
            <v>36831</v>
          </cell>
          <cell r="I244">
            <v>125.10193991235487</v>
          </cell>
        </row>
        <row r="245">
          <cell r="H245">
            <v>36861</v>
          </cell>
          <cell r="I245">
            <v>125.00041715515012</v>
          </cell>
        </row>
        <row r="246">
          <cell r="H246">
            <v>36892</v>
          </cell>
          <cell r="I246">
            <v>123.83785459396343</v>
          </cell>
        </row>
        <row r="247">
          <cell r="H247">
            <v>36923</v>
          </cell>
          <cell r="I247">
            <v>123.46001726162385</v>
          </cell>
        </row>
        <row r="248">
          <cell r="H248">
            <v>36951</v>
          </cell>
          <cell r="I248">
            <v>121.89019310924613</v>
          </cell>
        </row>
        <row r="249">
          <cell r="H249">
            <v>36982</v>
          </cell>
          <cell r="I249">
            <v>121.5364636802063</v>
          </cell>
        </row>
        <row r="250">
          <cell r="H250">
            <v>37012</v>
          </cell>
          <cell r="I250">
            <v>121.8836854936629</v>
          </cell>
        </row>
        <row r="251">
          <cell r="H251">
            <v>37043</v>
          </cell>
          <cell r="I251">
            <v>121.42185724651567</v>
          </cell>
        </row>
        <row r="252">
          <cell r="H252">
            <v>37073</v>
          </cell>
          <cell r="I252">
            <v>121.14606740017774</v>
          </cell>
        </row>
        <row r="253">
          <cell r="H253">
            <v>37104</v>
          </cell>
          <cell r="I253">
            <v>121.10499583412712</v>
          </cell>
        </row>
        <row r="254">
          <cell r="H254">
            <v>37135</v>
          </cell>
          <cell r="I254">
            <v>120.65701870850583</v>
          </cell>
        </row>
        <row r="255">
          <cell r="H255">
            <v>37165</v>
          </cell>
          <cell r="I255">
            <v>121.30095652958508</v>
          </cell>
        </row>
        <row r="256">
          <cell r="H256">
            <v>37196</v>
          </cell>
          <cell r="I256">
            <v>120.77055963013645</v>
          </cell>
        </row>
        <row r="257">
          <cell r="H257">
            <v>37226</v>
          </cell>
          <cell r="I257">
            <v>118.97019999999999</v>
          </cell>
        </row>
        <row r="258">
          <cell r="H258">
            <v>37257</v>
          </cell>
          <cell r="I258">
            <v>118.62720000000002</v>
          </cell>
        </row>
        <row r="259">
          <cell r="H259">
            <v>37288</v>
          </cell>
          <cell r="I259">
            <v>117.65020000000001</v>
          </cell>
        </row>
        <row r="260">
          <cell r="H260">
            <v>37316</v>
          </cell>
          <cell r="I260">
            <v>117.4701</v>
          </cell>
        </row>
        <row r="261">
          <cell r="H261">
            <v>37347</v>
          </cell>
          <cell r="I261">
            <v>117.80930000000001</v>
          </cell>
        </row>
        <row r="262">
          <cell r="H262">
            <v>37377</v>
          </cell>
          <cell r="I262">
            <v>116.80610000000001</v>
          </cell>
        </row>
        <row r="263">
          <cell r="H263">
            <v>37408</v>
          </cell>
          <cell r="I263">
            <v>116.6372</v>
          </cell>
        </row>
        <row r="264">
          <cell r="H264">
            <v>37438</v>
          </cell>
          <cell r="I264">
            <v>116.5724</v>
          </cell>
        </row>
        <row r="265">
          <cell r="H265">
            <v>37469</v>
          </cell>
          <cell r="I265">
            <v>116.456</v>
          </cell>
        </row>
        <row r="266">
          <cell r="H266">
            <v>37500</v>
          </cell>
          <cell r="I266">
            <v>116.44270000000002</v>
          </cell>
        </row>
        <row r="267">
          <cell r="H267">
            <v>37530</v>
          </cell>
          <cell r="I267">
            <v>115.62320000000001</v>
          </cell>
        </row>
        <row r="268">
          <cell r="H268">
            <v>37561</v>
          </cell>
          <cell r="I268">
            <v>115.22630000000001</v>
          </cell>
        </row>
        <row r="269">
          <cell r="H269">
            <v>37591</v>
          </cell>
          <cell r="I269">
            <v>115.84140000000002</v>
          </cell>
        </row>
        <row r="270">
          <cell r="H270">
            <v>37622</v>
          </cell>
          <cell r="I270">
            <v>117.01170000000002</v>
          </cell>
        </row>
        <row r="271">
          <cell r="H271">
            <v>37653</v>
          </cell>
          <cell r="I271">
            <v>117.68200000000002</v>
          </cell>
        </row>
        <row r="272">
          <cell r="H272">
            <v>37681</v>
          </cell>
          <cell r="I272">
            <v>117.8202</v>
          </cell>
        </row>
        <row r="273">
          <cell r="H273">
            <v>37712</v>
          </cell>
          <cell r="I273">
            <v>117.9495</v>
          </cell>
        </row>
        <row r="274">
          <cell r="H274">
            <v>37742</v>
          </cell>
          <cell r="I274">
            <v>118.25529999999999</v>
          </cell>
        </row>
        <row r="275">
          <cell r="H275">
            <v>37773</v>
          </cell>
          <cell r="I275">
            <v>118.50269999999999</v>
          </cell>
        </row>
        <row r="276">
          <cell r="H276">
            <v>37803</v>
          </cell>
          <cell r="I276">
            <v>118.4018</v>
          </cell>
        </row>
        <row r="277">
          <cell r="H277">
            <v>37834</v>
          </cell>
          <cell r="I277">
            <v>118.2896</v>
          </cell>
        </row>
        <row r="278">
          <cell r="H278">
            <v>37865</v>
          </cell>
          <cell r="I278">
            <v>117.8527</v>
          </cell>
        </row>
        <row r="279">
          <cell r="H279">
            <v>37895</v>
          </cell>
          <cell r="I279">
            <v>118.6086</v>
          </cell>
        </row>
        <row r="280">
          <cell r="H280">
            <v>37926</v>
          </cell>
          <cell r="I280">
            <v>118.75979999999998</v>
          </cell>
        </row>
        <row r="281">
          <cell r="H281">
            <v>37956</v>
          </cell>
          <cell r="I281">
            <v>118.8988</v>
          </cell>
        </row>
        <row r="282">
          <cell r="H282">
            <v>37987</v>
          </cell>
          <cell r="I282">
            <v>118.05080000000001</v>
          </cell>
        </row>
        <row r="283">
          <cell r="H283">
            <v>38018</v>
          </cell>
          <cell r="I283">
            <v>116.5334</v>
          </cell>
        </row>
        <row r="284">
          <cell r="H284">
            <v>38047</v>
          </cell>
          <cell r="I284">
            <v>115.61249260389359</v>
          </cell>
        </row>
        <row r="285">
          <cell r="H285">
            <v>38078</v>
          </cell>
          <cell r="I285">
            <v>115.44151076634304</v>
          </cell>
        </row>
        <row r="286">
          <cell r="H286">
            <v>38108</v>
          </cell>
          <cell r="I286">
            <v>115.80272294096075</v>
          </cell>
        </row>
        <row r="287">
          <cell r="H287">
            <v>38139</v>
          </cell>
          <cell r="I287">
            <v>115.42747127159713</v>
          </cell>
        </row>
        <row r="288">
          <cell r="H288">
            <v>38169</v>
          </cell>
          <cell r="I288">
            <v>115.85429887240294</v>
          </cell>
        </row>
        <row r="289">
          <cell r="H289">
            <v>38200</v>
          </cell>
          <cell r="I289">
            <v>115.85329999999999</v>
          </cell>
        </row>
        <row r="290">
          <cell r="H290">
            <v>38231</v>
          </cell>
          <cell r="I290">
            <v>115.7618</v>
          </cell>
        </row>
        <row r="291">
          <cell r="H291">
            <v>38261</v>
          </cell>
          <cell r="I291">
            <v>115.4717</v>
          </cell>
        </row>
        <row r="292">
          <cell r="H292">
            <v>38292</v>
          </cell>
          <cell r="I292">
            <v>116.21317659605735</v>
          </cell>
        </row>
        <row r="293">
          <cell r="H293">
            <v>38322</v>
          </cell>
          <cell r="I293">
            <v>115.66513974473719</v>
          </cell>
        </row>
        <row r="294">
          <cell r="H294">
            <v>38353</v>
          </cell>
          <cell r="I294">
            <v>116.14920991843458</v>
          </cell>
        </row>
        <row r="295">
          <cell r="H295">
            <v>38384</v>
          </cell>
          <cell r="I295">
            <v>115.77010622977922</v>
          </cell>
        </row>
        <row r="296">
          <cell r="H296">
            <v>38412</v>
          </cell>
          <cell r="I296">
            <v>116.74492260785249</v>
          </cell>
        </row>
        <row r="297">
          <cell r="H297">
            <v>38443</v>
          </cell>
          <cell r="I297">
            <v>117.29258888273608</v>
          </cell>
        </row>
        <row r="298">
          <cell r="H298">
            <v>38473</v>
          </cell>
          <cell r="I298">
            <v>117.68470908900237</v>
          </cell>
        </row>
        <row r="299">
          <cell r="H299">
            <v>38504</v>
          </cell>
          <cell r="I299">
            <v>117.83981664770292</v>
          </cell>
        </row>
        <row r="300">
          <cell r="H300">
            <v>38534</v>
          </cell>
          <cell r="I300">
            <v>117.56024073595088</v>
          </cell>
        </row>
        <row r="301">
          <cell r="H301">
            <v>38565</v>
          </cell>
          <cell r="I301">
            <v>117.2069441982203</v>
          </cell>
        </row>
        <row r="302">
          <cell r="H302">
            <v>38596</v>
          </cell>
          <cell r="I302">
            <v>116.742466524264</v>
          </cell>
        </row>
        <row r="303">
          <cell r="H303">
            <v>38626</v>
          </cell>
          <cell r="I303">
            <v>115.00369763610355</v>
          </cell>
        </row>
        <row r="304">
          <cell r="H304">
            <v>38657</v>
          </cell>
          <cell r="I304">
            <v>113.56054400320629</v>
          </cell>
        </row>
        <row r="305">
          <cell r="H305">
            <v>38687</v>
          </cell>
          <cell r="I305">
            <v>112.69584961743334</v>
          </cell>
        </row>
        <row r="306">
          <cell r="H306">
            <v>38718</v>
          </cell>
          <cell r="I306">
            <v>112.14564550417157</v>
          </cell>
        </row>
        <row r="307">
          <cell r="H307">
            <v>38749</v>
          </cell>
          <cell r="I307">
            <v>112.7148027569205</v>
          </cell>
        </row>
        <row r="308">
          <cell r="H308">
            <v>38777</v>
          </cell>
          <cell r="I308">
            <v>112.70558670997598</v>
          </cell>
        </row>
        <row r="309">
          <cell r="H309">
            <v>38808</v>
          </cell>
          <cell r="I309">
            <v>112.78195971371095</v>
          </cell>
        </row>
        <row r="310">
          <cell r="H310">
            <v>38838</v>
          </cell>
          <cell r="I310">
            <v>112.3172547623361</v>
          </cell>
        </row>
        <row r="311">
          <cell r="H311">
            <v>38869</v>
          </cell>
          <cell r="I311">
            <v>112.71004279291276</v>
          </cell>
        </row>
        <row r="312">
          <cell r="H312">
            <v>38899</v>
          </cell>
          <cell r="I312">
            <v>112.42324628979833</v>
          </cell>
        </row>
        <row r="313">
          <cell r="H313">
            <v>38930</v>
          </cell>
          <cell r="I313">
            <v>111.87167772268415</v>
          </cell>
        </row>
        <row r="314">
          <cell r="H314">
            <v>38961</v>
          </cell>
          <cell r="I314">
            <v>111.63516994763759</v>
          </cell>
        </row>
        <row r="315">
          <cell r="H315">
            <v>38991</v>
          </cell>
          <cell r="I315">
            <v>112.07333239788389</v>
          </cell>
        </row>
        <row r="316">
          <cell r="H316">
            <v>39022</v>
          </cell>
          <cell r="I316">
            <v>112.03278974316676</v>
          </cell>
        </row>
        <row r="317">
          <cell r="H317">
            <v>39052</v>
          </cell>
          <cell r="I317">
            <v>111.97580873427651</v>
          </cell>
        </row>
        <row r="318">
          <cell r="H318">
            <v>39083</v>
          </cell>
          <cell r="I318">
            <v>110.94770270908782</v>
          </cell>
        </row>
        <row r="319">
          <cell r="H319">
            <v>39114</v>
          </cell>
          <cell r="I319">
            <v>110.21817965204872</v>
          </cell>
        </row>
        <row r="320">
          <cell r="H320">
            <v>39142</v>
          </cell>
          <cell r="I320">
            <v>110.32759028501394</v>
          </cell>
        </row>
        <row r="321">
          <cell r="H321">
            <v>39173</v>
          </cell>
          <cell r="I321">
            <v>109.17333511383768</v>
          </cell>
        </row>
        <row r="322">
          <cell r="H322">
            <v>39203</v>
          </cell>
          <cell r="I322">
            <v>109.594065293409</v>
          </cell>
        </row>
        <row r="323">
          <cell r="H323">
            <v>39234</v>
          </cell>
          <cell r="I323">
            <v>109.72994712113092</v>
          </cell>
        </row>
        <row r="324">
          <cell r="H324">
            <v>39264</v>
          </cell>
          <cell r="I324">
            <v>109.82234912464672</v>
          </cell>
        </row>
        <row r="325">
          <cell r="H325">
            <v>39295</v>
          </cell>
          <cell r="I325">
            <v>109.89618923212313</v>
          </cell>
        </row>
        <row r="326">
          <cell r="H326">
            <v>39326</v>
          </cell>
          <cell r="I326">
            <v>109.65222160417505</v>
          </cell>
        </row>
        <row r="327">
          <cell r="H327">
            <v>39356</v>
          </cell>
          <cell r="I327">
            <v>108.51598630639249</v>
          </cell>
        </row>
        <row r="328">
          <cell r="H328">
            <v>39387</v>
          </cell>
          <cell r="I328">
            <v>107.49024160811035</v>
          </cell>
        </row>
        <row r="329">
          <cell r="H329">
            <v>39417</v>
          </cell>
          <cell r="I329">
            <v>110.14562931609977</v>
          </cell>
        </row>
        <row r="330">
          <cell r="H330">
            <v>39448</v>
          </cell>
          <cell r="I330">
            <v>109.50721009873222</v>
          </cell>
          <cell r="J330">
            <v>109.5072</v>
          </cell>
        </row>
        <row r="331">
          <cell r="H331">
            <v>39479</v>
          </cell>
          <cell r="J331">
            <v>108.76</v>
          </cell>
        </row>
        <row r="332">
          <cell r="H332">
            <v>39508</v>
          </cell>
          <cell r="J332">
            <v>108.14</v>
          </cell>
        </row>
        <row r="333">
          <cell r="H333">
            <v>39539</v>
          </cell>
          <cell r="J333">
            <v>107.74</v>
          </cell>
        </row>
        <row r="334">
          <cell r="H334">
            <v>39569</v>
          </cell>
          <cell r="J334">
            <v>107.49</v>
          </cell>
        </row>
        <row r="335">
          <cell r="H335">
            <v>39600</v>
          </cell>
          <cell r="J335">
            <v>107.33</v>
          </cell>
        </row>
        <row r="336">
          <cell r="H336">
            <v>39630</v>
          </cell>
          <cell r="J336">
            <v>107.2</v>
          </cell>
        </row>
        <row r="337">
          <cell r="H337">
            <v>39661</v>
          </cell>
          <cell r="J337">
            <v>107.08</v>
          </cell>
        </row>
        <row r="338">
          <cell r="H338">
            <v>39692</v>
          </cell>
          <cell r="J338">
            <v>106.95</v>
          </cell>
        </row>
        <row r="339">
          <cell r="H339">
            <v>39722</v>
          </cell>
          <cell r="J339">
            <v>106.69</v>
          </cell>
        </row>
        <row r="340">
          <cell r="H340">
            <v>39753</v>
          </cell>
          <cell r="J340">
            <v>106.15</v>
          </cell>
        </row>
        <row r="341">
          <cell r="H341">
            <v>39783</v>
          </cell>
          <cell r="J341">
            <v>105.13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8515625" style="49" customWidth="1"/>
    <col min="2" max="2" width="7.57421875" style="49" bestFit="1" customWidth="1"/>
    <col min="3" max="3" width="12.28125" style="49" bestFit="1" customWidth="1"/>
    <col min="4" max="4" width="15.421875" style="49" customWidth="1"/>
    <col min="5" max="5" width="13.00390625" style="49" customWidth="1"/>
    <col min="6" max="6" width="13.7109375" style="49" customWidth="1"/>
    <col min="7" max="7" width="12.140625" style="49" customWidth="1"/>
    <col min="8" max="16384" width="10.421875" style="49" customWidth="1"/>
  </cols>
  <sheetData>
    <row r="1" ht="15.75">
      <c r="G1" s="50" t="s">
        <v>23</v>
      </c>
    </row>
    <row r="2" ht="15.75">
      <c r="G2" s="50" t="s">
        <v>216</v>
      </c>
    </row>
    <row r="3" ht="15.75">
      <c r="G3" s="50" t="s">
        <v>887</v>
      </c>
    </row>
    <row r="5" spans="1:6" s="51" customFormat="1" ht="49.5" customHeight="1">
      <c r="A5" s="467" t="s">
        <v>24</v>
      </c>
      <c r="B5" s="467"/>
      <c r="C5" s="467"/>
      <c r="D5" s="467"/>
      <c r="E5" s="467"/>
      <c r="F5" s="467"/>
    </row>
    <row r="6" spans="1:6" ht="12.75">
      <c r="A6" s="52"/>
      <c r="B6" s="52"/>
      <c r="C6" s="52"/>
      <c r="D6" s="52"/>
      <c r="E6" s="52"/>
      <c r="F6" s="52"/>
    </row>
    <row r="7" spans="1:6" ht="12.75">
      <c r="A7" s="52"/>
      <c r="B7" s="52" t="s">
        <v>218</v>
      </c>
      <c r="C7" s="52" t="s">
        <v>219</v>
      </c>
      <c r="D7" s="52" t="s">
        <v>220</v>
      </c>
      <c r="E7" s="52" t="s">
        <v>221</v>
      </c>
      <c r="F7" s="52" t="s">
        <v>222</v>
      </c>
    </row>
    <row r="8" spans="1:6" ht="12.75">
      <c r="A8" s="52"/>
      <c r="B8" s="52"/>
      <c r="C8" s="2"/>
      <c r="D8" s="2"/>
      <c r="E8" s="52"/>
      <c r="F8" s="4"/>
    </row>
    <row r="9" spans="1:6" ht="12.75">
      <c r="A9" s="52" t="s">
        <v>25</v>
      </c>
      <c r="B9" s="52"/>
      <c r="C9" s="2" t="s">
        <v>26</v>
      </c>
      <c r="D9" s="2" t="s">
        <v>4</v>
      </c>
      <c r="E9" s="52"/>
      <c r="F9" s="4" t="s">
        <v>27</v>
      </c>
    </row>
    <row r="10" spans="1:6" ht="12.75">
      <c r="A10" s="52" t="s">
        <v>28</v>
      </c>
      <c r="B10" s="52" t="s">
        <v>29</v>
      </c>
      <c r="C10" s="2" t="s">
        <v>30</v>
      </c>
      <c r="D10" s="2" t="s">
        <v>31</v>
      </c>
      <c r="E10" s="52" t="s">
        <v>32</v>
      </c>
      <c r="F10" s="4" t="s">
        <v>33</v>
      </c>
    </row>
    <row r="11" spans="1:6" ht="12.75">
      <c r="A11" s="53"/>
      <c r="B11" s="53"/>
      <c r="C11" s="54"/>
      <c r="D11" s="54"/>
      <c r="F11" s="55"/>
    </row>
    <row r="12" spans="1:6" ht="12.75">
      <c r="A12" s="53">
        <v>1</v>
      </c>
      <c r="B12" s="56">
        <v>2002</v>
      </c>
      <c r="C12" s="54">
        <v>68616120</v>
      </c>
      <c r="D12" s="54">
        <v>69405084.96000001</v>
      </c>
      <c r="E12" s="5">
        <f aca="true" t="shared" si="0" ref="E12:E17">+C12-D12</f>
        <v>-788964.9600000083</v>
      </c>
      <c r="F12" s="6">
        <f aca="true" t="shared" si="1" ref="F12:F17">+D12/C12</f>
        <v>1.011498245018809</v>
      </c>
    </row>
    <row r="13" spans="1:7" ht="12.75">
      <c r="A13" s="53">
        <v>2</v>
      </c>
      <c r="B13" s="56">
        <v>2003</v>
      </c>
      <c r="C13" s="54">
        <v>85083710</v>
      </c>
      <c r="D13" s="54">
        <v>71522806.20000002</v>
      </c>
      <c r="E13" s="5">
        <f t="shared" si="0"/>
        <v>13560903.799999982</v>
      </c>
      <c r="F13" s="6">
        <f t="shared" si="1"/>
        <v>0.8406169195019825</v>
      </c>
      <c r="G13" s="72" t="s">
        <v>206</v>
      </c>
    </row>
    <row r="14" spans="1:6" ht="12.75">
      <c r="A14" s="53">
        <v>3</v>
      </c>
      <c r="B14" s="56">
        <v>2004</v>
      </c>
      <c r="C14" s="54">
        <v>82848006</v>
      </c>
      <c r="D14" s="54">
        <v>77222859.16999999</v>
      </c>
      <c r="E14" s="5">
        <f t="shared" si="0"/>
        <v>5625146.830000013</v>
      </c>
      <c r="F14" s="6">
        <f t="shared" si="1"/>
        <v>0.9321028096922451</v>
      </c>
    </row>
    <row r="15" spans="1:6" ht="12.75">
      <c r="A15" s="53">
        <v>4</v>
      </c>
      <c r="B15" s="56">
        <v>2005</v>
      </c>
      <c r="C15" s="54">
        <v>77881960</v>
      </c>
      <c r="D15" s="54">
        <v>70156799.36</v>
      </c>
      <c r="E15" s="5">
        <f t="shared" si="0"/>
        <v>7725160.640000001</v>
      </c>
      <c r="F15" s="6">
        <f t="shared" si="1"/>
        <v>0.9008093704883647</v>
      </c>
    </row>
    <row r="16" spans="1:6" ht="12.75">
      <c r="A16" s="53">
        <v>5</v>
      </c>
      <c r="B16" s="56">
        <v>2006</v>
      </c>
      <c r="C16" s="54">
        <v>99111256</v>
      </c>
      <c r="D16" s="54">
        <v>97255853.74999999</v>
      </c>
      <c r="E16" s="5">
        <f t="shared" si="0"/>
        <v>1855402.250000015</v>
      </c>
      <c r="F16" s="6">
        <f t="shared" si="1"/>
        <v>0.9812796010778028</v>
      </c>
    </row>
    <row r="17" spans="1:7" ht="12.75">
      <c r="A17" s="53">
        <v>6</v>
      </c>
      <c r="B17" s="56">
        <v>2007</v>
      </c>
      <c r="C17" s="54">
        <v>116423106</v>
      </c>
      <c r="D17" s="54">
        <v>129887545</v>
      </c>
      <c r="E17" s="5">
        <f t="shared" si="0"/>
        <v>-13464439</v>
      </c>
      <c r="F17" s="6">
        <f t="shared" si="1"/>
        <v>1.1156509172672304</v>
      </c>
      <c r="G17" s="72" t="s">
        <v>207</v>
      </c>
    </row>
    <row r="18" spans="1:6" ht="12.75">
      <c r="A18" s="53">
        <v>7</v>
      </c>
      <c r="B18" s="53" t="s">
        <v>34</v>
      </c>
      <c r="C18" s="54"/>
      <c r="D18" s="5"/>
      <c r="E18" s="5"/>
      <c r="F18" s="7">
        <f>AVERAGE(F12:F17)</f>
        <v>0.9636596438410724</v>
      </c>
    </row>
    <row r="19" spans="1:6" ht="12.75">
      <c r="A19" s="53">
        <v>8</v>
      </c>
      <c r="B19" s="264" t="s">
        <v>385</v>
      </c>
      <c r="C19" s="54"/>
      <c r="D19" s="5"/>
      <c r="E19" s="5"/>
      <c r="F19" s="6">
        <f>AVERAGE(F12,F14:F17)</f>
        <v>0.9882681887088903</v>
      </c>
    </row>
    <row r="20" spans="1:6" ht="12.75">
      <c r="A20" s="53"/>
      <c r="B20" s="53"/>
      <c r="C20" s="54"/>
      <c r="D20" s="54"/>
      <c r="F20" s="55"/>
    </row>
    <row r="21" spans="1:6" ht="50.25" customHeight="1">
      <c r="A21" s="467" t="s">
        <v>179</v>
      </c>
      <c r="B21" s="467"/>
      <c r="C21" s="467"/>
      <c r="D21" s="467"/>
      <c r="E21" s="467"/>
      <c r="F21" s="467"/>
    </row>
    <row r="22" spans="1:6" ht="12.75">
      <c r="A22" s="52" t="s">
        <v>25</v>
      </c>
      <c r="B22" s="52"/>
      <c r="C22" s="2" t="s">
        <v>26</v>
      </c>
      <c r="D22" s="2" t="s">
        <v>4</v>
      </c>
      <c r="E22" s="52"/>
      <c r="F22" s="4" t="s">
        <v>27</v>
      </c>
    </row>
    <row r="23" spans="1:6" ht="12.75">
      <c r="A23" s="52" t="s">
        <v>28</v>
      </c>
      <c r="B23" s="52" t="s">
        <v>29</v>
      </c>
      <c r="C23" s="2" t="s">
        <v>30</v>
      </c>
      <c r="D23" s="2" t="s">
        <v>31</v>
      </c>
      <c r="E23" s="52" t="s">
        <v>32</v>
      </c>
      <c r="F23" s="4" t="s">
        <v>33</v>
      </c>
    </row>
    <row r="25" spans="1:6" ht="12.75">
      <c r="A25" s="53">
        <v>9</v>
      </c>
      <c r="B25" s="56">
        <v>2002</v>
      </c>
      <c r="C25" s="54">
        <v>103537000</v>
      </c>
      <c r="D25" s="54">
        <v>105543877</v>
      </c>
      <c r="E25" s="5">
        <f aca="true" t="shared" si="2" ref="E25:E30">+C25-D25</f>
        <v>-2006877</v>
      </c>
      <c r="F25" s="6">
        <f aca="true" t="shared" si="3" ref="F25:F30">+D25/C25</f>
        <v>1.019383186686885</v>
      </c>
    </row>
    <row r="26" spans="1:7" ht="12.75">
      <c r="A26" s="53">
        <v>10</v>
      </c>
      <c r="B26" s="53">
        <v>2003</v>
      </c>
      <c r="C26" s="54">
        <v>105580325</v>
      </c>
      <c r="D26" s="54">
        <v>125216593.10000001</v>
      </c>
      <c r="E26" s="5">
        <f t="shared" si="2"/>
        <v>-19636268.10000001</v>
      </c>
      <c r="F26" s="6">
        <f t="shared" si="3"/>
        <v>1.1859841604010974</v>
      </c>
      <c r="G26" s="72" t="s">
        <v>208</v>
      </c>
    </row>
    <row r="27" spans="1:6" ht="12.75">
      <c r="A27" s="53">
        <v>11</v>
      </c>
      <c r="B27" s="56">
        <v>2004</v>
      </c>
      <c r="C27" s="54">
        <v>110090038</v>
      </c>
      <c r="D27" s="54">
        <v>108874680</v>
      </c>
      <c r="E27" s="5">
        <f t="shared" si="2"/>
        <v>1215358</v>
      </c>
      <c r="F27" s="6">
        <f t="shared" si="3"/>
        <v>0.9889603271823741</v>
      </c>
    </row>
    <row r="28" spans="1:6" ht="12.75">
      <c r="A28" s="53">
        <v>12</v>
      </c>
      <c r="B28" s="56">
        <v>2005</v>
      </c>
      <c r="C28" s="54">
        <v>109300475</v>
      </c>
      <c r="D28" s="54">
        <v>113087546</v>
      </c>
      <c r="E28" s="5">
        <f t="shared" si="2"/>
        <v>-3787071</v>
      </c>
      <c r="F28" s="6">
        <f t="shared" si="3"/>
        <v>1.0346482574755507</v>
      </c>
    </row>
    <row r="29" spans="1:6" ht="12.75">
      <c r="A29" s="53">
        <v>13</v>
      </c>
      <c r="B29" s="56">
        <v>2006</v>
      </c>
      <c r="C29" s="54">
        <v>117786000</v>
      </c>
      <c r="D29" s="54">
        <v>115071350</v>
      </c>
      <c r="E29" s="5">
        <f t="shared" si="2"/>
        <v>2714650</v>
      </c>
      <c r="F29" s="6">
        <f t="shared" si="3"/>
        <v>0.9769526938685412</v>
      </c>
    </row>
    <row r="30" spans="1:7" ht="12.75">
      <c r="A30" s="53">
        <v>14</v>
      </c>
      <c r="B30" s="56">
        <v>2007</v>
      </c>
      <c r="C30" s="54">
        <v>121151676</v>
      </c>
      <c r="D30" s="54">
        <v>118914518</v>
      </c>
      <c r="E30" s="5">
        <f t="shared" si="2"/>
        <v>2237158</v>
      </c>
      <c r="F30" s="6">
        <f t="shared" si="3"/>
        <v>0.9815342381231276</v>
      </c>
      <c r="G30" s="72" t="s">
        <v>207</v>
      </c>
    </row>
    <row r="31" spans="1:6" ht="12.75">
      <c r="A31" s="53">
        <v>15</v>
      </c>
      <c r="B31" s="53" t="s">
        <v>34</v>
      </c>
      <c r="F31" s="355">
        <f>AVERAGE(F25:F30)</f>
        <v>1.0312438106229294</v>
      </c>
    </row>
    <row r="32" spans="1:6" ht="12.75">
      <c r="A32" s="53">
        <v>16</v>
      </c>
      <c r="B32" s="264" t="s">
        <v>385</v>
      </c>
      <c r="F32" s="57">
        <f>AVERAGE(F27:F30,F25)</f>
        <v>1.0002957406672957</v>
      </c>
    </row>
    <row r="34" ht="12.75">
      <c r="G34" s="55"/>
    </row>
    <row r="35" spans="1:7" ht="12.75">
      <c r="A35" s="53"/>
      <c r="B35" s="264" t="s">
        <v>823</v>
      </c>
      <c r="C35" s="53"/>
      <c r="D35" s="54"/>
      <c r="E35" s="54"/>
      <c r="G35" s="55"/>
    </row>
    <row r="36" spans="2:7" ht="12.75">
      <c r="B36" s="264" t="s">
        <v>824</v>
      </c>
      <c r="C36" s="53"/>
      <c r="D36" s="54"/>
      <c r="E36" s="54"/>
      <c r="G36" s="55"/>
    </row>
    <row r="37" spans="1:2" ht="12.75">
      <c r="A37" s="53"/>
      <c r="B37" s="72" t="s">
        <v>898</v>
      </c>
    </row>
    <row r="38" spans="1:2" ht="15.75">
      <c r="A38" s="53"/>
      <c r="B38" s="264" t="s">
        <v>899</v>
      </c>
    </row>
    <row r="39" spans="1:2" ht="12.75">
      <c r="A39" s="53"/>
      <c r="B39" s="72" t="s">
        <v>901</v>
      </c>
    </row>
    <row r="40" spans="1:2" ht="12.75">
      <c r="A40" s="53"/>
      <c r="B40" s="72" t="s">
        <v>900</v>
      </c>
    </row>
  </sheetData>
  <mergeCells count="2">
    <mergeCell ref="A5:F5"/>
    <mergeCell ref="A21:F21"/>
  </mergeCells>
  <printOptions/>
  <pageMargins left="1.5" right="0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8">
      <selection activeCell="G24" sqref="G24:G27"/>
    </sheetView>
  </sheetViews>
  <sheetFormatPr defaultColWidth="9.140625" defaultRowHeight="12.75"/>
  <cols>
    <col min="1" max="1" width="4.8515625" style="144" customWidth="1"/>
    <col min="2" max="2" width="12.8515625" style="145" customWidth="1"/>
    <col min="3" max="3" width="13.421875" style="145" customWidth="1"/>
    <col min="4" max="4" width="13.28125" style="145" customWidth="1"/>
    <col min="5" max="5" width="12.57421875" style="145" customWidth="1"/>
    <col min="6" max="6" width="17.140625" style="145" customWidth="1"/>
    <col min="7" max="16384" width="15.57421875" style="145" customWidth="1"/>
  </cols>
  <sheetData>
    <row r="1" ht="15.75">
      <c r="G1" s="146" t="s">
        <v>23</v>
      </c>
    </row>
    <row r="2" ht="15.75">
      <c r="G2" s="146" t="s">
        <v>216</v>
      </c>
    </row>
    <row r="3" ht="15.75">
      <c r="G3" s="146" t="s">
        <v>878</v>
      </c>
    </row>
    <row r="4" ht="15">
      <c r="G4" s="147"/>
    </row>
    <row r="5" ht="26.25">
      <c r="B5" s="148" t="s">
        <v>162</v>
      </c>
    </row>
    <row r="6" ht="12.75">
      <c r="B6" s="144"/>
    </row>
    <row r="7" spans="3:7" s="149" customFormat="1" ht="12.75">
      <c r="C7" s="149" t="s">
        <v>218</v>
      </c>
      <c r="D7" s="149" t="s">
        <v>219</v>
      </c>
      <c r="E7" s="149" t="s">
        <v>220</v>
      </c>
      <c r="F7" s="149" t="s">
        <v>221</v>
      </c>
      <c r="G7" s="149" t="s">
        <v>222</v>
      </c>
    </row>
    <row r="8" spans="3:7" ht="12.75">
      <c r="C8" s="150"/>
      <c r="D8" s="150"/>
      <c r="E8" s="150" t="s">
        <v>164</v>
      </c>
      <c r="F8" s="150"/>
      <c r="G8" s="400" t="s">
        <v>133</v>
      </c>
    </row>
    <row r="9" spans="3:7" ht="12.75">
      <c r="C9" s="151" t="s">
        <v>36</v>
      </c>
      <c r="D9" s="151" t="s">
        <v>163</v>
      </c>
      <c r="E9" s="151" t="s">
        <v>165</v>
      </c>
      <c r="F9" s="151" t="s">
        <v>166</v>
      </c>
      <c r="G9" s="401" t="s">
        <v>840</v>
      </c>
    </row>
    <row r="10" spans="2:7" ht="12.75">
      <c r="B10" s="152" t="s">
        <v>171</v>
      </c>
      <c r="C10" s="153"/>
      <c r="D10" s="153"/>
      <c r="E10" s="153"/>
      <c r="F10" s="153"/>
      <c r="G10" s="153"/>
    </row>
    <row r="11" spans="1:7" ht="12.75">
      <c r="A11" s="144">
        <v>1</v>
      </c>
      <c r="C11" s="402" t="s">
        <v>841</v>
      </c>
      <c r="D11" s="403">
        <v>99</v>
      </c>
      <c r="E11" s="404">
        <v>87500</v>
      </c>
      <c r="F11" s="405" t="s">
        <v>842</v>
      </c>
      <c r="G11" s="460">
        <v>6790</v>
      </c>
    </row>
    <row r="12" spans="1:7" ht="12.75">
      <c r="A12" s="144">
        <v>2</v>
      </c>
      <c r="C12" s="403" t="s">
        <v>168</v>
      </c>
      <c r="D12" s="403">
        <v>10</v>
      </c>
      <c r="E12" s="404">
        <v>25000</v>
      </c>
      <c r="F12" s="405" t="s">
        <v>167</v>
      </c>
      <c r="G12" s="404">
        <v>4160</v>
      </c>
    </row>
    <row r="13" spans="1:7" ht="12.75">
      <c r="A13" s="144">
        <v>3</v>
      </c>
      <c r="C13" s="403" t="s">
        <v>170</v>
      </c>
      <c r="D13" s="403">
        <v>12</v>
      </c>
      <c r="E13" s="404">
        <v>4000</v>
      </c>
      <c r="F13" s="405" t="s">
        <v>169</v>
      </c>
      <c r="G13" s="404">
        <v>2490</v>
      </c>
    </row>
    <row r="14" spans="1:7" ht="12.75">
      <c r="A14" s="144">
        <v>4</v>
      </c>
      <c r="C14" s="403" t="s">
        <v>168</v>
      </c>
      <c r="D14" s="403">
        <v>16</v>
      </c>
      <c r="E14" s="404">
        <v>20500</v>
      </c>
      <c r="F14" s="405" t="s">
        <v>172</v>
      </c>
      <c r="G14" s="404">
        <v>2160</v>
      </c>
    </row>
    <row r="15" spans="1:7" ht="12.75">
      <c r="A15" s="144">
        <v>5</v>
      </c>
      <c r="C15" s="403" t="s">
        <v>170</v>
      </c>
      <c r="D15" s="403">
        <v>18</v>
      </c>
      <c r="E15" s="404">
        <v>13000</v>
      </c>
      <c r="F15" s="405" t="s">
        <v>173</v>
      </c>
      <c r="G15" s="404">
        <v>2610</v>
      </c>
    </row>
    <row r="16" spans="1:7" ht="12.75">
      <c r="A16" s="144">
        <v>6</v>
      </c>
      <c r="C16" s="405" t="s">
        <v>843</v>
      </c>
      <c r="D16" s="403">
        <v>26</v>
      </c>
      <c r="E16" s="404">
        <v>157500</v>
      </c>
      <c r="F16" s="405" t="s">
        <v>174</v>
      </c>
      <c r="G16" s="404">
        <v>41170</v>
      </c>
    </row>
    <row r="17" spans="1:7" ht="12.75">
      <c r="A17" s="144">
        <v>7</v>
      </c>
      <c r="C17" s="405">
        <v>2007</v>
      </c>
      <c r="D17" s="403">
        <v>47</v>
      </c>
      <c r="E17" s="404">
        <v>17000</v>
      </c>
      <c r="F17" s="405" t="s">
        <v>844</v>
      </c>
      <c r="G17" s="404">
        <v>2200</v>
      </c>
    </row>
    <row r="18" spans="1:7" ht="12.75">
      <c r="A18" s="144">
        <v>8</v>
      </c>
      <c r="C18" s="405">
        <v>2007</v>
      </c>
      <c r="D18" s="403">
        <v>83</v>
      </c>
      <c r="E18" s="404">
        <v>9500</v>
      </c>
      <c r="F18" s="405" t="s">
        <v>845</v>
      </c>
      <c r="G18" s="404">
        <v>1650</v>
      </c>
    </row>
    <row r="19" spans="1:7" ht="12.75">
      <c r="A19" s="144">
        <v>9</v>
      </c>
      <c r="C19" s="405">
        <v>2007</v>
      </c>
      <c r="D19" s="403">
        <v>7</v>
      </c>
      <c r="E19" s="461">
        <v>87500</v>
      </c>
      <c r="F19" s="405" t="s">
        <v>175</v>
      </c>
      <c r="G19" s="461">
        <v>25430</v>
      </c>
    </row>
    <row r="20" ht="9.75" customHeight="1"/>
    <row r="21" spans="1:7" ht="13.5" thickBot="1">
      <c r="A21" s="144">
        <v>10</v>
      </c>
      <c r="B21" s="145" t="s">
        <v>178</v>
      </c>
      <c r="C21" s="156"/>
      <c r="D21" s="154"/>
      <c r="E21" s="157">
        <f>SUM(E11:E19)</f>
        <v>421500</v>
      </c>
      <c r="F21" s="154"/>
      <c r="G21" s="462">
        <f>SUM(G11:G19)</f>
        <v>88660</v>
      </c>
    </row>
    <row r="22" spans="1:7" ht="13.5" thickTop="1">
      <c r="A22" s="145"/>
      <c r="C22" s="156"/>
      <c r="D22" s="154"/>
      <c r="E22" s="155"/>
      <c r="F22" s="154"/>
      <c r="G22" s="155"/>
    </row>
    <row r="23" spans="1:7" ht="19.5" customHeight="1">
      <c r="A23" s="145"/>
      <c r="B23" s="152" t="s">
        <v>3</v>
      </c>
      <c r="C23" s="154"/>
      <c r="D23" s="154"/>
      <c r="E23" s="155"/>
      <c r="F23" s="154"/>
      <c r="G23" s="155"/>
    </row>
    <row r="24" spans="1:7" ht="12.75">
      <c r="A24" s="144">
        <v>11</v>
      </c>
      <c r="C24" s="156">
        <v>2008</v>
      </c>
      <c r="D24" s="154">
        <v>11</v>
      </c>
      <c r="E24" s="155">
        <v>64389</v>
      </c>
      <c r="F24" s="154" t="s">
        <v>176</v>
      </c>
      <c r="G24" s="485">
        <v>45000</v>
      </c>
    </row>
    <row r="25" spans="1:7" ht="12.75">
      <c r="A25" s="144">
        <v>12</v>
      </c>
      <c r="C25" s="156">
        <v>2008</v>
      </c>
      <c r="D25" s="154">
        <v>5</v>
      </c>
      <c r="E25" s="155">
        <v>13829</v>
      </c>
      <c r="F25" s="154" t="s">
        <v>176</v>
      </c>
      <c r="G25" s="485"/>
    </row>
    <row r="26" spans="1:7" ht="12.75">
      <c r="A26" s="144">
        <v>13</v>
      </c>
      <c r="C26" s="156">
        <v>2008</v>
      </c>
      <c r="D26" s="154">
        <v>4</v>
      </c>
      <c r="E26" s="155">
        <v>7482</v>
      </c>
      <c r="F26" s="154" t="s">
        <v>177</v>
      </c>
      <c r="G26" s="485"/>
    </row>
    <row r="27" spans="1:7" ht="13.5" thickBot="1">
      <c r="A27" s="144">
        <v>14</v>
      </c>
      <c r="C27" s="156">
        <v>2008</v>
      </c>
      <c r="D27" s="154" t="s">
        <v>19</v>
      </c>
      <c r="E27" s="155"/>
      <c r="F27" s="154"/>
      <c r="G27" s="486"/>
    </row>
    <row r="28" spans="3:7" ht="13.5" thickTop="1">
      <c r="C28" s="156"/>
      <c r="D28" s="154"/>
      <c r="E28" s="155"/>
      <c r="F28" s="154"/>
      <c r="G28" s="269"/>
    </row>
    <row r="29" spans="3:7" ht="12.75">
      <c r="C29" s="156"/>
      <c r="D29" s="154"/>
      <c r="E29" s="155"/>
      <c r="F29" s="154"/>
      <c r="G29" s="406"/>
    </row>
    <row r="30" spans="3:7" ht="12.75">
      <c r="C30" s="156"/>
      <c r="D30" s="154"/>
      <c r="E30" s="155"/>
      <c r="F30" s="154"/>
      <c r="G30" s="406"/>
    </row>
    <row r="31" spans="3:7" ht="12.75">
      <c r="C31" s="156"/>
      <c r="D31" s="154"/>
      <c r="E31" s="155"/>
      <c r="F31" s="154"/>
      <c r="G31" s="406"/>
    </row>
    <row r="32" ht="12.75">
      <c r="G32" s="407"/>
    </row>
    <row r="33" ht="12.75">
      <c r="B33" s="346"/>
    </row>
    <row r="34" ht="12.75">
      <c r="B34" s="346"/>
    </row>
  </sheetData>
  <mergeCells count="1">
    <mergeCell ref="G24:G27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35"/>
  <sheetViews>
    <sheetView zoomScale="85" zoomScaleNormal="85" workbookViewId="0" topLeftCell="A6">
      <selection activeCell="A29" sqref="A29:A30"/>
    </sheetView>
  </sheetViews>
  <sheetFormatPr defaultColWidth="9.140625" defaultRowHeight="12.75"/>
  <cols>
    <col min="1" max="1" width="3.140625" style="158" customWidth="1"/>
    <col min="2" max="2" width="32.28125" style="160" customWidth="1"/>
    <col min="3" max="6" width="13.421875" style="160" customWidth="1"/>
    <col min="7" max="7" width="17.57421875" style="160" customWidth="1"/>
    <col min="8" max="10" width="2.7109375" style="160" customWidth="1"/>
    <col min="11" max="16384" width="9.140625" style="160" customWidth="1"/>
  </cols>
  <sheetData>
    <row r="5" spans="2:7" ht="26.25">
      <c r="B5" s="487" t="s">
        <v>97</v>
      </c>
      <c r="C5" s="487"/>
      <c r="D5" s="487"/>
      <c r="E5" s="487"/>
      <c r="F5" s="487"/>
      <c r="G5" s="159"/>
    </row>
    <row r="6" spans="2:7" ht="26.25">
      <c r="B6" s="159"/>
      <c r="C6" s="159"/>
      <c r="D6" s="159"/>
      <c r="E6" s="159"/>
      <c r="F6" s="159"/>
      <c r="G6" s="159"/>
    </row>
    <row r="7" spans="3:7" ht="12.75">
      <c r="C7" s="161"/>
      <c r="D7" s="161"/>
      <c r="E7" s="161"/>
      <c r="F7" s="161"/>
      <c r="G7" s="161"/>
    </row>
    <row r="8" spans="3:7" ht="12.75">
      <c r="C8" s="161" t="s">
        <v>218</v>
      </c>
      <c r="D8" s="161" t="s">
        <v>219</v>
      </c>
      <c r="E8" s="161" t="s">
        <v>220</v>
      </c>
      <c r="F8" s="161" t="s">
        <v>221</v>
      </c>
      <c r="G8" s="161"/>
    </row>
    <row r="9" spans="5:7" ht="12.75">
      <c r="E9" s="459" t="s">
        <v>280</v>
      </c>
      <c r="F9" s="162" t="s">
        <v>3</v>
      </c>
      <c r="G9" s="391"/>
    </row>
    <row r="10" spans="3:7" s="161" customFormat="1" ht="12.75">
      <c r="C10" s="488" t="s">
        <v>36</v>
      </c>
      <c r="D10" s="489"/>
      <c r="E10" s="64" t="s">
        <v>2</v>
      </c>
      <c r="F10" s="163" t="s">
        <v>2</v>
      </c>
      <c r="G10" s="391"/>
    </row>
    <row r="11" spans="3:7" ht="12.75">
      <c r="C11" s="164">
        <v>38717</v>
      </c>
      <c r="D11" s="164">
        <v>39082</v>
      </c>
      <c r="E11" s="66">
        <v>39447</v>
      </c>
      <c r="F11" s="165">
        <v>39813</v>
      </c>
      <c r="G11" s="392"/>
    </row>
    <row r="12" spans="3:7" s="166" customFormat="1" ht="12.75">
      <c r="C12" s="490" t="s">
        <v>4</v>
      </c>
      <c r="D12" s="491"/>
      <c r="E12" s="492"/>
      <c r="F12" s="167" t="s">
        <v>5</v>
      </c>
      <c r="G12" s="391"/>
    </row>
    <row r="13" spans="2:7" ht="12.75">
      <c r="B13" s="168" t="s">
        <v>97</v>
      </c>
      <c r="C13" s="169"/>
      <c r="D13" s="169"/>
      <c r="E13" s="169"/>
      <c r="F13" s="169"/>
      <c r="G13" s="169"/>
    </row>
    <row r="14" spans="1:7" ht="12.75">
      <c r="A14" s="161">
        <v>1</v>
      </c>
      <c r="B14" s="170" t="s">
        <v>89</v>
      </c>
      <c r="C14" s="171">
        <v>-571305691.38</v>
      </c>
      <c r="D14" s="171">
        <v>-614942452.9899999</v>
      </c>
      <c r="E14" s="171">
        <v>-596966748.07</v>
      </c>
      <c r="F14" s="171">
        <v>-629300764</v>
      </c>
      <c r="G14" s="171"/>
    </row>
    <row r="15" spans="1:7" ht="12.75">
      <c r="A15" s="161">
        <v>2</v>
      </c>
      <c r="B15" s="170" t="s">
        <v>92</v>
      </c>
      <c r="C15" s="171">
        <v>17773183.77</v>
      </c>
      <c r="D15" s="171">
        <v>63002647.63</v>
      </c>
      <c r="E15" s="171">
        <v>12843173</v>
      </c>
      <c r="F15" s="171">
        <v>12623153.88</v>
      </c>
      <c r="G15" s="171"/>
    </row>
    <row r="16" spans="1:7" ht="12.75">
      <c r="A16" s="161">
        <v>3</v>
      </c>
      <c r="B16" s="170" t="s">
        <v>93</v>
      </c>
      <c r="C16" s="171">
        <v>-11454566.01</v>
      </c>
      <c r="D16" s="171">
        <v>-32267.85</v>
      </c>
      <c r="E16" s="171">
        <v>-2385694</v>
      </c>
      <c r="F16" s="171">
        <v>0</v>
      </c>
      <c r="G16" s="171"/>
    </row>
    <row r="17" spans="1:7" ht="12.75">
      <c r="A17" s="161">
        <v>4</v>
      </c>
      <c r="B17" s="170" t="s">
        <v>94</v>
      </c>
      <c r="C17" s="171">
        <v>0</v>
      </c>
      <c r="D17" s="171">
        <v>-353700.95</v>
      </c>
      <c r="E17" s="171">
        <v>93430</v>
      </c>
      <c r="F17" s="171">
        <v>0</v>
      </c>
      <c r="G17" s="171"/>
    </row>
    <row r="18" spans="1:7" ht="12.75">
      <c r="A18" s="161">
        <v>5</v>
      </c>
      <c r="B18" s="170" t="s">
        <v>98</v>
      </c>
      <c r="C18" s="171">
        <v>168951.59</v>
      </c>
      <c r="D18" s="171">
        <v>122227.63</v>
      </c>
      <c r="E18" s="171">
        <v>475</v>
      </c>
      <c r="F18" s="171">
        <v>0</v>
      </c>
      <c r="G18" s="171"/>
    </row>
    <row r="19" spans="1:7" ht="12.75">
      <c r="A19" s="161">
        <v>6</v>
      </c>
      <c r="B19" s="170" t="s">
        <v>99</v>
      </c>
      <c r="C19" s="171">
        <v>-161734.36</v>
      </c>
      <c r="D19" s="171">
        <v>-417223.94</v>
      </c>
      <c r="E19" s="171">
        <v>-1589.48</v>
      </c>
      <c r="F19" s="171">
        <v>0</v>
      </c>
      <c r="G19" s="171"/>
    </row>
    <row r="20" spans="1:7" ht="12.75">
      <c r="A20" s="161">
        <v>7</v>
      </c>
      <c r="B20" s="170" t="s">
        <v>100</v>
      </c>
      <c r="C20" s="171">
        <v>-1171085.15</v>
      </c>
      <c r="D20" s="171">
        <v>-1158203.47</v>
      </c>
      <c r="E20" s="171">
        <v>-1891296</v>
      </c>
      <c r="F20" s="171">
        <v>-2577976.07</v>
      </c>
      <c r="G20" s="171"/>
    </row>
    <row r="21" spans="1:7" ht="12.75">
      <c r="A21" s="161">
        <v>8</v>
      </c>
      <c r="B21" s="170" t="s">
        <v>101</v>
      </c>
      <c r="C21" s="171">
        <v>305869.38</v>
      </c>
      <c r="D21" s="171">
        <v>589664.83</v>
      </c>
      <c r="E21" s="171">
        <v>640643</v>
      </c>
      <c r="F21" s="171">
        <v>1083419.95</v>
      </c>
      <c r="G21" s="171"/>
    </row>
    <row r="22" spans="1:7" ht="12.75">
      <c r="A22" s="161">
        <v>9</v>
      </c>
      <c r="B22" s="170" t="s">
        <v>102</v>
      </c>
      <c r="C22" s="171">
        <v>-46097866.18</v>
      </c>
      <c r="D22" s="171">
        <v>-40848881.27</v>
      </c>
      <c r="E22" s="171">
        <v>-38810382</v>
      </c>
      <c r="F22" s="171">
        <v>-42204160.55</v>
      </c>
      <c r="G22" s="171"/>
    </row>
    <row r="23" spans="1:7" ht="12.75">
      <c r="A23" s="161">
        <v>10</v>
      </c>
      <c r="B23" s="170" t="s">
        <v>105</v>
      </c>
      <c r="C23" s="172">
        <v>-2999514.65</v>
      </c>
      <c r="D23" s="172">
        <v>-2928557.69</v>
      </c>
      <c r="E23" s="172">
        <v>-2822775</v>
      </c>
      <c r="F23" s="172">
        <v>-2916632.37</v>
      </c>
      <c r="G23" s="393"/>
    </row>
    <row r="24" spans="1:7" ht="12.75">
      <c r="A24" s="161"/>
      <c r="B24" s="170"/>
      <c r="C24" s="171"/>
      <c r="D24" s="171"/>
      <c r="E24" s="171"/>
      <c r="F24" s="171"/>
      <c r="G24" s="171"/>
    </row>
    <row r="25" spans="1:7" ht="13.5" thickBot="1">
      <c r="A25" s="161">
        <v>11</v>
      </c>
      <c r="B25" s="170" t="s">
        <v>103</v>
      </c>
      <c r="C25" s="173">
        <f>SUM(C14:C23)</f>
        <v>-614942452.9899999</v>
      </c>
      <c r="D25" s="173">
        <f>SUM(D14:D23)</f>
        <v>-596966748.07</v>
      </c>
      <c r="E25" s="173">
        <f>SUM(E14:E23)</f>
        <v>-629300763.5500001</v>
      </c>
      <c r="F25" s="173">
        <f>SUM(F14:F23)</f>
        <v>-663292959.16</v>
      </c>
      <c r="G25" s="393"/>
    </row>
    <row r="26" spans="1:7" ht="13.5" thickTop="1">
      <c r="A26" s="161"/>
      <c r="B26" s="170"/>
      <c r="C26" s="171"/>
      <c r="D26" s="171"/>
      <c r="E26" s="171"/>
      <c r="F26" s="171"/>
      <c r="G26" s="171"/>
    </row>
    <row r="27" spans="1:7" ht="12.75">
      <c r="A27" s="161">
        <v>12</v>
      </c>
      <c r="B27" s="170" t="s">
        <v>104</v>
      </c>
      <c r="C27" s="171">
        <f>SUM(C22:C23)</f>
        <v>-49097380.83</v>
      </c>
      <c r="D27" s="171">
        <f>SUM(D22:D23)</f>
        <v>-43777438.96</v>
      </c>
      <c r="E27" s="171">
        <f>SUM(E22:E23)</f>
        <v>-41633157</v>
      </c>
      <c r="F27" s="171">
        <f>SUM(F22:F23)</f>
        <v>-45120792.919999994</v>
      </c>
      <c r="G27" s="171"/>
    </row>
    <row r="29" ht="12.75">
      <c r="B29" s="345" t="s">
        <v>863</v>
      </c>
    </row>
    <row r="30" ht="12.75">
      <c r="B30" s="345" t="s">
        <v>819</v>
      </c>
    </row>
    <row r="35" spans="8:10" ht="116.25">
      <c r="H35" s="174" t="s">
        <v>877</v>
      </c>
      <c r="I35" s="174" t="s">
        <v>216</v>
      </c>
      <c r="J35" s="174" t="s">
        <v>23</v>
      </c>
    </row>
  </sheetData>
  <mergeCells count="3">
    <mergeCell ref="B5:F5"/>
    <mergeCell ref="C10:D10"/>
    <mergeCell ref="C12:E12"/>
  </mergeCells>
  <printOptions/>
  <pageMargins left="2" right="0.45" top="0.57" bottom="0.55" header="0.17" footer="0.17"/>
  <pageSetup fitToHeight="1" fitToWidth="1" horizontalDpi="600" verticalDpi="600" orientation="landscape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="85" zoomScaleNormal="85" workbookViewId="0" topLeftCell="A23">
      <selection activeCell="A48" sqref="A48:A49"/>
    </sheetView>
  </sheetViews>
  <sheetFormatPr defaultColWidth="12.57421875" defaultRowHeight="12.75"/>
  <cols>
    <col min="1" max="1" width="4.421875" style="175" customWidth="1"/>
    <col min="2" max="2" width="19.421875" style="175" customWidth="1"/>
    <col min="3" max="3" width="17.57421875" style="175" customWidth="1"/>
    <col min="4" max="4" width="5.140625" style="175" customWidth="1"/>
    <col min="5" max="5" width="5.28125" style="175" customWidth="1"/>
    <col min="6" max="6" width="12.8515625" style="175" customWidth="1"/>
    <col min="7" max="7" width="12.57421875" style="175" customWidth="1"/>
    <col min="8" max="8" width="9.7109375" style="175" customWidth="1"/>
    <col min="9" max="16384" width="12.57421875" style="175" customWidth="1"/>
  </cols>
  <sheetData>
    <row r="1" ht="15.75">
      <c r="H1" s="176" t="s">
        <v>23</v>
      </c>
    </row>
    <row r="2" ht="15.75">
      <c r="H2" s="176" t="s">
        <v>216</v>
      </c>
    </row>
    <row r="3" ht="15.75">
      <c r="H3" s="177" t="s">
        <v>876</v>
      </c>
    </row>
    <row r="5" spans="1:7" ht="51.75" customHeight="1">
      <c r="A5" s="493" t="s">
        <v>106</v>
      </c>
      <c r="B5" s="493"/>
      <c r="C5" s="493"/>
      <c r="D5" s="493"/>
      <c r="E5" s="493"/>
      <c r="F5" s="493"/>
      <c r="G5" s="493"/>
    </row>
    <row r="8" spans="6:7" ht="12.75">
      <c r="F8" s="178" t="s">
        <v>218</v>
      </c>
      <c r="G8" s="178" t="s">
        <v>219</v>
      </c>
    </row>
    <row r="9" ht="12.75">
      <c r="G9" s="179" t="s">
        <v>3</v>
      </c>
    </row>
    <row r="10" spans="6:7" ht="12.75">
      <c r="F10" s="180">
        <v>39447</v>
      </c>
      <c r="G10" s="181">
        <v>39813</v>
      </c>
    </row>
    <row r="12" ht="12.75">
      <c r="B12" s="182" t="s">
        <v>107</v>
      </c>
    </row>
    <row r="13" spans="1:2" ht="12.75">
      <c r="A13" s="178">
        <v>1</v>
      </c>
      <c r="B13" s="175" t="s">
        <v>108</v>
      </c>
    </row>
    <row r="14" spans="1:7" ht="12.75">
      <c r="A14" s="178">
        <v>2</v>
      </c>
      <c r="B14" s="183">
        <v>190008</v>
      </c>
      <c r="F14" s="54">
        <v>-1604161</v>
      </c>
      <c r="G14" s="54"/>
    </row>
    <row r="15" spans="1:7" ht="12.75">
      <c r="A15" s="178">
        <v>3</v>
      </c>
      <c r="B15" s="183">
        <v>190009</v>
      </c>
      <c r="F15" s="54">
        <v>-137499</v>
      </c>
      <c r="G15" s="54"/>
    </row>
    <row r="16" spans="1:7" ht="12.75">
      <c r="A16" s="178">
        <v>4</v>
      </c>
      <c r="B16" s="183">
        <v>282000</v>
      </c>
      <c r="F16" s="54">
        <v>107926902</v>
      </c>
      <c r="G16" s="54"/>
    </row>
    <row r="17" spans="1:7" ht="12.75">
      <c r="A17" s="178">
        <v>5</v>
      </c>
      <c r="B17" s="183">
        <v>282100</v>
      </c>
      <c r="F17" s="184">
        <v>9852641</v>
      </c>
      <c r="G17" s="184"/>
    </row>
    <row r="18" spans="1:7" ht="12.75">
      <c r="A18" s="178">
        <v>6</v>
      </c>
      <c r="B18" s="175" t="s">
        <v>109</v>
      </c>
      <c r="F18" s="54">
        <f>SUM(F14:F17)</f>
        <v>116037883</v>
      </c>
      <c r="G18" s="54">
        <f>F41</f>
        <v>120064997.52</v>
      </c>
    </row>
    <row r="19" spans="1:7" ht="12.75">
      <c r="A19" s="178"/>
      <c r="F19" s="54"/>
      <c r="G19" s="54"/>
    </row>
    <row r="20" spans="1:7" ht="12.75">
      <c r="A20" s="178">
        <v>7</v>
      </c>
      <c r="B20" s="175" t="s">
        <v>110</v>
      </c>
      <c r="F20" s="54"/>
      <c r="G20" s="54"/>
    </row>
    <row r="21" spans="1:7" ht="12.75">
      <c r="A21" s="178">
        <v>8</v>
      </c>
      <c r="B21" s="390" t="s">
        <v>838</v>
      </c>
      <c r="F21" s="54">
        <v>62550094</v>
      </c>
      <c r="G21" s="54">
        <v>65854000</v>
      </c>
    </row>
    <row r="22" spans="1:7" ht="12.75">
      <c r="A22" s="178">
        <v>9</v>
      </c>
      <c r="B22" s="390" t="s">
        <v>837</v>
      </c>
      <c r="F22" s="54"/>
      <c r="G22" s="54">
        <v>52690000</v>
      </c>
    </row>
    <row r="23" spans="1:7" ht="12.75">
      <c r="A23" s="178">
        <v>10</v>
      </c>
      <c r="B23" s="185"/>
      <c r="F23" s="184"/>
      <c r="G23" s="184"/>
    </row>
    <row r="24" spans="1:7" ht="12.75">
      <c r="A24" s="178">
        <v>11</v>
      </c>
      <c r="B24" s="175" t="s">
        <v>111</v>
      </c>
      <c r="F24" s="54">
        <f>SUM(F21:F23)</f>
        <v>62550094</v>
      </c>
      <c r="G24" s="54">
        <f>SUM(G21:G23)</f>
        <v>118544000</v>
      </c>
    </row>
    <row r="25" spans="1:7" ht="12.75">
      <c r="A25" s="178">
        <v>12</v>
      </c>
      <c r="B25" s="175" t="s">
        <v>112</v>
      </c>
      <c r="F25" s="184">
        <v>41656690</v>
      </c>
      <c r="G25" s="184">
        <v>45120793</v>
      </c>
    </row>
    <row r="26" spans="1:7" ht="12.75">
      <c r="A26" s="178">
        <v>13</v>
      </c>
      <c r="B26" s="175" t="s">
        <v>113</v>
      </c>
      <c r="F26" s="54">
        <f>F24-F25</f>
        <v>20893404</v>
      </c>
      <c r="G26" s="54">
        <f>G24-G25</f>
        <v>73423207</v>
      </c>
    </row>
    <row r="27" spans="1:7" ht="12.75">
      <c r="A27" s="178">
        <v>14</v>
      </c>
      <c r="B27" s="175" t="s">
        <v>114</v>
      </c>
      <c r="F27" s="186">
        <v>0.38</v>
      </c>
      <c r="G27" s="186">
        <v>0.38</v>
      </c>
    </row>
    <row r="28" spans="1:7" ht="12.75">
      <c r="A28" s="178">
        <v>15</v>
      </c>
      <c r="B28" s="185" t="s">
        <v>281</v>
      </c>
      <c r="F28" s="54">
        <f>F26*F27</f>
        <v>7939493.5200000005</v>
      </c>
      <c r="G28" s="54">
        <f>G26*G27</f>
        <v>27900818.66</v>
      </c>
    </row>
    <row r="29" spans="1:7" ht="12.75">
      <c r="A29" s="178">
        <v>16</v>
      </c>
      <c r="B29" s="185" t="s">
        <v>282</v>
      </c>
      <c r="F29" s="184">
        <v>411118</v>
      </c>
      <c r="G29" s="184">
        <v>0</v>
      </c>
    </row>
    <row r="30" spans="1:7" ht="12.75">
      <c r="A30" s="178">
        <v>17</v>
      </c>
      <c r="B30" s="185" t="s">
        <v>283</v>
      </c>
      <c r="F30" s="54">
        <f>F28+F29</f>
        <v>8350611.5200000005</v>
      </c>
      <c r="G30" s="54">
        <f>G28+G29</f>
        <v>27900818.66</v>
      </c>
    </row>
    <row r="31" spans="1:7" ht="12.75">
      <c r="A31" s="178" t="s">
        <v>223</v>
      </c>
      <c r="F31" s="54"/>
      <c r="G31" s="54"/>
    </row>
    <row r="32" spans="1:7" ht="12.75">
      <c r="A32" s="178">
        <v>18</v>
      </c>
      <c r="B32" s="175" t="s">
        <v>115</v>
      </c>
      <c r="F32" s="54"/>
      <c r="G32" s="54"/>
    </row>
    <row r="33" spans="1:7" ht="12.75">
      <c r="A33" s="178">
        <v>19</v>
      </c>
      <c r="B33" s="185" t="s">
        <v>284</v>
      </c>
      <c r="F33" s="54">
        <v>500968</v>
      </c>
      <c r="G33" s="54">
        <v>-224583</v>
      </c>
    </row>
    <row r="34" spans="1:7" ht="12.75">
      <c r="A34" s="178">
        <v>20</v>
      </c>
      <c r="B34" s="185" t="s">
        <v>285</v>
      </c>
      <c r="F34" s="54">
        <v>-5881427</v>
      </c>
      <c r="G34" s="54">
        <v>-6153014</v>
      </c>
    </row>
    <row r="35" spans="1:7" ht="12.75">
      <c r="A35" s="178">
        <v>21</v>
      </c>
      <c r="B35" s="185" t="s">
        <v>286</v>
      </c>
      <c r="F35" s="54">
        <v>242153</v>
      </c>
      <c r="G35" s="54">
        <v>107684</v>
      </c>
    </row>
    <row r="36" spans="1:7" ht="12.75">
      <c r="A36" s="178">
        <v>22</v>
      </c>
      <c r="B36" s="185" t="s">
        <v>287</v>
      </c>
      <c r="F36" s="54">
        <v>-145820</v>
      </c>
      <c r="G36" s="54">
        <v>-129808</v>
      </c>
    </row>
    <row r="37" spans="1:7" ht="12.75">
      <c r="A37" s="178">
        <v>23</v>
      </c>
      <c r="B37" s="185" t="s">
        <v>288</v>
      </c>
      <c r="F37" s="54">
        <v>-284084</v>
      </c>
      <c r="G37" s="54">
        <v>76766</v>
      </c>
    </row>
    <row r="38" spans="1:7" ht="12.75">
      <c r="A38" s="178">
        <v>24</v>
      </c>
      <c r="B38" s="185" t="s">
        <v>289</v>
      </c>
      <c r="F38" s="54">
        <v>1244713</v>
      </c>
      <c r="G38" s="54">
        <v>0</v>
      </c>
    </row>
    <row r="39" spans="1:7" ht="12.75">
      <c r="A39" s="178">
        <v>25</v>
      </c>
      <c r="B39" s="175" t="s">
        <v>116</v>
      </c>
      <c r="F39" s="187">
        <f>SUM(F33:F38)</f>
        <v>-4323497</v>
      </c>
      <c r="G39" s="187">
        <f>SUM(G33:G38)</f>
        <v>-6322955</v>
      </c>
    </row>
    <row r="40" spans="1:7" ht="12.75">
      <c r="A40" s="178"/>
      <c r="F40" s="54"/>
      <c r="G40" s="54"/>
    </row>
    <row r="41" spans="1:7" ht="13.5" thickBot="1">
      <c r="A41" s="178">
        <v>26</v>
      </c>
      <c r="B41" s="175" t="s">
        <v>117</v>
      </c>
      <c r="F41" s="188">
        <f>F18+F30+F39</f>
        <v>120064997.52</v>
      </c>
      <c r="G41" s="188">
        <f>G18+G30+G39</f>
        <v>141642861.18</v>
      </c>
    </row>
    <row r="42" spans="1:7" ht="13.5" thickTop="1">
      <c r="A42" s="178"/>
      <c r="F42" s="54"/>
      <c r="G42" s="54"/>
    </row>
    <row r="43" spans="1:7" ht="12.75">
      <c r="A43" s="178">
        <v>27</v>
      </c>
      <c r="B43" s="182" t="s">
        <v>118</v>
      </c>
      <c r="F43" s="54"/>
      <c r="G43" s="54"/>
    </row>
    <row r="44" spans="1:7" ht="12.75">
      <c r="A44" s="178">
        <v>28</v>
      </c>
      <c r="B44" s="175" t="s">
        <v>119</v>
      </c>
      <c r="F44" s="54">
        <v>2989743</v>
      </c>
      <c r="G44" s="54">
        <v>2597644</v>
      </c>
    </row>
    <row r="45" spans="1:7" ht="12.75">
      <c r="A45" s="178">
        <v>29</v>
      </c>
      <c r="B45" s="175" t="s">
        <v>120</v>
      </c>
      <c r="F45" s="54">
        <v>-392099</v>
      </c>
      <c r="G45" s="54">
        <v>-377977</v>
      </c>
    </row>
    <row r="46" spans="1:7" ht="13.5" thickBot="1">
      <c r="A46" s="178">
        <v>30</v>
      </c>
      <c r="B46" s="175" t="s">
        <v>121</v>
      </c>
      <c r="F46" s="189">
        <f>SUM(F44:F45)</f>
        <v>2597644</v>
      </c>
      <c r="G46" s="189">
        <f>SUM(G44:G45)</f>
        <v>2219667</v>
      </c>
    </row>
    <row r="47" ht="13.5" thickTop="1"/>
    <row r="48" spans="1:2" ht="12.75">
      <c r="A48" s="178"/>
      <c r="B48" s="345" t="s">
        <v>863</v>
      </c>
    </row>
    <row r="49" spans="1:2" ht="12.75">
      <c r="A49" s="178"/>
      <c r="B49" s="345" t="s">
        <v>819</v>
      </c>
    </row>
  </sheetData>
  <mergeCells count="1">
    <mergeCell ref="A5:G5"/>
  </mergeCells>
  <printOptions/>
  <pageMargins left="1.21" right="0.5" top="0.28" bottom="0.25" header="0.17" footer="0.16"/>
  <pageSetup fitToHeight="1" fitToWidth="1"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N32"/>
  <sheetViews>
    <sheetView workbookViewId="0" topLeftCell="A14">
      <selection activeCell="A20" sqref="A20:A21"/>
    </sheetView>
  </sheetViews>
  <sheetFormatPr defaultColWidth="12.57421875" defaultRowHeight="12.75"/>
  <cols>
    <col min="1" max="1" width="4.7109375" style="190" customWidth="1"/>
    <col min="2" max="3" width="12.57421875" style="190" customWidth="1"/>
    <col min="4" max="4" width="15.00390625" style="190" customWidth="1"/>
    <col min="5" max="5" width="11.140625" style="190" customWidth="1"/>
    <col min="6" max="6" width="11.28125" style="190" customWidth="1"/>
    <col min="7" max="8" width="11.00390625" style="190" customWidth="1"/>
    <col min="9" max="9" width="11.7109375" style="190" customWidth="1"/>
    <col min="10" max="10" width="12.140625" style="190" customWidth="1"/>
    <col min="11" max="11" width="6.00390625" style="190" customWidth="1"/>
    <col min="12" max="14" width="2.8515625" style="190" customWidth="1"/>
    <col min="15" max="16384" width="12.57421875" style="190" customWidth="1"/>
  </cols>
  <sheetData>
    <row r="5" spans="2:10" ht="26.25">
      <c r="B5" s="494" t="s">
        <v>122</v>
      </c>
      <c r="C5" s="494"/>
      <c r="D5" s="494"/>
      <c r="E5" s="494"/>
      <c r="F5" s="494"/>
      <c r="G5" s="494"/>
      <c r="H5" s="494"/>
      <c r="I5" s="494"/>
      <c r="J5" s="494"/>
    </row>
    <row r="6" spans="2:10" ht="26.25">
      <c r="B6" s="191"/>
      <c r="C6" s="191"/>
      <c r="D6" s="191"/>
      <c r="E6" s="191"/>
      <c r="F6" s="191"/>
      <c r="G6" s="191"/>
      <c r="H6" s="191"/>
      <c r="I6" s="191"/>
      <c r="J6" s="191"/>
    </row>
    <row r="7" spans="2:10" ht="26.25">
      <c r="B7" s="191"/>
      <c r="C7" s="191"/>
      <c r="D7" s="191"/>
      <c r="E7" s="191"/>
      <c r="F7" s="191"/>
      <c r="G7" s="191"/>
      <c r="H7" s="191"/>
      <c r="I7" s="191"/>
      <c r="J7" s="191"/>
    </row>
    <row r="8" spans="5:10" ht="12.75">
      <c r="E8" s="192" t="s">
        <v>218</v>
      </c>
      <c r="F8" s="192" t="s">
        <v>219</v>
      </c>
      <c r="G8" s="192" t="s">
        <v>220</v>
      </c>
      <c r="H8" s="192" t="s">
        <v>221</v>
      </c>
      <c r="I8" s="193" t="s">
        <v>222</v>
      </c>
      <c r="J8" s="192" t="s">
        <v>261</v>
      </c>
    </row>
    <row r="9" spans="5:10" ht="12.75">
      <c r="E9" s="194">
        <v>2003</v>
      </c>
      <c r="F9" s="194">
        <v>2004</v>
      </c>
      <c r="G9" s="194">
        <v>2005</v>
      </c>
      <c r="H9" s="194">
        <v>2006</v>
      </c>
      <c r="I9" s="194">
        <v>2007</v>
      </c>
      <c r="J9" s="194">
        <v>2008</v>
      </c>
    </row>
    <row r="11" spans="1:10" ht="12.75">
      <c r="A11" s="192">
        <v>1</v>
      </c>
      <c r="B11" s="190" t="s">
        <v>119</v>
      </c>
      <c r="E11" s="54">
        <v>0</v>
      </c>
      <c r="F11" s="54">
        <f>E17</f>
        <v>4651567</v>
      </c>
      <c r="G11" s="54">
        <f>F17</f>
        <v>11634421</v>
      </c>
      <c r="H11" s="54">
        <f>G17</f>
        <v>22248567</v>
      </c>
      <c r="I11" s="54">
        <f>H17</f>
        <v>40028490</v>
      </c>
      <c r="J11" s="54">
        <f>I17</f>
        <v>51180229</v>
      </c>
    </row>
    <row r="12" spans="1:10" ht="12.75">
      <c r="A12" s="192">
        <v>2</v>
      </c>
      <c r="B12" s="190" t="s">
        <v>123</v>
      </c>
      <c r="E12" s="54">
        <v>6336576</v>
      </c>
      <c r="F12" s="54">
        <v>9687061</v>
      </c>
      <c r="G12" s="54">
        <v>13663703</v>
      </c>
      <c r="H12" s="54">
        <v>21251219</v>
      </c>
      <c r="I12" s="54">
        <v>21152179</v>
      </c>
      <c r="J12" s="54">
        <v>14973411</v>
      </c>
    </row>
    <row r="13" spans="1:10" ht="12.75">
      <c r="A13" s="192">
        <v>3</v>
      </c>
      <c r="B13" s="190" t="s">
        <v>124</v>
      </c>
      <c r="E13" s="54">
        <v>-1685009</v>
      </c>
      <c r="F13" s="54">
        <v>-2704207</v>
      </c>
      <c r="G13" s="54">
        <v>-2437696</v>
      </c>
      <c r="H13" s="54">
        <v>-3197815</v>
      </c>
      <c r="I13" s="54">
        <v>-7454787</v>
      </c>
      <c r="J13" s="54">
        <v>-12437178</v>
      </c>
    </row>
    <row r="14" spans="1:10" ht="12.75">
      <c r="A14" s="192">
        <v>4</v>
      </c>
      <c r="B14" s="190" t="s">
        <v>125</v>
      </c>
      <c r="E14" s="54">
        <v>0</v>
      </c>
      <c r="F14" s="54">
        <v>0</v>
      </c>
      <c r="G14" s="54">
        <v>-611861</v>
      </c>
      <c r="H14" s="54">
        <v>-273481</v>
      </c>
      <c r="I14" s="54">
        <v>-2545653</v>
      </c>
      <c r="J14" s="54">
        <v>-1584144</v>
      </c>
    </row>
    <row r="15" spans="1:10" ht="12.75">
      <c r="A15" s="192">
        <v>5</v>
      </c>
      <c r="B15" s="190" t="s">
        <v>126</v>
      </c>
      <c r="E15" s="184">
        <v>0</v>
      </c>
      <c r="F15" s="184">
        <v>0</v>
      </c>
      <c r="G15" s="184">
        <v>0</v>
      </c>
      <c r="H15" s="184">
        <v>0</v>
      </c>
      <c r="I15" s="184">
        <v>0</v>
      </c>
      <c r="J15" s="184">
        <v>3044596</v>
      </c>
    </row>
    <row r="16" spans="5:10" ht="12.75">
      <c r="E16" s="54"/>
      <c r="F16" s="54"/>
      <c r="G16" s="54"/>
      <c r="H16" s="54"/>
      <c r="I16" s="54"/>
      <c r="J16" s="54"/>
    </row>
    <row r="17" spans="1:10" ht="13.5" thickBot="1">
      <c r="A17" s="192">
        <v>6</v>
      </c>
      <c r="B17" s="190" t="s">
        <v>121</v>
      </c>
      <c r="E17" s="188">
        <f aca="true" t="shared" si="0" ref="E17:J17">SUM(E11:E15)</f>
        <v>4651567</v>
      </c>
      <c r="F17" s="188">
        <f t="shared" si="0"/>
        <v>11634421</v>
      </c>
      <c r="G17" s="188">
        <f t="shared" si="0"/>
        <v>22248567</v>
      </c>
      <c r="H17" s="188">
        <f t="shared" si="0"/>
        <v>40028490</v>
      </c>
      <c r="I17" s="188">
        <f t="shared" si="0"/>
        <v>51180229</v>
      </c>
      <c r="J17" s="188">
        <f t="shared" si="0"/>
        <v>55176914</v>
      </c>
    </row>
    <row r="18" spans="5:10" ht="13.5" thickTop="1">
      <c r="E18" s="54"/>
      <c r="F18" s="54"/>
      <c r="G18" s="54"/>
      <c r="H18" s="54"/>
      <c r="I18" s="54"/>
      <c r="J18" s="54"/>
    </row>
    <row r="19" ht="12.75">
      <c r="A19" s="192"/>
    </row>
    <row r="20" spans="1:2" ht="12.75">
      <c r="A20" s="192"/>
      <c r="B20" s="345" t="s">
        <v>863</v>
      </c>
    </row>
    <row r="21" spans="1:2" ht="12.75">
      <c r="A21" s="192"/>
      <c r="B21" s="345" t="s">
        <v>819</v>
      </c>
    </row>
    <row r="32" spans="12:14" ht="116.25">
      <c r="L32" s="195" t="s">
        <v>875</v>
      </c>
      <c r="M32" s="196" t="s">
        <v>216</v>
      </c>
      <c r="N32" s="196" t="s">
        <v>23</v>
      </c>
    </row>
  </sheetData>
  <mergeCells count="1">
    <mergeCell ref="B5:J5"/>
  </mergeCells>
  <printOptions/>
  <pageMargins left="0.77" right="0.25" top="0.4" bottom="0.27" header="0.17" footer="0.17"/>
  <pageSetup horizontalDpi="1200" verticalDpi="12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K33"/>
  <sheetViews>
    <sheetView workbookViewId="0" topLeftCell="A15">
      <selection activeCell="A24" sqref="A24:A25"/>
    </sheetView>
  </sheetViews>
  <sheetFormatPr defaultColWidth="12.57421875" defaultRowHeight="12.75"/>
  <cols>
    <col min="1" max="1" width="4.421875" style="197" customWidth="1"/>
    <col min="2" max="2" width="13.7109375" style="197" customWidth="1"/>
    <col min="3" max="3" width="16.28125" style="197" customWidth="1"/>
    <col min="4" max="7" width="13.140625" style="197" customWidth="1"/>
    <col min="8" max="8" width="17.421875" style="197" customWidth="1"/>
    <col min="9" max="11" width="2.8515625" style="197" customWidth="1"/>
    <col min="12" max="16384" width="12.57421875" style="197" customWidth="1"/>
  </cols>
  <sheetData>
    <row r="6" spans="2:8" ht="26.25">
      <c r="B6" s="498" t="s">
        <v>180</v>
      </c>
      <c r="C6" s="498"/>
      <c r="D6" s="498"/>
      <c r="E6" s="498"/>
      <c r="F6" s="498"/>
      <c r="G6" s="498"/>
      <c r="H6" s="198"/>
    </row>
    <row r="7" spans="2:8" ht="26.25">
      <c r="B7" s="198"/>
      <c r="C7" s="198"/>
      <c r="D7" s="198"/>
      <c r="E7" s="198"/>
      <c r="F7" s="198"/>
      <c r="G7" s="198"/>
      <c r="H7" s="198"/>
    </row>
    <row r="8" spans="2:8" ht="26.25">
      <c r="B8" s="198"/>
      <c r="C8" s="198"/>
      <c r="D8" s="199" t="s">
        <v>218</v>
      </c>
      <c r="E8" s="199" t="s">
        <v>219</v>
      </c>
      <c r="F8" s="199" t="s">
        <v>221</v>
      </c>
      <c r="G8" s="199" t="s">
        <v>222</v>
      </c>
      <c r="H8" s="199"/>
    </row>
    <row r="10" spans="4:8" ht="12.75">
      <c r="D10" s="499" t="s">
        <v>36</v>
      </c>
      <c r="E10" s="500"/>
      <c r="F10" s="200" t="s">
        <v>280</v>
      </c>
      <c r="G10" s="200" t="s">
        <v>3</v>
      </c>
      <c r="H10" s="394"/>
    </row>
    <row r="11" spans="4:8" ht="12.75">
      <c r="D11" s="201">
        <v>38717</v>
      </c>
      <c r="E11" s="201">
        <v>39082</v>
      </c>
      <c r="F11" s="202">
        <v>39447</v>
      </c>
      <c r="G11" s="202">
        <v>39813</v>
      </c>
      <c r="H11" s="395"/>
    </row>
    <row r="12" spans="4:8" ht="12.75">
      <c r="D12" s="495" t="s">
        <v>4</v>
      </c>
      <c r="E12" s="496"/>
      <c r="F12" s="497"/>
      <c r="G12" s="203" t="s">
        <v>5</v>
      </c>
      <c r="H12" s="394"/>
    </row>
    <row r="13" spans="1:8" ht="12.75">
      <c r="A13" s="199">
        <v>1</v>
      </c>
      <c r="B13" s="197" t="s">
        <v>119</v>
      </c>
      <c r="D13" s="54">
        <v>3387572</v>
      </c>
      <c r="E13" s="54">
        <v>3770525</v>
      </c>
      <c r="F13" s="54">
        <v>4839483</v>
      </c>
      <c r="G13" s="54">
        <v>5186515</v>
      </c>
      <c r="H13" s="54"/>
    </row>
    <row r="14" spans="1:8" ht="12.75">
      <c r="A14" s="199">
        <v>2</v>
      </c>
      <c r="B14" s="197" t="s">
        <v>181</v>
      </c>
      <c r="D14" s="54"/>
      <c r="E14" s="54"/>
      <c r="F14" s="54"/>
      <c r="G14" s="54"/>
      <c r="H14" s="54"/>
    </row>
    <row r="15" spans="1:8" ht="12.75">
      <c r="A15" s="199">
        <v>3</v>
      </c>
      <c r="C15" s="197" t="s">
        <v>183</v>
      </c>
      <c r="D15" s="54">
        <v>2228305</v>
      </c>
      <c r="E15" s="54">
        <v>2774608</v>
      </c>
      <c r="F15" s="54">
        <v>2586774</v>
      </c>
      <c r="G15" s="54">
        <v>2518000</v>
      </c>
      <c r="H15" s="54"/>
    </row>
    <row r="16" spans="1:8" ht="12.75">
      <c r="A16" s="199">
        <v>4</v>
      </c>
      <c r="C16" s="197" t="s">
        <v>184</v>
      </c>
      <c r="D16" s="54"/>
      <c r="E16" s="54"/>
      <c r="F16" s="54"/>
      <c r="G16" s="54">
        <v>520000</v>
      </c>
      <c r="H16" s="54"/>
    </row>
    <row r="17" spans="1:8" ht="12.75">
      <c r="A17" s="199">
        <v>5</v>
      </c>
      <c r="B17" s="197" t="s">
        <v>182</v>
      </c>
      <c r="D17" s="54"/>
      <c r="E17" s="54"/>
      <c r="F17" s="54"/>
      <c r="G17" s="54"/>
      <c r="H17" s="54"/>
    </row>
    <row r="18" spans="1:8" ht="12.75">
      <c r="A18" s="199">
        <v>6</v>
      </c>
      <c r="C18" s="197" t="s">
        <v>183</v>
      </c>
      <c r="D18" s="204">
        <v>-1845352</v>
      </c>
      <c r="E18" s="204">
        <v>-1705650</v>
      </c>
      <c r="F18" s="204">
        <v>-2239742</v>
      </c>
      <c r="G18" s="204">
        <v>-1926000</v>
      </c>
      <c r="H18" s="204"/>
    </row>
    <row r="19" spans="1:8" ht="12.75">
      <c r="A19" s="199">
        <v>7</v>
      </c>
      <c r="C19" s="197" t="s">
        <v>184</v>
      </c>
      <c r="D19" s="184"/>
      <c r="E19" s="184"/>
      <c r="F19" s="184"/>
      <c r="G19" s="184">
        <v>0</v>
      </c>
      <c r="H19" s="204"/>
    </row>
    <row r="20" spans="1:8" ht="12.75">
      <c r="A20" s="199" t="s">
        <v>223</v>
      </c>
      <c r="D20" s="54"/>
      <c r="E20" s="54"/>
      <c r="F20" s="54"/>
      <c r="G20" s="54"/>
      <c r="H20" s="54"/>
    </row>
    <row r="21" spans="1:8" ht="13.5" thickBot="1">
      <c r="A21" s="199">
        <v>8</v>
      </c>
      <c r="B21" s="197" t="s">
        <v>121</v>
      </c>
      <c r="D21" s="188">
        <f>SUM(D13:D19)</f>
        <v>3770525</v>
      </c>
      <c r="E21" s="188">
        <f>SUM(E13:E19)</f>
        <v>4839483</v>
      </c>
      <c r="F21" s="188">
        <f>SUM(F13:F19)</f>
        <v>5186515</v>
      </c>
      <c r="G21" s="188">
        <f>SUM(G13:G19)</f>
        <v>6298515</v>
      </c>
      <c r="H21" s="204"/>
    </row>
    <row r="22" ht="13.5" thickTop="1"/>
    <row r="24" spans="1:2" ht="12.75">
      <c r="A24" s="199"/>
      <c r="B24" s="345" t="s">
        <v>863</v>
      </c>
    </row>
    <row r="25" spans="1:2" ht="12.75">
      <c r="A25" s="199"/>
      <c r="B25" s="345" t="s">
        <v>819</v>
      </c>
    </row>
    <row r="33" spans="9:11" ht="116.25">
      <c r="I33" s="205" t="s">
        <v>874</v>
      </c>
      <c r="J33" s="206" t="s">
        <v>216</v>
      </c>
      <c r="K33" s="206" t="s">
        <v>23</v>
      </c>
    </row>
  </sheetData>
  <mergeCells count="3">
    <mergeCell ref="D12:F12"/>
    <mergeCell ref="B6:G6"/>
    <mergeCell ref="D10:E10"/>
  </mergeCells>
  <printOptions/>
  <pageMargins left="1.72" right="0.25" top="0.39" bottom="0.3" header="0.18" footer="0.17"/>
  <pageSetup horizontalDpi="1200" verticalDpi="12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K30"/>
  <sheetViews>
    <sheetView workbookViewId="0" topLeftCell="A17">
      <selection activeCell="A25" sqref="A25:IV28"/>
    </sheetView>
  </sheetViews>
  <sheetFormatPr defaultColWidth="12.57421875" defaultRowHeight="12.75"/>
  <cols>
    <col min="1" max="1" width="4.8515625" style="207" customWidth="1"/>
    <col min="2" max="2" width="12.57421875" style="207" customWidth="1"/>
    <col min="3" max="3" width="8.8515625" style="207" customWidth="1"/>
    <col min="4" max="6" width="14.57421875" style="207" bestFit="1" customWidth="1"/>
    <col min="7" max="7" width="12.00390625" style="207" customWidth="1"/>
    <col min="8" max="8" width="19.00390625" style="207" customWidth="1"/>
    <col min="9" max="11" width="2.8515625" style="207" customWidth="1"/>
    <col min="12" max="16384" width="12.57421875" style="207" customWidth="1"/>
  </cols>
  <sheetData>
    <row r="4" spans="2:6" ht="26.25">
      <c r="B4" s="501" t="s">
        <v>190</v>
      </c>
      <c r="C4" s="501"/>
      <c r="D4" s="501"/>
      <c r="E4" s="501"/>
      <c r="F4" s="501"/>
    </row>
    <row r="5" spans="2:6" ht="26.25">
      <c r="B5" s="208"/>
      <c r="C5" s="208"/>
      <c r="D5" s="208"/>
      <c r="E5" s="208"/>
      <c r="F5" s="208"/>
    </row>
    <row r="6" spans="4:7" ht="12.75">
      <c r="D6" s="209" t="s">
        <v>218</v>
      </c>
      <c r="E6" s="209" t="s">
        <v>219</v>
      </c>
      <c r="F6" s="209" t="s">
        <v>221</v>
      </c>
      <c r="G6" s="209" t="s">
        <v>222</v>
      </c>
    </row>
    <row r="8" spans="4:7" ht="12.75">
      <c r="D8" s="505" t="s">
        <v>36</v>
      </c>
      <c r="E8" s="506"/>
      <c r="F8" s="210" t="s">
        <v>280</v>
      </c>
      <c r="G8" s="210" t="s">
        <v>3</v>
      </c>
    </row>
    <row r="9" spans="4:7" ht="12.75">
      <c r="D9" s="211">
        <v>38717</v>
      </c>
      <c r="E9" s="211">
        <v>39082</v>
      </c>
      <c r="F9" s="212">
        <v>39447</v>
      </c>
      <c r="G9" s="212">
        <v>39813</v>
      </c>
    </row>
    <row r="10" spans="4:7" ht="12.75">
      <c r="D10" s="502" t="s">
        <v>4</v>
      </c>
      <c r="E10" s="503"/>
      <c r="F10" s="504"/>
      <c r="G10" s="213" t="s">
        <v>5</v>
      </c>
    </row>
    <row r="12" spans="1:7" ht="12.75">
      <c r="A12" s="209">
        <v>1</v>
      </c>
      <c r="B12" s="207" t="s">
        <v>119</v>
      </c>
      <c r="D12" s="54">
        <v>6159422</v>
      </c>
      <c r="E12" s="54">
        <v>6660795</v>
      </c>
      <c r="F12" s="54">
        <v>7769610</v>
      </c>
      <c r="G12" s="54">
        <v>9275648</v>
      </c>
    </row>
    <row r="13" spans="1:7" ht="12.75">
      <c r="A13" s="209">
        <v>2</v>
      </c>
      <c r="B13" s="207" t="s">
        <v>191</v>
      </c>
      <c r="D13" s="54">
        <v>-17137484</v>
      </c>
      <c r="E13" s="54">
        <v>-18709391</v>
      </c>
      <c r="F13" s="54">
        <v>-32769584</v>
      </c>
      <c r="G13" s="54">
        <v>-38600000</v>
      </c>
    </row>
    <row r="14" spans="1:7" ht="12.75">
      <c r="A14" s="209">
        <v>3</v>
      </c>
      <c r="B14" s="207" t="s">
        <v>192</v>
      </c>
      <c r="D14" s="54">
        <v>18813236</v>
      </c>
      <c r="E14" s="54">
        <v>21047463</v>
      </c>
      <c r="F14" s="54">
        <v>35958458</v>
      </c>
      <c r="G14" s="54">
        <v>40540000</v>
      </c>
    </row>
    <row r="15" spans="1:7" ht="12.75">
      <c r="A15" s="209">
        <v>4</v>
      </c>
      <c r="B15" s="207" t="s">
        <v>193</v>
      </c>
      <c r="D15" s="184">
        <v>-1174379</v>
      </c>
      <c r="E15" s="184">
        <v>-1229257</v>
      </c>
      <c r="F15" s="184">
        <v>-1682836</v>
      </c>
      <c r="G15" s="184">
        <v>-1940000</v>
      </c>
    </row>
    <row r="16" spans="1:7" ht="12.75">
      <c r="A16" s="209"/>
      <c r="D16" s="54"/>
      <c r="E16" s="54"/>
      <c r="F16" s="54"/>
      <c r="G16" s="54"/>
    </row>
    <row r="17" spans="1:7" ht="13.5" thickBot="1">
      <c r="A17" s="209">
        <v>5</v>
      </c>
      <c r="B17" s="207" t="s">
        <v>121</v>
      </c>
      <c r="D17" s="188">
        <f>SUM(D12:D15)</f>
        <v>6660795</v>
      </c>
      <c r="E17" s="188">
        <f>SUM(E12:E15)</f>
        <v>7769610</v>
      </c>
      <c r="F17" s="188">
        <f>SUM(F12:F15)</f>
        <v>9275648</v>
      </c>
      <c r="G17" s="188">
        <f>SUM(G12:G15)</f>
        <v>9275648</v>
      </c>
    </row>
    <row r="18" ht="13.5" thickTop="1"/>
    <row r="20" spans="1:2" ht="12.75">
      <c r="A20" s="209"/>
      <c r="B20" s="345" t="s">
        <v>863</v>
      </c>
    </row>
    <row r="21" spans="1:2" ht="12.75">
      <c r="A21" s="209"/>
      <c r="B21" s="345" t="s">
        <v>819</v>
      </c>
    </row>
    <row r="22" spans="1:2" ht="12.75">
      <c r="A22" s="209"/>
      <c r="B22" s="345"/>
    </row>
    <row r="23" spans="1:2" ht="12.75">
      <c r="A23" s="209"/>
      <c r="B23" s="345"/>
    </row>
    <row r="24" spans="1:2" ht="12.75">
      <c r="A24" s="209"/>
      <c r="B24" s="345"/>
    </row>
    <row r="25" spans="1:2" ht="12.75">
      <c r="A25" s="209"/>
      <c r="B25" s="345"/>
    </row>
    <row r="26" spans="1:2" ht="12.75">
      <c r="A26" s="209"/>
      <c r="B26" s="345"/>
    </row>
    <row r="27" spans="1:2" ht="12.75">
      <c r="A27" s="209"/>
      <c r="B27" s="345"/>
    </row>
    <row r="30" spans="9:11" ht="116.25">
      <c r="I30" s="214" t="s">
        <v>873</v>
      </c>
      <c r="J30" s="215" t="s">
        <v>216</v>
      </c>
      <c r="K30" s="215" t="s">
        <v>23</v>
      </c>
    </row>
  </sheetData>
  <mergeCells count="3">
    <mergeCell ref="B4:F4"/>
    <mergeCell ref="D10:F10"/>
    <mergeCell ref="D8:E8"/>
  </mergeCells>
  <printOptions/>
  <pageMargins left="2.19" right="0.25" top="0.32" bottom="0.32" header="0.17" footer="0.16"/>
  <pageSetup horizontalDpi="1200" verticalDpi="12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"/>
  <sheetViews>
    <sheetView zoomScale="85" zoomScaleNormal="85" workbookViewId="0" topLeftCell="A18">
      <selection activeCell="A34" sqref="A34:A35"/>
    </sheetView>
  </sheetViews>
  <sheetFormatPr defaultColWidth="12.57421875" defaultRowHeight="12.75"/>
  <cols>
    <col min="1" max="1" width="4.57421875" style="216" customWidth="1"/>
    <col min="2" max="3" width="12.57421875" style="216" customWidth="1"/>
    <col min="4" max="6" width="13.7109375" style="216" bestFit="1" customWidth="1"/>
    <col min="7" max="7" width="13.00390625" style="216" bestFit="1" customWidth="1"/>
    <col min="8" max="8" width="21.28125" style="216" customWidth="1"/>
    <col min="9" max="11" width="2.8515625" style="216" customWidth="1"/>
    <col min="12" max="16384" width="12.57421875" style="216" customWidth="1"/>
  </cols>
  <sheetData>
    <row r="2" spans="2:8" ht="26.25">
      <c r="B2" s="510" t="s">
        <v>290</v>
      </c>
      <c r="C2" s="510"/>
      <c r="D2" s="510"/>
      <c r="E2" s="510"/>
      <c r="F2" s="510"/>
      <c r="G2" s="510"/>
      <c r="H2" s="389"/>
    </row>
    <row r="4" spans="4:8" ht="12.75">
      <c r="D4" s="217" t="s">
        <v>218</v>
      </c>
      <c r="E4" s="217" t="s">
        <v>219</v>
      </c>
      <c r="F4" s="217" t="s">
        <v>220</v>
      </c>
      <c r="G4" s="217" t="s">
        <v>221</v>
      </c>
      <c r="H4" s="217"/>
    </row>
    <row r="6" spans="4:8" ht="12.75">
      <c r="D6" s="511" t="s">
        <v>36</v>
      </c>
      <c r="E6" s="512"/>
      <c r="F6" s="218" t="s">
        <v>280</v>
      </c>
      <c r="G6" s="218" t="s">
        <v>3</v>
      </c>
      <c r="H6" s="396"/>
    </row>
    <row r="7" spans="4:8" ht="12.75">
      <c r="D7" s="219">
        <v>38717</v>
      </c>
      <c r="E7" s="219">
        <v>39082</v>
      </c>
      <c r="F7" s="220">
        <v>39447</v>
      </c>
      <c r="G7" s="220">
        <v>39813</v>
      </c>
      <c r="H7" s="397"/>
    </row>
    <row r="8" spans="4:8" ht="12.75">
      <c r="D8" s="507" t="s">
        <v>4</v>
      </c>
      <c r="E8" s="508"/>
      <c r="F8" s="509"/>
      <c r="G8" s="221" t="s">
        <v>5</v>
      </c>
      <c r="H8" s="396"/>
    </row>
    <row r="10" ht="12.75">
      <c r="B10" s="222" t="s">
        <v>195</v>
      </c>
    </row>
    <row r="11" spans="1:8" ht="12.75">
      <c r="A11" s="217">
        <v>1</v>
      </c>
      <c r="B11" s="216" t="s">
        <v>119</v>
      </c>
      <c r="D11" s="54">
        <v>1390253</v>
      </c>
      <c r="E11" s="54">
        <v>2278467</v>
      </c>
      <c r="F11" s="54">
        <v>1675809</v>
      </c>
      <c r="G11" s="54">
        <f>F15</f>
        <v>1635366</v>
      </c>
      <c r="H11" s="54"/>
    </row>
    <row r="12" spans="1:8" ht="12.75">
      <c r="A12" s="217">
        <v>2</v>
      </c>
      <c r="B12" s="216" t="s">
        <v>194</v>
      </c>
      <c r="D12" s="54">
        <v>3545074</v>
      </c>
      <c r="E12" s="54">
        <v>2595850</v>
      </c>
      <c r="F12" s="54">
        <v>3215750</v>
      </c>
      <c r="G12" s="54">
        <v>2894000</v>
      </c>
      <c r="H12" s="54"/>
    </row>
    <row r="13" spans="1:8" ht="12.75">
      <c r="A13" s="217">
        <v>3</v>
      </c>
      <c r="B13" s="216" t="s">
        <v>120</v>
      </c>
      <c r="D13" s="184">
        <v>-2656860</v>
      </c>
      <c r="E13" s="184">
        <v>-3198508</v>
      </c>
      <c r="F13" s="184">
        <v>-3256193</v>
      </c>
      <c r="G13" s="184">
        <v>-2894000</v>
      </c>
      <c r="H13" s="204"/>
    </row>
    <row r="14" spans="1:8" ht="12.75">
      <c r="A14" s="217"/>
      <c r="D14" s="54"/>
      <c r="E14" s="54"/>
      <c r="F14" s="54"/>
      <c r="G14" s="54"/>
      <c r="H14" s="54"/>
    </row>
    <row r="15" spans="1:8" ht="12.75">
      <c r="A15" s="217">
        <v>4</v>
      </c>
      <c r="B15" s="216" t="s">
        <v>121</v>
      </c>
      <c r="D15" s="54">
        <f>SUM(D11:D13)</f>
        <v>2278467</v>
      </c>
      <c r="E15" s="54">
        <f>SUM(E11:E13)</f>
        <v>1675809</v>
      </c>
      <c r="F15" s="54">
        <f>SUM(F11:F13)</f>
        <v>1635366</v>
      </c>
      <c r="G15" s="54">
        <f>SUM(G11:G13)</f>
        <v>1635366</v>
      </c>
      <c r="H15" s="54"/>
    </row>
    <row r="16" spans="1:8" ht="12.75">
      <c r="A16" s="217"/>
      <c r="D16" s="54"/>
      <c r="E16" s="54"/>
      <c r="F16" s="54"/>
      <c r="G16" s="54"/>
      <c r="H16" s="54"/>
    </row>
    <row r="17" spans="1:8" ht="12.75">
      <c r="A17" s="217"/>
      <c r="B17" s="222" t="s">
        <v>196</v>
      </c>
      <c r="D17" s="54"/>
      <c r="E17" s="54"/>
      <c r="F17" s="54"/>
      <c r="G17" s="54"/>
      <c r="H17" s="54"/>
    </row>
    <row r="18" spans="1:8" ht="12.75">
      <c r="A18" s="217">
        <v>5</v>
      </c>
      <c r="B18" s="216" t="s">
        <v>119</v>
      </c>
      <c r="D18" s="204">
        <v>587351</v>
      </c>
      <c r="E18" s="204">
        <v>378341</v>
      </c>
      <c r="F18" s="204">
        <v>513689</v>
      </c>
      <c r="G18" s="204">
        <f>F22</f>
        <v>1446967</v>
      </c>
      <c r="H18" s="204"/>
    </row>
    <row r="19" spans="1:8" ht="12.75">
      <c r="A19" s="217">
        <v>6</v>
      </c>
      <c r="B19" s="216" t="s">
        <v>194</v>
      </c>
      <c r="D19" s="204">
        <v>1759019</v>
      </c>
      <c r="E19" s="204">
        <v>2078740</v>
      </c>
      <c r="F19" s="204">
        <v>2769595</v>
      </c>
      <c r="G19" s="204">
        <v>2800000</v>
      </c>
      <c r="H19" s="204"/>
    </row>
    <row r="20" spans="1:8" ht="12.75">
      <c r="A20" s="217">
        <v>7</v>
      </c>
      <c r="B20" s="216" t="s">
        <v>120</v>
      </c>
      <c r="D20" s="184">
        <v>-1968029</v>
      </c>
      <c r="E20" s="184">
        <v>-1943392</v>
      </c>
      <c r="F20" s="184">
        <v>-1836317</v>
      </c>
      <c r="G20" s="184">
        <v>-2300000</v>
      </c>
      <c r="H20" s="204"/>
    </row>
    <row r="21" spans="1:8" ht="12.75">
      <c r="A21" s="217"/>
      <c r="D21" s="54"/>
      <c r="E21" s="54"/>
      <c r="F21" s="54"/>
      <c r="G21" s="54"/>
      <c r="H21" s="54"/>
    </row>
    <row r="22" spans="1:8" ht="12.75">
      <c r="A22" s="217">
        <v>8</v>
      </c>
      <c r="B22" s="216" t="s">
        <v>121</v>
      </c>
      <c r="D22" s="54">
        <f>SUM(D18:D20)</f>
        <v>378341</v>
      </c>
      <c r="E22" s="54">
        <f>SUM(E18:E20)</f>
        <v>513689</v>
      </c>
      <c r="F22" s="54">
        <f>SUM(F18:F20)</f>
        <v>1446967</v>
      </c>
      <c r="G22" s="54">
        <f>SUM(G18:G20)</f>
        <v>1946967</v>
      </c>
      <c r="H22" s="54"/>
    </row>
    <row r="23" spans="1:8" ht="12.75">
      <c r="A23" s="217"/>
      <c r="D23" s="54"/>
      <c r="E23" s="54"/>
      <c r="F23" s="54"/>
      <c r="G23" s="54"/>
      <c r="H23" s="54"/>
    </row>
    <row r="24" spans="1:8" ht="12.75">
      <c r="A24" s="217"/>
      <c r="B24" s="222" t="s">
        <v>19</v>
      </c>
      <c r="D24" s="54"/>
      <c r="E24" s="54"/>
      <c r="F24" s="54"/>
      <c r="G24" s="54"/>
      <c r="H24" s="54"/>
    </row>
    <row r="25" spans="1:8" ht="12.75">
      <c r="A25" s="217">
        <v>9</v>
      </c>
      <c r="B25" s="216" t="s">
        <v>119</v>
      </c>
      <c r="D25" s="204">
        <v>210433</v>
      </c>
      <c r="E25" s="204">
        <v>468346</v>
      </c>
      <c r="F25" s="204">
        <v>191975</v>
      </c>
      <c r="G25" s="204">
        <f>F29</f>
        <v>104995</v>
      </c>
      <c r="H25" s="204"/>
    </row>
    <row r="26" spans="1:8" ht="12.75">
      <c r="A26" s="217">
        <v>10</v>
      </c>
      <c r="B26" s="216" t="s">
        <v>194</v>
      </c>
      <c r="D26" s="204">
        <v>561750</v>
      </c>
      <c r="E26" s="204">
        <v>51131</v>
      </c>
      <c r="F26" s="204">
        <v>237639</v>
      </c>
      <c r="G26" s="204">
        <v>223000</v>
      </c>
      <c r="H26" s="204"/>
    </row>
    <row r="27" spans="1:8" ht="12.75">
      <c r="A27" s="217">
        <v>11</v>
      </c>
      <c r="B27" s="216" t="s">
        <v>120</v>
      </c>
      <c r="D27" s="184">
        <v>-303837</v>
      </c>
      <c r="E27" s="184">
        <v>-327502</v>
      </c>
      <c r="F27" s="184">
        <v>-324619</v>
      </c>
      <c r="G27" s="184">
        <v>-223000</v>
      </c>
      <c r="H27" s="204"/>
    </row>
    <row r="28" spans="1:8" ht="12.75">
      <c r="A28" s="217"/>
      <c r="D28" s="54"/>
      <c r="E28" s="54"/>
      <c r="F28" s="54"/>
      <c r="G28" s="54"/>
      <c r="H28" s="54"/>
    </row>
    <row r="29" spans="1:8" ht="12.75">
      <c r="A29" s="217">
        <v>12</v>
      </c>
      <c r="B29" s="216" t="s">
        <v>121</v>
      </c>
      <c r="D29" s="184">
        <f>SUM(D25:D27)</f>
        <v>468346</v>
      </c>
      <c r="E29" s="184">
        <f>SUM(E25:E27)</f>
        <v>191975</v>
      </c>
      <c r="F29" s="184">
        <f>SUM(F25:F27)</f>
        <v>104995</v>
      </c>
      <c r="G29" s="184">
        <f>SUM(G25:G27)</f>
        <v>104995</v>
      </c>
      <c r="H29" s="204"/>
    </row>
    <row r="30" spans="1:8" ht="12.75">
      <c r="A30" s="217"/>
      <c r="D30" s="54"/>
      <c r="E30" s="54"/>
      <c r="F30" s="54"/>
      <c r="G30" s="54"/>
      <c r="H30" s="54"/>
    </row>
    <row r="31" spans="1:8" ht="13.5" thickBot="1">
      <c r="A31" s="217">
        <v>13</v>
      </c>
      <c r="B31" s="216" t="s">
        <v>197</v>
      </c>
      <c r="D31" s="188">
        <f>D15+D22+D29</f>
        <v>3125154</v>
      </c>
      <c r="E31" s="188">
        <f>E15+E22+E29</f>
        <v>2381473</v>
      </c>
      <c r="F31" s="188">
        <f>F15+F22+F29</f>
        <v>3187328</v>
      </c>
      <c r="G31" s="188">
        <f>G15+G22+G29</f>
        <v>3687328</v>
      </c>
      <c r="H31" s="204"/>
    </row>
    <row r="32" ht="13.5" thickTop="1"/>
    <row r="34" spans="1:2" ht="12.75">
      <c r="A34" s="217"/>
      <c r="B34" s="345" t="s">
        <v>863</v>
      </c>
    </row>
    <row r="35" spans="1:2" ht="12.75">
      <c r="A35" s="217"/>
      <c r="B35" s="345" t="s">
        <v>819</v>
      </c>
    </row>
    <row r="36" spans="9:11" ht="116.25">
      <c r="I36" s="223" t="s">
        <v>872</v>
      </c>
      <c r="J36" s="224" t="s">
        <v>216</v>
      </c>
      <c r="K36" s="224" t="s">
        <v>23</v>
      </c>
    </row>
  </sheetData>
  <mergeCells count="3">
    <mergeCell ref="D8:F8"/>
    <mergeCell ref="B2:G2"/>
    <mergeCell ref="D6:E6"/>
  </mergeCells>
  <printOptions/>
  <pageMargins left="2.14" right="0.5" top="0.52" bottom="0.51" header="0.17" footer="0.17"/>
  <pageSetup fitToHeight="1" fitToWidth="1" horizontalDpi="1200" verticalDpi="1200" orientation="landscape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9"/>
  <sheetViews>
    <sheetView workbookViewId="0" topLeftCell="U1">
      <selection activeCell="AA12" sqref="AA12"/>
    </sheetView>
  </sheetViews>
  <sheetFormatPr defaultColWidth="11.57421875" defaultRowHeight="12.75"/>
  <cols>
    <col min="1" max="1" width="5.00390625" style="225" bestFit="1" customWidth="1"/>
    <col min="2" max="2" width="19.7109375" style="226" customWidth="1"/>
    <col min="3" max="3" width="17.57421875" style="226" customWidth="1"/>
    <col min="4" max="4" width="9.140625" style="226" customWidth="1"/>
    <col min="5" max="5" width="11.421875" style="226" customWidth="1"/>
    <col min="6" max="6" width="14.57421875" style="226" customWidth="1"/>
    <col min="7" max="8" width="11.421875" style="226" customWidth="1"/>
    <col min="9" max="9" width="22.140625" style="226" bestFit="1" customWidth="1"/>
    <col min="10" max="10" width="9.7109375" style="225" customWidth="1"/>
    <col min="11" max="11" width="22.421875" style="226" customWidth="1"/>
    <col min="12" max="12" width="17.28125" style="226" customWidth="1"/>
    <col min="13" max="13" width="9.7109375" style="226" customWidth="1"/>
    <col min="14" max="17" width="11.57421875" style="226" customWidth="1"/>
    <col min="18" max="18" width="29.421875" style="226" customWidth="1"/>
    <col min="19" max="19" width="8.57421875" style="225" customWidth="1"/>
    <col min="20" max="21" width="17.28125" style="226" customWidth="1"/>
    <col min="22" max="22" width="9.421875" style="226" customWidth="1"/>
    <col min="23" max="23" width="18.421875" style="226" customWidth="1"/>
    <col min="24" max="26" width="11.57421875" style="226" customWidth="1"/>
    <col min="27" max="27" width="17.28125" style="226" customWidth="1"/>
    <col min="28" max="16384" width="11.57421875" style="226" customWidth="1"/>
  </cols>
  <sheetData>
    <row r="1" spans="9:27" ht="15.75">
      <c r="I1" s="227" t="s">
        <v>23</v>
      </c>
      <c r="R1" s="227" t="s">
        <v>23</v>
      </c>
      <c r="AA1" s="227" t="s">
        <v>23</v>
      </c>
    </row>
    <row r="2" spans="9:27" ht="15.75">
      <c r="I2" s="227" t="s">
        <v>216</v>
      </c>
      <c r="R2" s="227" t="s">
        <v>216</v>
      </c>
      <c r="AA2" s="227" t="s">
        <v>216</v>
      </c>
    </row>
    <row r="3" spans="9:27" ht="15.75">
      <c r="I3" s="228" t="s">
        <v>865</v>
      </c>
      <c r="R3" s="228" t="str">
        <f>+I3</f>
        <v>Exhibit QGC 5.21U</v>
      </c>
      <c r="AA3" s="228" t="str">
        <f>+R3</f>
        <v>Exhibit QGC 5.21U</v>
      </c>
    </row>
    <row r="4" spans="2:27" ht="15.75">
      <c r="B4" s="229"/>
      <c r="I4" s="228" t="s">
        <v>848</v>
      </c>
      <c r="K4" s="229"/>
      <c r="R4" s="228" t="s">
        <v>849</v>
      </c>
      <c r="T4" s="229"/>
      <c r="AA4" s="228" t="s">
        <v>850</v>
      </c>
    </row>
    <row r="5" spans="2:26" ht="26.25">
      <c r="B5" s="517" t="s">
        <v>127</v>
      </c>
      <c r="C5" s="517"/>
      <c r="D5" s="517"/>
      <c r="E5" s="517"/>
      <c r="F5" s="517"/>
      <c r="G5" s="517"/>
      <c r="H5" s="517"/>
      <c r="K5" s="517" t="s">
        <v>127</v>
      </c>
      <c r="L5" s="517"/>
      <c r="M5" s="517"/>
      <c r="N5" s="517"/>
      <c r="O5" s="517"/>
      <c r="P5" s="517"/>
      <c r="Q5" s="517"/>
      <c r="T5" s="517" t="s">
        <v>127</v>
      </c>
      <c r="U5" s="517"/>
      <c r="V5" s="517"/>
      <c r="W5" s="517"/>
      <c r="X5" s="517"/>
      <c r="Y5" s="517"/>
      <c r="Z5" s="517"/>
    </row>
    <row r="6" spans="2:26" ht="15.75">
      <c r="B6" s="518" t="s">
        <v>128</v>
      </c>
      <c r="C6" s="518"/>
      <c r="D6" s="518"/>
      <c r="E6" s="518"/>
      <c r="F6" s="518"/>
      <c r="G6" s="518"/>
      <c r="H6" s="518"/>
      <c r="K6" s="518" t="s">
        <v>128</v>
      </c>
      <c r="L6" s="518"/>
      <c r="M6" s="518"/>
      <c r="N6" s="518"/>
      <c r="O6" s="518"/>
      <c r="P6" s="518"/>
      <c r="Q6" s="518"/>
      <c r="T6" s="518" t="s">
        <v>128</v>
      </c>
      <c r="U6" s="518"/>
      <c r="V6" s="518"/>
      <c r="W6" s="518"/>
      <c r="X6" s="518"/>
      <c r="Y6" s="518"/>
      <c r="Z6" s="518"/>
    </row>
    <row r="7" spans="5:26" ht="12.75">
      <c r="E7" s="513" t="s">
        <v>129</v>
      </c>
      <c r="F7" s="514"/>
      <c r="G7" s="514"/>
      <c r="H7" s="515"/>
      <c r="N7" s="516" t="s">
        <v>902</v>
      </c>
      <c r="O7" s="514"/>
      <c r="P7" s="514"/>
      <c r="Q7" s="515"/>
      <c r="W7" s="513" t="s">
        <v>130</v>
      </c>
      <c r="X7" s="514"/>
      <c r="Y7" s="514"/>
      <c r="Z7" s="515"/>
    </row>
    <row r="8" spans="5:26" ht="12.75">
      <c r="E8" s="230" t="s">
        <v>40</v>
      </c>
      <c r="F8" s="230"/>
      <c r="G8" s="230"/>
      <c r="H8" s="230"/>
      <c r="N8" s="230" t="s">
        <v>40</v>
      </c>
      <c r="O8" s="230"/>
      <c r="P8" s="230"/>
      <c r="Q8" s="230"/>
      <c r="W8" s="230" t="s">
        <v>40</v>
      </c>
      <c r="X8" s="230"/>
      <c r="Y8" s="230"/>
      <c r="Z8" s="230"/>
    </row>
    <row r="9" spans="1:26" ht="12.75">
      <c r="A9" s="225" t="s">
        <v>291</v>
      </c>
      <c r="E9" s="231" t="s">
        <v>131</v>
      </c>
      <c r="F9" s="231" t="s">
        <v>27</v>
      </c>
      <c r="G9" s="231"/>
      <c r="H9" s="231" t="s">
        <v>132</v>
      </c>
      <c r="J9" s="225" t="s">
        <v>291</v>
      </c>
      <c r="N9" s="231" t="s">
        <v>131</v>
      </c>
      <c r="O9" s="231" t="s">
        <v>27</v>
      </c>
      <c r="P9" s="231"/>
      <c r="Q9" s="231" t="s">
        <v>132</v>
      </c>
      <c r="S9" s="225" t="s">
        <v>291</v>
      </c>
      <c r="W9" s="231" t="s">
        <v>131</v>
      </c>
      <c r="X9" s="231" t="s">
        <v>27</v>
      </c>
      <c r="Y9" s="231"/>
      <c r="Z9" s="231" t="s">
        <v>132</v>
      </c>
    </row>
    <row r="10" spans="1:26" ht="12.75">
      <c r="A10" s="225" t="s">
        <v>28</v>
      </c>
      <c r="E10" s="232">
        <v>39082</v>
      </c>
      <c r="F10" s="233" t="s">
        <v>40</v>
      </c>
      <c r="G10" s="233" t="s">
        <v>133</v>
      </c>
      <c r="H10" s="233" t="s">
        <v>133</v>
      </c>
      <c r="J10" s="225" t="s">
        <v>28</v>
      </c>
      <c r="N10" s="232">
        <v>39447</v>
      </c>
      <c r="O10" s="233" t="s">
        <v>40</v>
      </c>
      <c r="P10" s="233" t="s">
        <v>133</v>
      </c>
      <c r="Q10" s="233" t="s">
        <v>133</v>
      </c>
      <c r="S10" s="225" t="s">
        <v>28</v>
      </c>
      <c r="W10" s="232">
        <v>39813</v>
      </c>
      <c r="X10" s="233" t="s">
        <v>40</v>
      </c>
      <c r="Y10" s="233" t="s">
        <v>133</v>
      </c>
      <c r="Z10" s="233" t="s">
        <v>133</v>
      </c>
    </row>
    <row r="11" spans="2:20" ht="12.75">
      <c r="B11" s="234" t="s">
        <v>134</v>
      </c>
      <c r="K11" s="234" t="s">
        <v>134</v>
      </c>
      <c r="T11" s="234" t="s">
        <v>134</v>
      </c>
    </row>
    <row r="12" spans="1:26" ht="12.75">
      <c r="A12" s="225">
        <f>+A11+1</f>
        <v>1</v>
      </c>
      <c r="B12" s="226" t="s">
        <v>135</v>
      </c>
      <c r="E12" s="54">
        <f>E57</f>
        <v>323000</v>
      </c>
      <c r="F12" s="54"/>
      <c r="G12" s="54"/>
      <c r="H12" s="54"/>
      <c r="J12" s="225">
        <f>+J11+1</f>
        <v>1</v>
      </c>
      <c r="K12" s="226" t="s">
        <v>135</v>
      </c>
      <c r="N12" s="54">
        <f>N57</f>
        <v>313000</v>
      </c>
      <c r="O12" s="54"/>
      <c r="P12" s="54"/>
      <c r="Q12" s="54"/>
      <c r="S12" s="225">
        <f>+S11+1</f>
        <v>1</v>
      </c>
      <c r="T12" s="226" t="s">
        <v>135</v>
      </c>
      <c r="W12" s="54">
        <f>W57</f>
        <v>355000</v>
      </c>
      <c r="X12" s="54"/>
      <c r="Y12" s="54"/>
      <c r="Z12" s="54"/>
    </row>
    <row r="13" spans="1:26" ht="12.75">
      <c r="A13" s="225">
        <f>+A12+1</f>
        <v>2</v>
      </c>
      <c r="B13" s="226" t="s">
        <v>136</v>
      </c>
      <c r="E13" s="54">
        <v>-2186</v>
      </c>
      <c r="F13" s="54"/>
      <c r="G13" s="54"/>
      <c r="H13" s="54"/>
      <c r="J13" s="225">
        <f>+J12+1</f>
        <v>2</v>
      </c>
      <c r="K13" s="226" t="s">
        <v>136</v>
      </c>
      <c r="N13" s="54">
        <v>-1921</v>
      </c>
      <c r="O13" s="54"/>
      <c r="P13" s="54"/>
      <c r="Q13" s="54"/>
      <c r="S13" s="225">
        <f>+S12+1</f>
        <v>2</v>
      </c>
      <c r="T13" s="226" t="s">
        <v>136</v>
      </c>
      <c r="W13" s="54">
        <f>-1638-1600+47</f>
        <v>-3191</v>
      </c>
      <c r="X13" s="54"/>
      <c r="Y13" s="54"/>
      <c r="Z13" s="54"/>
    </row>
    <row r="14" spans="1:26" ht="12.75">
      <c r="A14" s="225">
        <f>+A13+1</f>
        <v>3</v>
      </c>
      <c r="B14" s="226" t="s">
        <v>137</v>
      </c>
      <c r="E14" s="184">
        <v>-8757</v>
      </c>
      <c r="F14" s="54"/>
      <c r="G14" s="54"/>
      <c r="H14" s="54"/>
      <c r="J14" s="225">
        <f>+J13+1</f>
        <v>3</v>
      </c>
      <c r="K14" s="226" t="s">
        <v>137</v>
      </c>
      <c r="N14" s="184">
        <v>-8009</v>
      </c>
      <c r="O14" s="54"/>
      <c r="P14" s="54"/>
      <c r="Q14" s="54"/>
      <c r="S14" s="225">
        <f>+S13+1</f>
        <v>3</v>
      </c>
      <c r="T14" s="226" t="s">
        <v>137</v>
      </c>
      <c r="W14" s="184">
        <v>-7460</v>
      </c>
      <c r="X14" s="54"/>
      <c r="Y14" s="54"/>
      <c r="Z14" s="54"/>
    </row>
    <row r="15" spans="1:26" ht="12.75">
      <c r="A15" s="225">
        <f>+A14+1</f>
        <v>4</v>
      </c>
      <c r="C15" s="226" t="s">
        <v>138</v>
      </c>
      <c r="E15" s="54">
        <f>SUM(E12:E14)</f>
        <v>312057</v>
      </c>
      <c r="F15" s="235">
        <f>E15/(E15+E20)</f>
        <v>0.4863610009725443</v>
      </c>
      <c r="G15" s="235">
        <f>E27</f>
        <v>0.066451321393207</v>
      </c>
      <c r="H15" s="235">
        <f>F15*G15</f>
        <v>0.032319331188748406</v>
      </c>
      <c r="J15" s="225">
        <f>+J14+1</f>
        <v>4</v>
      </c>
      <c r="L15" s="226" t="s">
        <v>138</v>
      </c>
      <c r="N15" s="54">
        <f>SUM(N12:N14)</f>
        <v>303070</v>
      </c>
      <c r="O15" s="235">
        <f>N15/(N15+N20)</f>
        <v>0.47101590049717224</v>
      </c>
      <c r="P15" s="235">
        <f>N27</f>
        <v>0.06597023789883524</v>
      </c>
      <c r="Q15" s="235">
        <f>O15*P15</f>
        <v>0.031073031009932563</v>
      </c>
      <c r="S15" s="225">
        <f>+S14+1</f>
        <v>4</v>
      </c>
      <c r="U15" s="226" t="s">
        <v>138</v>
      </c>
      <c r="W15" s="54">
        <f>SUM(W12:W14)</f>
        <v>344349</v>
      </c>
      <c r="X15" s="235">
        <f>W15/(W15+W20)</f>
        <v>0.47564250254846224</v>
      </c>
      <c r="Y15" s="235">
        <f>W27</f>
        <v>0.06555355177450783</v>
      </c>
      <c r="Z15" s="235">
        <f>X15*Y15</f>
        <v>0.031180055416967094</v>
      </c>
    </row>
    <row r="16" spans="2:26" ht="12.75">
      <c r="B16" s="234" t="s">
        <v>139</v>
      </c>
      <c r="E16" s="54"/>
      <c r="F16" s="235"/>
      <c r="G16" s="235"/>
      <c r="H16" s="235"/>
      <c r="K16" s="234" t="s">
        <v>139</v>
      </c>
      <c r="N16" s="54"/>
      <c r="O16" s="235"/>
      <c r="P16" s="235"/>
      <c r="Q16" s="235"/>
      <c r="T16" s="234" t="s">
        <v>139</v>
      </c>
      <c r="W16" s="54"/>
      <c r="X16" s="235"/>
      <c r="Y16" s="235"/>
      <c r="Z16" s="235"/>
    </row>
    <row r="17" spans="1:26" ht="12.75">
      <c r="A17" s="225">
        <f>+A15+1</f>
        <v>5</v>
      </c>
      <c r="B17" s="226" t="s">
        <v>140</v>
      </c>
      <c r="E17" s="54">
        <v>22974</v>
      </c>
      <c r="F17" s="235"/>
      <c r="G17" s="235"/>
      <c r="H17" s="235"/>
      <c r="J17" s="225">
        <f>+J15+1</f>
        <v>5</v>
      </c>
      <c r="K17" s="226" t="s">
        <v>140</v>
      </c>
      <c r="N17" s="54">
        <v>22974</v>
      </c>
      <c r="O17" s="235"/>
      <c r="P17" s="235"/>
      <c r="Q17" s="235"/>
      <c r="S17" s="225">
        <f>+S15+1</f>
        <v>5</v>
      </c>
      <c r="T17" s="226" t="s">
        <v>140</v>
      </c>
      <c r="W17" s="54">
        <v>22974</v>
      </c>
      <c r="X17" s="235"/>
      <c r="Y17" s="235"/>
      <c r="Z17" s="235"/>
    </row>
    <row r="18" spans="1:26" ht="12.75">
      <c r="A18" s="225">
        <f>+A17+1</f>
        <v>6</v>
      </c>
      <c r="B18" s="226" t="s">
        <v>141</v>
      </c>
      <c r="E18" s="54">
        <v>115959</v>
      </c>
      <c r="F18" s="235"/>
      <c r="G18" s="235"/>
      <c r="H18" s="235"/>
      <c r="J18" s="225">
        <f>+J17+1</f>
        <v>6</v>
      </c>
      <c r="K18" s="226" t="s">
        <v>141</v>
      </c>
      <c r="N18" s="54">
        <v>116342</v>
      </c>
      <c r="O18" s="235"/>
      <c r="P18" s="235"/>
      <c r="Q18" s="235"/>
      <c r="S18" s="225">
        <f>+S17+1</f>
        <v>6</v>
      </c>
      <c r="T18" s="226" t="s">
        <v>141</v>
      </c>
      <c r="W18" s="54">
        <f>116342+30000</f>
        <v>146342</v>
      </c>
      <c r="X18" s="235"/>
      <c r="Y18" s="235"/>
      <c r="Z18" s="235"/>
    </row>
    <row r="19" spans="1:26" ht="12.75">
      <c r="A19" s="225">
        <f>+A18+1</f>
        <v>7</v>
      </c>
      <c r="B19" s="226" t="s">
        <v>142</v>
      </c>
      <c r="E19" s="184">
        <v>190626</v>
      </c>
      <c r="F19" s="235"/>
      <c r="G19" s="235"/>
      <c r="H19" s="235"/>
      <c r="J19" s="225">
        <f>+J18+1</f>
        <v>7</v>
      </c>
      <c r="K19" s="226" t="s">
        <v>142</v>
      </c>
      <c r="N19" s="184">
        <v>201053</v>
      </c>
      <c r="O19" s="235"/>
      <c r="P19" s="235"/>
      <c r="Q19" s="235"/>
      <c r="S19" s="225">
        <f>+S18+1</f>
        <v>7</v>
      </c>
      <c r="T19" s="226" t="s">
        <v>142</v>
      </c>
      <c r="W19" s="184">
        <f>N19+36748-27500</f>
        <v>210301</v>
      </c>
      <c r="X19" s="235"/>
      <c r="Y19" s="235"/>
      <c r="Z19" s="235"/>
    </row>
    <row r="20" spans="1:26" ht="12.75">
      <c r="A20" s="225">
        <f>+A19+1</f>
        <v>8</v>
      </c>
      <c r="C20" s="226" t="s">
        <v>143</v>
      </c>
      <c r="E20" s="54">
        <f>SUM(E17:E19)</f>
        <v>329559</v>
      </c>
      <c r="F20" s="235">
        <f>E20/(E15+E20)</f>
        <v>0.5136389990274557</v>
      </c>
      <c r="G20" s="235">
        <v>0.112</v>
      </c>
      <c r="H20" s="236">
        <f>F20*G20</f>
        <v>0.05752756789107504</v>
      </c>
      <c r="J20" s="225">
        <f>+J19+1</f>
        <v>8</v>
      </c>
      <c r="L20" s="226" t="s">
        <v>143</v>
      </c>
      <c r="N20" s="54">
        <f>SUM(N17:N19)</f>
        <v>340369</v>
      </c>
      <c r="O20" s="235">
        <f>N20/(N15+N20)</f>
        <v>0.5289840995028278</v>
      </c>
      <c r="P20" s="235">
        <v>0.112</v>
      </c>
      <c r="Q20" s="236">
        <f>O20*P20</f>
        <v>0.059246219144316714</v>
      </c>
      <c r="S20" s="225">
        <f>+S19+1</f>
        <v>8</v>
      </c>
      <c r="U20" s="226" t="s">
        <v>143</v>
      </c>
      <c r="W20" s="54">
        <f>SUM(W17:W19)</f>
        <v>379617</v>
      </c>
      <c r="X20" s="235">
        <f>W20/(W15+W20)</f>
        <v>0.5243574974515378</v>
      </c>
      <c r="Y20" s="235">
        <v>0.1125</v>
      </c>
      <c r="Z20" s="236">
        <f>X20*Y20</f>
        <v>0.05899021846329801</v>
      </c>
    </row>
    <row r="21" spans="1:26" ht="13.5" thickBot="1">
      <c r="A21" s="225">
        <f>+A20+1</f>
        <v>9</v>
      </c>
      <c r="C21" s="226" t="s">
        <v>144</v>
      </c>
      <c r="E21" s="54"/>
      <c r="F21" s="237"/>
      <c r="G21" s="237"/>
      <c r="H21" s="238">
        <f>H15+H20</f>
        <v>0.08984689907982345</v>
      </c>
      <c r="J21" s="225">
        <f>+J20+1</f>
        <v>9</v>
      </c>
      <c r="L21" s="226" t="s">
        <v>144</v>
      </c>
      <c r="N21" s="54"/>
      <c r="O21" s="237"/>
      <c r="P21" s="237"/>
      <c r="Q21" s="238">
        <f>Q15+Q20</f>
        <v>0.09031925015424927</v>
      </c>
      <c r="S21" s="225">
        <f>+S20+1</f>
        <v>9</v>
      </c>
      <c r="U21" s="226" t="s">
        <v>144</v>
      </c>
      <c r="W21" s="54"/>
      <c r="X21" s="237"/>
      <c r="Y21" s="237"/>
      <c r="Z21" s="238">
        <f>Z15+Z20</f>
        <v>0.0901702738802651</v>
      </c>
    </row>
    <row r="22" spans="2:26" ht="13.5" thickTop="1">
      <c r="B22" s="239" t="s">
        <v>145</v>
      </c>
      <c r="C22" s="240"/>
      <c r="D22" s="240"/>
      <c r="E22" s="54"/>
      <c r="F22" s="54"/>
      <c r="G22" s="54"/>
      <c r="H22" s="54"/>
      <c r="K22" s="239" t="s">
        <v>145</v>
      </c>
      <c r="L22" s="240"/>
      <c r="M22" s="240"/>
      <c r="N22" s="54"/>
      <c r="O22" s="54"/>
      <c r="P22" s="54"/>
      <c r="Q22" s="54"/>
      <c r="T22" s="239" t="s">
        <v>145</v>
      </c>
      <c r="U22" s="240"/>
      <c r="V22" s="240"/>
      <c r="W22" s="54"/>
      <c r="X22" s="54"/>
      <c r="Y22" s="54"/>
      <c r="Z22" s="54"/>
    </row>
    <row r="23" spans="1:26" ht="12.75">
      <c r="A23" s="225">
        <f>+A21+1</f>
        <v>10</v>
      </c>
      <c r="B23" s="226" t="s">
        <v>146</v>
      </c>
      <c r="E23" s="54">
        <f>E58</f>
        <v>19714.6</v>
      </c>
      <c r="F23" s="54"/>
      <c r="G23" s="54"/>
      <c r="H23" s="54"/>
      <c r="J23" s="225">
        <f>+J21+1</f>
        <v>10</v>
      </c>
      <c r="K23" s="226" t="s">
        <v>146</v>
      </c>
      <c r="N23" s="54">
        <f>N58</f>
        <v>18971.6</v>
      </c>
      <c r="O23" s="54"/>
      <c r="P23" s="54"/>
      <c r="Q23" s="54"/>
      <c r="S23" s="225">
        <f>+S21+1</f>
        <v>10</v>
      </c>
      <c r="T23" s="226" t="s">
        <v>146</v>
      </c>
      <c r="W23" s="54">
        <f>W58</f>
        <v>21714.3</v>
      </c>
      <c r="X23" s="54"/>
      <c r="Y23" s="54"/>
      <c r="Z23" s="54"/>
    </row>
    <row r="24" spans="1:26" ht="12.75">
      <c r="A24" s="225">
        <f>+A23+1</f>
        <v>11</v>
      </c>
      <c r="B24" s="226" t="s">
        <v>147</v>
      </c>
      <c r="E24" s="184">
        <v>1022</v>
      </c>
      <c r="F24" s="54"/>
      <c r="G24" s="54"/>
      <c r="H24" s="54"/>
      <c r="J24" s="225">
        <f>+J23+1</f>
        <v>11</v>
      </c>
      <c r="K24" s="226" t="s">
        <v>147</v>
      </c>
      <c r="N24" s="184">
        <v>1022</v>
      </c>
      <c r="O24" s="54"/>
      <c r="P24" s="54"/>
      <c r="Q24" s="54"/>
      <c r="S24" s="225">
        <f>+S23+1</f>
        <v>11</v>
      </c>
      <c r="T24" s="226" t="s">
        <v>147</v>
      </c>
      <c r="W24" s="184">
        <v>859</v>
      </c>
      <c r="X24" s="54"/>
      <c r="Y24" s="54"/>
      <c r="Z24" s="54"/>
    </row>
    <row r="25" spans="1:26" ht="12.75">
      <c r="A25" s="225">
        <f>+A24+1</f>
        <v>12</v>
      </c>
      <c r="E25" s="54">
        <f>SUM(E23:E24)</f>
        <v>20736.6</v>
      </c>
      <c r="F25" s="54"/>
      <c r="G25" s="54"/>
      <c r="H25" s="54"/>
      <c r="J25" s="225">
        <f>+J24+1</f>
        <v>12</v>
      </c>
      <c r="N25" s="54">
        <f>SUM(N23:N24)</f>
        <v>19993.6</v>
      </c>
      <c r="O25" s="54"/>
      <c r="P25" s="54"/>
      <c r="Q25" s="54"/>
      <c r="S25" s="225">
        <f>+S24+1</f>
        <v>12</v>
      </c>
      <c r="W25" s="54">
        <f>SUM(W23:W24)</f>
        <v>22573.3</v>
      </c>
      <c r="X25" s="54"/>
      <c r="Y25" s="54"/>
      <c r="Z25" s="54"/>
    </row>
    <row r="26" spans="1:26" ht="12.75">
      <c r="A26" s="225">
        <f>+A25+1</f>
        <v>13</v>
      </c>
      <c r="B26" s="226" t="s">
        <v>138</v>
      </c>
      <c r="E26" s="54">
        <f>E15</f>
        <v>312057</v>
      </c>
      <c r="F26" s="54"/>
      <c r="G26" s="54"/>
      <c r="H26" s="54"/>
      <c r="J26" s="225">
        <f>+J25+1</f>
        <v>13</v>
      </c>
      <c r="K26" s="226" t="s">
        <v>138</v>
      </c>
      <c r="N26" s="54">
        <f>N15</f>
        <v>303070</v>
      </c>
      <c r="O26" s="54"/>
      <c r="P26" s="54"/>
      <c r="Q26" s="54"/>
      <c r="S26" s="225">
        <f>+S25+1</f>
        <v>13</v>
      </c>
      <c r="T26" s="226" t="s">
        <v>138</v>
      </c>
      <c r="W26" s="54">
        <f>W15</f>
        <v>344349</v>
      </c>
      <c r="X26" s="54"/>
      <c r="Y26" s="54"/>
      <c r="Z26" s="54"/>
    </row>
    <row r="27" spans="1:26" ht="12.75">
      <c r="A27" s="225">
        <f>+A26+1</f>
        <v>14</v>
      </c>
      <c r="B27" s="226" t="s">
        <v>148</v>
      </c>
      <c r="E27" s="235">
        <f>E25/E26</f>
        <v>0.066451321393207</v>
      </c>
      <c r="F27" s="54"/>
      <c r="G27" s="54"/>
      <c r="H27" s="54"/>
      <c r="J27" s="225">
        <f>+J26+1</f>
        <v>14</v>
      </c>
      <c r="K27" s="226" t="s">
        <v>148</v>
      </c>
      <c r="N27" s="235">
        <f>N25/N26</f>
        <v>0.06597023789883524</v>
      </c>
      <c r="O27" s="54"/>
      <c r="P27" s="54"/>
      <c r="Q27" s="54"/>
      <c r="S27" s="225">
        <f>+S26+1</f>
        <v>14</v>
      </c>
      <c r="T27" s="226" t="s">
        <v>148</v>
      </c>
      <c r="W27" s="235">
        <f>W25/W26</f>
        <v>0.06555355177450783</v>
      </c>
      <c r="X27" s="54"/>
      <c r="Y27" s="54"/>
      <c r="Z27" s="54"/>
    </row>
    <row r="28" spans="5:26" ht="12.75">
      <c r="E28" s="54"/>
      <c r="F28" s="54"/>
      <c r="G28" s="54"/>
      <c r="H28" s="54"/>
      <c r="N28" s="54"/>
      <c r="O28" s="54"/>
      <c r="P28" s="54"/>
      <c r="Q28" s="54"/>
      <c r="W28" s="54"/>
      <c r="X28" s="54"/>
      <c r="Y28" s="54"/>
      <c r="Z28" s="54"/>
    </row>
    <row r="29" spans="5:26" ht="12.75">
      <c r="E29" s="241" t="s">
        <v>149</v>
      </c>
      <c r="F29" s="241" t="s">
        <v>150</v>
      </c>
      <c r="G29" s="241" t="s">
        <v>151</v>
      </c>
      <c r="H29" s="54"/>
      <c r="N29" s="241" t="s">
        <v>149</v>
      </c>
      <c r="O29" s="241" t="s">
        <v>150</v>
      </c>
      <c r="P29" s="241" t="s">
        <v>151</v>
      </c>
      <c r="Q29" s="54"/>
      <c r="W29" s="241" t="s">
        <v>149</v>
      </c>
      <c r="X29" s="241" t="s">
        <v>150</v>
      </c>
      <c r="Y29" s="241" t="s">
        <v>151</v>
      </c>
      <c r="Z29" s="54"/>
    </row>
    <row r="30" spans="2:26" ht="12.75">
      <c r="B30" s="234" t="s">
        <v>134</v>
      </c>
      <c r="E30" s="54"/>
      <c r="F30" s="54"/>
      <c r="G30" s="54"/>
      <c r="H30" s="54"/>
      <c r="K30" s="234" t="s">
        <v>134</v>
      </c>
      <c r="N30" s="54"/>
      <c r="O30" s="54"/>
      <c r="P30" s="54"/>
      <c r="Q30" s="54"/>
      <c r="T30" s="234" t="s">
        <v>134</v>
      </c>
      <c r="W30" s="54"/>
      <c r="X30" s="54"/>
      <c r="Y30" s="54"/>
      <c r="Z30" s="54"/>
    </row>
    <row r="31" spans="1:26" ht="12.75">
      <c r="A31" s="225">
        <f>+A27+1</f>
        <v>15</v>
      </c>
      <c r="B31" s="226" t="s">
        <v>152</v>
      </c>
      <c r="E31" s="54">
        <v>5000</v>
      </c>
      <c r="F31" s="242">
        <v>39356</v>
      </c>
      <c r="G31" s="235">
        <v>0.0758</v>
      </c>
      <c r="H31" s="54"/>
      <c r="J31" s="225">
        <f>+J27+1</f>
        <v>15</v>
      </c>
      <c r="K31" s="226" t="s">
        <v>152</v>
      </c>
      <c r="N31" s="54">
        <v>0</v>
      </c>
      <c r="O31" s="242">
        <v>39356</v>
      </c>
      <c r="P31" s="235">
        <v>0.0758</v>
      </c>
      <c r="Q31" s="54"/>
      <c r="S31" s="225">
        <f>+S27+1</f>
        <v>15</v>
      </c>
      <c r="T31" s="226" t="s">
        <v>152</v>
      </c>
      <c r="W31" s="54">
        <v>0</v>
      </c>
      <c r="X31" s="242">
        <v>39356</v>
      </c>
      <c r="Y31" s="235">
        <v>0.0758</v>
      </c>
      <c r="Z31" s="54"/>
    </row>
    <row r="32" spans="1:26" ht="12.75">
      <c r="A32" s="225">
        <f aca="true" t="shared" si="0" ref="A32:A58">+A31+1</f>
        <v>16</v>
      </c>
      <c r="E32" s="54">
        <v>5000</v>
      </c>
      <c r="F32" s="242">
        <v>39356</v>
      </c>
      <c r="G32" s="235">
        <v>0.0758</v>
      </c>
      <c r="H32" s="54"/>
      <c r="J32" s="225">
        <f aca="true" t="shared" si="1" ref="J32:J58">+J31+1</f>
        <v>16</v>
      </c>
      <c r="N32" s="54">
        <v>0</v>
      </c>
      <c r="O32" s="242">
        <v>39356</v>
      </c>
      <c r="P32" s="235">
        <v>0.0758</v>
      </c>
      <c r="Q32" s="54"/>
      <c r="S32" s="225">
        <f aca="true" t="shared" si="2" ref="S32:S58">+S31+1</f>
        <v>16</v>
      </c>
      <c r="W32" s="54">
        <v>0</v>
      </c>
      <c r="X32" s="242">
        <v>39356</v>
      </c>
      <c r="Y32" s="235">
        <v>0.0758</v>
      </c>
      <c r="Z32" s="54"/>
    </row>
    <row r="33" spans="1:26" ht="12.75">
      <c r="A33" s="225">
        <f t="shared" si="0"/>
        <v>17</v>
      </c>
      <c r="E33" s="54">
        <v>15000</v>
      </c>
      <c r="F33" s="242">
        <v>39469</v>
      </c>
      <c r="G33" s="235">
        <v>0.0758</v>
      </c>
      <c r="H33" s="54"/>
      <c r="J33" s="225">
        <f t="shared" si="1"/>
        <v>17</v>
      </c>
      <c r="N33" s="54">
        <v>15000</v>
      </c>
      <c r="O33" s="242">
        <v>39469</v>
      </c>
      <c r="P33" s="235">
        <v>0.0758</v>
      </c>
      <c r="Q33" s="54"/>
      <c r="S33" s="225">
        <f t="shared" si="2"/>
        <v>17</v>
      </c>
      <c r="W33" s="54">
        <v>0</v>
      </c>
      <c r="X33" s="242">
        <v>39469</v>
      </c>
      <c r="Y33" s="235">
        <v>0.0758</v>
      </c>
      <c r="Z33" s="54"/>
    </row>
    <row r="34" spans="1:26" ht="12.75">
      <c r="A34" s="225">
        <f t="shared" si="0"/>
        <v>18</v>
      </c>
      <c r="E34" s="54">
        <v>10000</v>
      </c>
      <c r="F34" s="242">
        <v>39469</v>
      </c>
      <c r="G34" s="235">
        <v>0.0758</v>
      </c>
      <c r="H34" s="54"/>
      <c r="J34" s="225">
        <f t="shared" si="1"/>
        <v>18</v>
      </c>
      <c r="N34" s="54">
        <v>10000</v>
      </c>
      <c r="O34" s="242">
        <v>39469</v>
      </c>
      <c r="P34" s="235">
        <v>0.0758</v>
      </c>
      <c r="Q34" s="54"/>
      <c r="S34" s="225">
        <f t="shared" si="2"/>
        <v>18</v>
      </c>
      <c r="W34" s="54">
        <v>0</v>
      </c>
      <c r="X34" s="242">
        <v>39469</v>
      </c>
      <c r="Y34" s="235">
        <v>0.0758</v>
      </c>
      <c r="Z34" s="54"/>
    </row>
    <row r="35" spans="1:26" ht="12.75">
      <c r="A35" s="225">
        <f t="shared" si="0"/>
        <v>19</v>
      </c>
      <c r="E35" s="54">
        <v>2000</v>
      </c>
      <c r="F35" s="242">
        <v>39475</v>
      </c>
      <c r="G35" s="235">
        <v>0.0738</v>
      </c>
      <c r="H35" s="54"/>
      <c r="J35" s="225">
        <f t="shared" si="1"/>
        <v>19</v>
      </c>
      <c r="N35" s="54">
        <v>2000</v>
      </c>
      <c r="O35" s="242">
        <v>39475</v>
      </c>
      <c r="P35" s="235">
        <v>0.0738</v>
      </c>
      <c r="Q35" s="54"/>
      <c r="S35" s="225">
        <f t="shared" si="2"/>
        <v>19</v>
      </c>
      <c r="W35" s="54">
        <v>0</v>
      </c>
      <c r="X35" s="242">
        <v>39475</v>
      </c>
      <c r="Y35" s="235">
        <v>0.0738</v>
      </c>
      <c r="Z35" s="54"/>
    </row>
    <row r="36" spans="1:26" ht="12.75">
      <c r="A36" s="225">
        <f t="shared" si="0"/>
        <v>20</v>
      </c>
      <c r="E36" s="54">
        <v>1000</v>
      </c>
      <c r="F36" s="242">
        <v>39475</v>
      </c>
      <c r="G36" s="235">
        <v>0.0737</v>
      </c>
      <c r="H36" s="54"/>
      <c r="J36" s="225">
        <f t="shared" si="1"/>
        <v>20</v>
      </c>
      <c r="N36" s="54">
        <v>1000</v>
      </c>
      <c r="O36" s="242">
        <v>39475</v>
      </c>
      <c r="P36" s="235">
        <v>0.0737</v>
      </c>
      <c r="Q36" s="54"/>
      <c r="S36" s="225">
        <f t="shared" si="2"/>
        <v>20</v>
      </c>
      <c r="W36" s="54">
        <v>0</v>
      </c>
      <c r="X36" s="242">
        <v>39475</v>
      </c>
      <c r="Y36" s="235">
        <v>0.0737</v>
      </c>
      <c r="Z36" s="54"/>
    </row>
    <row r="37" spans="1:26" ht="12.75">
      <c r="A37" s="225">
        <f t="shared" si="0"/>
        <v>21</v>
      </c>
      <c r="E37" s="54">
        <v>2000</v>
      </c>
      <c r="F37" s="242">
        <v>39475</v>
      </c>
      <c r="G37" s="235">
        <v>0.0742</v>
      </c>
      <c r="H37" s="54"/>
      <c r="J37" s="225">
        <f t="shared" si="1"/>
        <v>21</v>
      </c>
      <c r="N37" s="54">
        <v>2000</v>
      </c>
      <c r="O37" s="242">
        <v>39475</v>
      </c>
      <c r="P37" s="235">
        <v>0.0742</v>
      </c>
      <c r="Q37" s="54"/>
      <c r="S37" s="225">
        <f t="shared" si="2"/>
        <v>21</v>
      </c>
      <c r="W37" s="54">
        <v>0</v>
      </c>
      <c r="X37" s="242">
        <v>39475</v>
      </c>
      <c r="Y37" s="235">
        <v>0.0742</v>
      </c>
      <c r="Z37" s="54"/>
    </row>
    <row r="38" spans="1:26" ht="12.75">
      <c r="A38" s="225">
        <f t="shared" si="0"/>
        <v>22</v>
      </c>
      <c r="E38" s="54">
        <v>3000</v>
      </c>
      <c r="F38" s="242">
        <v>39475</v>
      </c>
      <c r="G38" s="235">
        <v>0.0741</v>
      </c>
      <c r="H38" s="54"/>
      <c r="J38" s="225">
        <f t="shared" si="1"/>
        <v>22</v>
      </c>
      <c r="N38" s="54">
        <v>3000</v>
      </c>
      <c r="O38" s="242">
        <v>39475</v>
      </c>
      <c r="P38" s="235">
        <v>0.0741</v>
      </c>
      <c r="Q38" s="54"/>
      <c r="S38" s="225">
        <f t="shared" si="2"/>
        <v>22</v>
      </c>
      <c r="W38" s="54">
        <v>0</v>
      </c>
      <c r="X38" s="242">
        <v>39475</v>
      </c>
      <c r="Y38" s="235">
        <v>0.0741</v>
      </c>
      <c r="Z38" s="54"/>
    </row>
    <row r="39" spans="1:26" ht="12.75">
      <c r="A39" s="225">
        <f t="shared" si="0"/>
        <v>23</v>
      </c>
      <c r="E39" s="54">
        <v>1000</v>
      </c>
      <c r="F39" s="242">
        <v>39479</v>
      </c>
      <c r="G39" s="235">
        <v>0.0728</v>
      </c>
      <c r="H39" s="54"/>
      <c r="J39" s="225">
        <f t="shared" si="1"/>
        <v>23</v>
      </c>
      <c r="N39" s="54">
        <v>1000</v>
      </c>
      <c r="O39" s="242">
        <v>39479</v>
      </c>
      <c r="P39" s="235">
        <v>0.0728</v>
      </c>
      <c r="Q39" s="54"/>
      <c r="S39" s="225">
        <f t="shared" si="2"/>
        <v>23</v>
      </c>
      <c r="W39" s="54">
        <v>0</v>
      </c>
      <c r="X39" s="242">
        <v>39479</v>
      </c>
      <c r="Y39" s="235">
        <v>0.0728</v>
      </c>
      <c r="Z39" s="54"/>
    </row>
    <row r="40" spans="1:26" ht="12.75">
      <c r="A40" s="225">
        <f t="shared" si="0"/>
        <v>24</v>
      </c>
      <c r="E40" s="54">
        <v>4000</v>
      </c>
      <c r="F40" s="242">
        <v>39500</v>
      </c>
      <c r="G40" s="235">
        <v>0.072</v>
      </c>
      <c r="H40" s="54"/>
      <c r="J40" s="225">
        <f t="shared" si="1"/>
        <v>24</v>
      </c>
      <c r="N40" s="54">
        <v>4000</v>
      </c>
      <c r="O40" s="242">
        <v>39500</v>
      </c>
      <c r="P40" s="235">
        <v>0.072</v>
      </c>
      <c r="Q40" s="54"/>
      <c r="S40" s="225">
        <f t="shared" si="2"/>
        <v>24</v>
      </c>
      <c r="W40" s="54">
        <v>0</v>
      </c>
      <c r="X40" s="242">
        <v>39500</v>
      </c>
      <c r="Y40" s="235">
        <v>0.072</v>
      </c>
      <c r="Z40" s="54"/>
    </row>
    <row r="41" spans="1:26" ht="12.75">
      <c r="A41" s="225">
        <f t="shared" si="0"/>
        <v>25</v>
      </c>
      <c r="E41" s="54">
        <v>5000</v>
      </c>
      <c r="F41" s="242">
        <v>39500</v>
      </c>
      <c r="G41" s="235">
        <v>0.0719</v>
      </c>
      <c r="H41" s="54"/>
      <c r="J41" s="225">
        <f t="shared" si="1"/>
        <v>25</v>
      </c>
      <c r="N41" s="54">
        <v>5000</v>
      </c>
      <c r="O41" s="242">
        <v>39500</v>
      </c>
      <c r="P41" s="235">
        <v>0.0719</v>
      </c>
      <c r="Q41" s="54"/>
      <c r="S41" s="225">
        <f t="shared" si="2"/>
        <v>25</v>
      </c>
      <c r="W41" s="54">
        <v>0</v>
      </c>
      <c r="X41" s="242">
        <v>39500</v>
      </c>
      <c r="Y41" s="235">
        <v>0.0719</v>
      </c>
      <c r="Z41" s="54"/>
    </row>
    <row r="42" spans="1:26" ht="12.75">
      <c r="A42" s="225">
        <f t="shared" si="0"/>
        <v>26</v>
      </c>
      <c r="E42" s="54">
        <v>5000</v>
      </c>
      <c r="F42" s="242">
        <v>41127</v>
      </c>
      <c r="G42" s="235">
        <v>0.069</v>
      </c>
      <c r="H42" s="54"/>
      <c r="J42" s="225">
        <f t="shared" si="1"/>
        <v>26</v>
      </c>
      <c r="N42" s="54">
        <v>5000</v>
      </c>
      <c r="O42" s="242">
        <v>41127</v>
      </c>
      <c r="P42" s="235">
        <v>0.069</v>
      </c>
      <c r="Q42" s="54"/>
      <c r="S42" s="225">
        <f t="shared" si="2"/>
        <v>26</v>
      </c>
      <c r="W42" s="54">
        <v>5000</v>
      </c>
      <c r="X42" s="242">
        <v>41127</v>
      </c>
      <c r="Y42" s="235">
        <v>0.069</v>
      </c>
      <c r="Z42" s="54"/>
    </row>
    <row r="43" spans="1:26" ht="12.75">
      <c r="A43" s="225">
        <f t="shared" si="0"/>
        <v>27</v>
      </c>
      <c r="E43" s="54">
        <v>8000</v>
      </c>
      <c r="F43" s="242">
        <v>41127</v>
      </c>
      <c r="G43" s="235">
        <v>0.0691</v>
      </c>
      <c r="H43" s="54"/>
      <c r="J43" s="225">
        <f t="shared" si="1"/>
        <v>27</v>
      </c>
      <c r="N43" s="54">
        <v>8000</v>
      </c>
      <c r="O43" s="242">
        <v>41127</v>
      </c>
      <c r="P43" s="235">
        <v>0.0691</v>
      </c>
      <c r="Q43" s="54"/>
      <c r="S43" s="225">
        <f t="shared" si="2"/>
        <v>27</v>
      </c>
      <c r="W43" s="54">
        <v>8000</v>
      </c>
      <c r="X43" s="242">
        <v>41127</v>
      </c>
      <c r="Y43" s="235">
        <v>0.0691</v>
      </c>
      <c r="Z43" s="54"/>
    </row>
    <row r="44" spans="1:26" ht="12.75">
      <c r="A44" s="225">
        <f t="shared" si="0"/>
        <v>28</v>
      </c>
      <c r="E44" s="54">
        <v>12000</v>
      </c>
      <c r="F44" s="242">
        <v>41127</v>
      </c>
      <c r="G44" s="235">
        <v>0.0691</v>
      </c>
      <c r="H44" s="54"/>
      <c r="J44" s="225">
        <f t="shared" si="1"/>
        <v>28</v>
      </c>
      <c r="N44" s="54">
        <v>12000</v>
      </c>
      <c r="O44" s="242">
        <v>41127</v>
      </c>
      <c r="P44" s="235">
        <v>0.0691</v>
      </c>
      <c r="Q44" s="54"/>
      <c r="S44" s="225">
        <f t="shared" si="2"/>
        <v>28</v>
      </c>
      <c r="W44" s="54">
        <v>12000</v>
      </c>
      <c r="X44" s="242">
        <v>41127</v>
      </c>
      <c r="Y44" s="235">
        <v>0.0691</v>
      </c>
      <c r="Z44" s="54"/>
    </row>
    <row r="45" spans="1:26" ht="12.75">
      <c r="A45" s="225">
        <f t="shared" si="0"/>
        <v>29</v>
      </c>
      <c r="E45" s="54">
        <v>2000</v>
      </c>
      <c r="F45" s="242">
        <v>40815</v>
      </c>
      <c r="G45" s="235">
        <v>0.0689</v>
      </c>
      <c r="H45" s="54"/>
      <c r="J45" s="225">
        <f t="shared" si="1"/>
        <v>29</v>
      </c>
      <c r="N45" s="54">
        <v>2000</v>
      </c>
      <c r="O45" s="242">
        <v>40815</v>
      </c>
      <c r="P45" s="235">
        <v>0.0689</v>
      </c>
      <c r="Q45" s="54"/>
      <c r="S45" s="225">
        <f t="shared" si="2"/>
        <v>29</v>
      </c>
      <c r="W45" s="54">
        <v>2000</v>
      </c>
      <c r="X45" s="242">
        <v>40815</v>
      </c>
      <c r="Y45" s="235">
        <v>0.0689</v>
      </c>
      <c r="Z45" s="54"/>
    </row>
    <row r="46" spans="1:26" ht="12.75">
      <c r="A46" s="225">
        <f t="shared" si="0"/>
        <v>30</v>
      </c>
      <c r="E46" s="54">
        <v>2000</v>
      </c>
      <c r="F46" s="242">
        <v>41183</v>
      </c>
      <c r="G46" s="235">
        <v>0.0689</v>
      </c>
      <c r="H46" s="54"/>
      <c r="J46" s="225">
        <f t="shared" si="1"/>
        <v>30</v>
      </c>
      <c r="N46" s="54">
        <v>2000</v>
      </c>
      <c r="O46" s="242">
        <v>41183</v>
      </c>
      <c r="P46" s="235">
        <v>0.0689</v>
      </c>
      <c r="Q46" s="54"/>
      <c r="S46" s="225">
        <f t="shared" si="2"/>
        <v>30</v>
      </c>
      <c r="W46" s="54">
        <v>2000</v>
      </c>
      <c r="X46" s="242">
        <v>41183</v>
      </c>
      <c r="Y46" s="235">
        <v>0.0689</v>
      </c>
      <c r="Z46" s="54"/>
    </row>
    <row r="47" spans="1:26" ht="12.75">
      <c r="A47" s="225">
        <f t="shared" si="0"/>
        <v>31</v>
      </c>
      <c r="E47" s="54">
        <v>1000</v>
      </c>
      <c r="F47" s="242">
        <v>41183</v>
      </c>
      <c r="G47" s="235">
        <v>0.0689</v>
      </c>
      <c r="H47" s="54"/>
      <c r="J47" s="225">
        <f t="shared" si="1"/>
        <v>31</v>
      </c>
      <c r="N47" s="54">
        <v>1000</v>
      </c>
      <c r="O47" s="242">
        <v>41183</v>
      </c>
      <c r="P47" s="235">
        <v>0.0689</v>
      </c>
      <c r="Q47" s="54"/>
      <c r="S47" s="225">
        <f t="shared" si="2"/>
        <v>31</v>
      </c>
      <c r="W47" s="54">
        <v>1000</v>
      </c>
      <c r="X47" s="242">
        <v>41183</v>
      </c>
      <c r="Y47" s="235">
        <v>0.0689</v>
      </c>
      <c r="Z47" s="54"/>
    </row>
    <row r="48" spans="1:26" ht="12.75">
      <c r="A48" s="225">
        <f t="shared" si="0"/>
        <v>32</v>
      </c>
      <c r="E48" s="54">
        <v>2000</v>
      </c>
      <c r="F48" s="242">
        <v>41547</v>
      </c>
      <c r="G48" s="235">
        <v>0.0689</v>
      </c>
      <c r="H48" s="54"/>
      <c r="J48" s="225">
        <f t="shared" si="1"/>
        <v>32</v>
      </c>
      <c r="N48" s="54">
        <v>2000</v>
      </c>
      <c r="O48" s="242">
        <v>41547</v>
      </c>
      <c r="P48" s="235">
        <v>0.0689</v>
      </c>
      <c r="Q48" s="54"/>
      <c r="S48" s="225">
        <f t="shared" si="2"/>
        <v>32</v>
      </c>
      <c r="W48" s="54">
        <v>2000</v>
      </c>
      <c r="X48" s="242">
        <v>41547</v>
      </c>
      <c r="Y48" s="235">
        <v>0.0689</v>
      </c>
      <c r="Z48" s="54"/>
    </row>
    <row r="49" spans="1:26" ht="12.75">
      <c r="A49" s="225">
        <f t="shared" si="0"/>
        <v>33</v>
      </c>
      <c r="E49" s="54">
        <v>3500</v>
      </c>
      <c r="F49" s="242">
        <v>41183</v>
      </c>
      <c r="G49" s="235">
        <v>0.0685</v>
      </c>
      <c r="H49" s="54"/>
      <c r="J49" s="225">
        <f t="shared" si="1"/>
        <v>33</v>
      </c>
      <c r="N49" s="54">
        <v>3500</v>
      </c>
      <c r="O49" s="242">
        <v>41183</v>
      </c>
      <c r="P49" s="235">
        <v>0.0685</v>
      </c>
      <c r="Q49" s="54"/>
      <c r="S49" s="225">
        <f t="shared" si="2"/>
        <v>33</v>
      </c>
      <c r="W49" s="54">
        <v>3500</v>
      </c>
      <c r="X49" s="242">
        <v>41183</v>
      </c>
      <c r="Y49" s="235">
        <v>0.0685</v>
      </c>
      <c r="Z49" s="54"/>
    </row>
    <row r="50" spans="1:26" ht="12.75">
      <c r="A50" s="225">
        <f t="shared" si="0"/>
        <v>34</v>
      </c>
      <c r="E50" s="54">
        <v>14500</v>
      </c>
      <c r="F50" s="242">
        <v>43018</v>
      </c>
      <c r="G50" s="235">
        <v>0.0685</v>
      </c>
      <c r="H50" s="54"/>
      <c r="J50" s="225">
        <f t="shared" si="1"/>
        <v>34</v>
      </c>
      <c r="N50" s="54">
        <v>14500</v>
      </c>
      <c r="O50" s="242">
        <v>43018</v>
      </c>
      <c r="P50" s="235">
        <v>0.0685</v>
      </c>
      <c r="Q50" s="54"/>
      <c r="S50" s="225">
        <f t="shared" si="2"/>
        <v>34</v>
      </c>
      <c r="W50" s="54">
        <v>14500</v>
      </c>
      <c r="X50" s="242">
        <v>43018</v>
      </c>
      <c r="Y50" s="235">
        <v>0.0685</v>
      </c>
      <c r="Z50" s="54"/>
    </row>
    <row r="51" spans="1:26" ht="12.75">
      <c r="A51" s="225">
        <f t="shared" si="0"/>
        <v>35</v>
      </c>
      <c r="E51" s="54">
        <v>60000</v>
      </c>
      <c r="F51" s="242">
        <v>41183</v>
      </c>
      <c r="G51" s="235">
        <v>0.063</v>
      </c>
      <c r="H51" s="54"/>
      <c r="J51" s="225">
        <f t="shared" si="1"/>
        <v>35</v>
      </c>
      <c r="N51" s="54">
        <v>60000</v>
      </c>
      <c r="O51" s="242">
        <v>41183</v>
      </c>
      <c r="P51" s="235">
        <v>0.063</v>
      </c>
      <c r="Q51" s="54"/>
      <c r="S51" s="225">
        <f t="shared" si="2"/>
        <v>35</v>
      </c>
      <c r="W51" s="54">
        <v>60000</v>
      </c>
      <c r="X51" s="242">
        <v>41183</v>
      </c>
      <c r="Y51" s="235">
        <v>0.063</v>
      </c>
      <c r="Z51" s="54"/>
    </row>
    <row r="52" spans="1:26" ht="12.75">
      <c r="A52" s="225">
        <f t="shared" si="0"/>
        <v>36</v>
      </c>
      <c r="E52" s="54">
        <v>40000</v>
      </c>
      <c r="F52" s="242">
        <v>41298</v>
      </c>
      <c r="G52" s="235">
        <v>0.05</v>
      </c>
      <c r="H52" s="54"/>
      <c r="J52" s="225">
        <f t="shared" si="1"/>
        <v>36</v>
      </c>
      <c r="N52" s="54">
        <v>40000</v>
      </c>
      <c r="O52" s="242">
        <v>41298</v>
      </c>
      <c r="P52" s="235">
        <v>0.05</v>
      </c>
      <c r="Q52" s="54"/>
      <c r="S52" s="225">
        <f t="shared" si="2"/>
        <v>36</v>
      </c>
      <c r="W52" s="54">
        <v>40000</v>
      </c>
      <c r="X52" s="242">
        <v>41298</v>
      </c>
      <c r="Y52" s="235">
        <v>0.05</v>
      </c>
      <c r="Z52" s="54"/>
    </row>
    <row r="53" spans="1:26" ht="12.75">
      <c r="A53" s="225">
        <f t="shared" si="0"/>
        <v>37</v>
      </c>
      <c r="E53" s="184">
        <v>70000</v>
      </c>
      <c r="F53" s="242">
        <v>43174</v>
      </c>
      <c r="G53" s="235">
        <v>0.0531</v>
      </c>
      <c r="H53" s="54"/>
      <c r="J53" s="225">
        <f t="shared" si="1"/>
        <v>37</v>
      </c>
      <c r="N53" s="184">
        <v>70000</v>
      </c>
      <c r="O53" s="242">
        <v>43174</v>
      </c>
      <c r="P53" s="235">
        <v>0.0531</v>
      </c>
      <c r="Q53" s="54"/>
      <c r="S53" s="225">
        <f t="shared" si="2"/>
        <v>37</v>
      </c>
      <c r="W53" s="184">
        <v>70000</v>
      </c>
      <c r="X53" s="242">
        <v>43174</v>
      </c>
      <c r="Y53" s="235">
        <v>0.0531</v>
      </c>
      <c r="Z53" s="54"/>
    </row>
    <row r="54" spans="1:26" ht="12.75">
      <c r="A54" s="225">
        <f t="shared" si="0"/>
        <v>38</v>
      </c>
      <c r="E54" s="54">
        <f>SUM(E31:E53)</f>
        <v>273000</v>
      </c>
      <c r="F54" s="242"/>
      <c r="G54" s="235">
        <f>SUMPRODUCT(E31:E53,G31:G53)/E54</f>
        <v>0.061921611721611716</v>
      </c>
      <c r="H54" s="54"/>
      <c r="J54" s="225">
        <f t="shared" si="1"/>
        <v>38</v>
      </c>
      <c r="N54" s="54">
        <f>SUM(N31:N53)</f>
        <v>263000</v>
      </c>
      <c r="O54" s="242"/>
      <c r="P54" s="235">
        <f>SUMPRODUCT(N31:N53,P31:P53)/N54</f>
        <v>0.06139391634980989</v>
      </c>
      <c r="Q54" s="54"/>
      <c r="S54" s="225">
        <f t="shared" si="2"/>
        <v>38</v>
      </c>
      <c r="W54" s="54">
        <f>SUM(W31:W53)</f>
        <v>220000</v>
      </c>
      <c r="X54" s="242"/>
      <c r="Y54" s="235">
        <f>SUMPRODUCT(W31:W53,Y31:Y53)/W54</f>
        <v>0.058815</v>
      </c>
      <c r="Z54" s="54"/>
    </row>
    <row r="55" spans="1:26" ht="12.75">
      <c r="A55" s="225">
        <f t="shared" si="0"/>
        <v>39</v>
      </c>
      <c r="B55" s="226" t="s">
        <v>153</v>
      </c>
      <c r="E55" s="204">
        <v>50000</v>
      </c>
      <c r="F55" s="242">
        <v>40527</v>
      </c>
      <c r="G55" s="235">
        <v>0.0562</v>
      </c>
      <c r="H55" s="54"/>
      <c r="J55" s="225">
        <f t="shared" si="1"/>
        <v>39</v>
      </c>
      <c r="K55" s="226" t="s">
        <v>153</v>
      </c>
      <c r="N55" s="204">
        <v>50000</v>
      </c>
      <c r="O55" s="242">
        <v>40527</v>
      </c>
      <c r="P55" s="235">
        <v>0.0565</v>
      </c>
      <c r="Q55" s="54"/>
      <c r="S55" s="225">
        <f t="shared" si="2"/>
        <v>39</v>
      </c>
      <c r="T55" s="226" t="s">
        <v>153</v>
      </c>
      <c r="W55" s="204">
        <v>0</v>
      </c>
      <c r="X55" s="242">
        <v>40527</v>
      </c>
      <c r="Y55" s="235">
        <v>0.0565</v>
      </c>
      <c r="Z55" s="54"/>
    </row>
    <row r="56" spans="1:26" ht="12.75">
      <c r="A56" s="225">
        <f t="shared" si="0"/>
        <v>40</v>
      </c>
      <c r="B56" s="226" t="s">
        <v>154</v>
      </c>
      <c r="E56" s="204"/>
      <c r="F56" s="54"/>
      <c r="G56" s="235"/>
      <c r="H56" s="54"/>
      <c r="J56" s="225">
        <f t="shared" si="1"/>
        <v>40</v>
      </c>
      <c r="K56" s="226" t="s">
        <v>154</v>
      </c>
      <c r="N56" s="204"/>
      <c r="O56" s="54"/>
      <c r="P56" s="235"/>
      <c r="Q56" s="54"/>
      <c r="S56" s="225">
        <f t="shared" si="2"/>
        <v>40</v>
      </c>
      <c r="T56" s="226" t="s">
        <v>154</v>
      </c>
      <c r="W56" s="204">
        <v>135000</v>
      </c>
      <c r="X56" s="54">
        <v>50479</v>
      </c>
      <c r="Y56" s="235">
        <v>0.065</v>
      </c>
      <c r="Z56" s="54"/>
    </row>
    <row r="57" spans="1:26" ht="13.5" thickBot="1">
      <c r="A57" s="225">
        <f t="shared" si="0"/>
        <v>41</v>
      </c>
      <c r="E57" s="189">
        <f>E54+E55+E56</f>
        <v>323000</v>
      </c>
      <c r="F57" s="54"/>
      <c r="G57" s="235">
        <f>SUMPRODUCT(E54:E55,G54:G55)/E57</f>
        <v>0.06103591331269349</v>
      </c>
      <c r="H57" s="54"/>
      <c r="J57" s="225">
        <f t="shared" si="1"/>
        <v>41</v>
      </c>
      <c r="N57" s="189">
        <f>N54+N55+N56</f>
        <v>313000</v>
      </c>
      <c r="O57" s="54"/>
      <c r="P57" s="235">
        <f>SUMPRODUCT(N54:N56,P54:P56)/N57</f>
        <v>0.06061214057507987</v>
      </c>
      <c r="Q57" s="54"/>
      <c r="S57" s="225">
        <f t="shared" si="2"/>
        <v>41</v>
      </c>
      <c r="W57" s="189">
        <f>W54+W55+W56</f>
        <v>355000</v>
      </c>
      <c r="X57" s="54"/>
      <c r="Y57" s="235">
        <f>SUMPRODUCT(W54:W56,Y54:Y56)/W57</f>
        <v>0.061167042253521126</v>
      </c>
      <c r="Z57" s="54"/>
    </row>
    <row r="58" spans="1:26" ht="13.5" thickTop="1">
      <c r="A58" s="225">
        <f t="shared" si="0"/>
        <v>42</v>
      </c>
      <c r="B58" s="226" t="s">
        <v>146</v>
      </c>
      <c r="E58" s="243">
        <f>E57*G57</f>
        <v>19714.6</v>
      </c>
      <c r="F58" s="54"/>
      <c r="G58" s="54"/>
      <c r="H58" s="54"/>
      <c r="J58" s="225">
        <f t="shared" si="1"/>
        <v>42</v>
      </c>
      <c r="K58" s="226" t="s">
        <v>146</v>
      </c>
      <c r="N58" s="243">
        <f>N57*P57</f>
        <v>18971.6</v>
      </c>
      <c r="O58" s="54"/>
      <c r="P58" s="54"/>
      <c r="Q58" s="54"/>
      <c r="S58" s="225">
        <f t="shared" si="2"/>
        <v>42</v>
      </c>
      <c r="T58" s="226" t="s">
        <v>146</v>
      </c>
      <c r="W58" s="243">
        <f>W57*Y57</f>
        <v>21714.3</v>
      </c>
      <c r="X58" s="54"/>
      <c r="Y58" s="54"/>
      <c r="Z58" s="54"/>
    </row>
    <row r="59" spans="5:26" ht="12.75">
      <c r="E59" s="54"/>
      <c r="F59" s="54"/>
      <c r="G59" s="54"/>
      <c r="H59" s="54"/>
      <c r="N59" s="54"/>
      <c r="O59" s="54"/>
      <c r="P59" s="54"/>
      <c r="Q59" s="54"/>
      <c r="W59" s="54"/>
      <c r="X59" s="54"/>
      <c r="Y59" s="54"/>
      <c r="Z59" s="54"/>
    </row>
    <row r="60" spans="1:26" ht="12.75">
      <c r="A60" s="225">
        <f>+A58+1</f>
        <v>43</v>
      </c>
      <c r="B60" s="226" t="s">
        <v>155</v>
      </c>
      <c r="E60" s="54">
        <v>13200</v>
      </c>
      <c r="F60" s="54"/>
      <c r="G60" s="54"/>
      <c r="H60" s="54"/>
      <c r="J60" s="225">
        <f>+J58+1</f>
        <v>43</v>
      </c>
      <c r="K60" s="226" t="s">
        <v>155</v>
      </c>
      <c r="N60" s="54">
        <v>72900</v>
      </c>
      <c r="O60" s="54"/>
      <c r="P60" s="54"/>
      <c r="Q60" s="54"/>
      <c r="S60" s="225">
        <f>+S58+1</f>
        <v>43</v>
      </c>
      <c r="T60" s="226" t="s">
        <v>155</v>
      </c>
      <c r="W60" s="54">
        <v>92000</v>
      </c>
      <c r="X60" s="54"/>
      <c r="Y60" s="54"/>
      <c r="Z60" s="54"/>
    </row>
    <row r="63" spans="2:20" ht="12.75">
      <c r="B63" s="226" t="s">
        <v>156</v>
      </c>
      <c r="K63" s="226" t="s">
        <v>156</v>
      </c>
      <c r="T63" s="226" t="s">
        <v>156</v>
      </c>
    </row>
    <row r="64" spans="2:21" ht="12.75">
      <c r="B64" s="244">
        <v>135000</v>
      </c>
      <c r="C64" s="226" t="s">
        <v>157</v>
      </c>
      <c r="K64" s="244">
        <v>135000</v>
      </c>
      <c r="L64" s="226" t="s">
        <v>157</v>
      </c>
      <c r="T64" s="244">
        <v>135000</v>
      </c>
      <c r="U64" s="226" t="s">
        <v>157</v>
      </c>
    </row>
    <row r="65" spans="2:21" ht="12.75">
      <c r="B65" s="244">
        <v>1600</v>
      </c>
      <c r="C65" s="226" t="s">
        <v>158</v>
      </c>
      <c r="K65" s="244">
        <v>1600</v>
      </c>
      <c r="L65" s="226" t="s">
        <v>158</v>
      </c>
      <c r="T65" s="244">
        <v>1600</v>
      </c>
      <c r="U65" s="226" t="s">
        <v>158</v>
      </c>
    </row>
    <row r="66" spans="2:21" ht="12.75">
      <c r="B66" s="245">
        <v>0.00875</v>
      </c>
      <c r="C66" s="226" t="s">
        <v>159</v>
      </c>
      <c r="K66" s="245">
        <v>0.00875</v>
      </c>
      <c r="L66" s="226" t="s">
        <v>159</v>
      </c>
      <c r="T66" s="245">
        <v>0.00875</v>
      </c>
      <c r="U66" s="226" t="s">
        <v>159</v>
      </c>
    </row>
    <row r="67" spans="2:21" ht="12.75">
      <c r="B67" s="246">
        <v>0.065</v>
      </c>
      <c r="C67" s="226" t="s">
        <v>160</v>
      </c>
      <c r="K67" s="246">
        <v>0.065</v>
      </c>
      <c r="L67" s="226" t="s">
        <v>160</v>
      </c>
      <c r="T67" s="246">
        <v>0.065</v>
      </c>
      <c r="U67" s="226" t="s">
        <v>160</v>
      </c>
    </row>
    <row r="69" spans="2:21" ht="12.75">
      <c r="B69" s="244">
        <v>30000</v>
      </c>
      <c r="C69" s="226" t="s">
        <v>161</v>
      </c>
      <c r="K69" s="244">
        <v>30000</v>
      </c>
      <c r="L69" s="226" t="s">
        <v>161</v>
      </c>
      <c r="T69" s="244">
        <v>30000</v>
      </c>
      <c r="U69" s="226" t="s">
        <v>161</v>
      </c>
    </row>
  </sheetData>
  <mergeCells count="9">
    <mergeCell ref="E7:H7"/>
    <mergeCell ref="N7:Q7"/>
    <mergeCell ref="W7:Z7"/>
    <mergeCell ref="T5:Z5"/>
    <mergeCell ref="T6:Z6"/>
    <mergeCell ref="B5:H5"/>
    <mergeCell ref="B6:H6"/>
    <mergeCell ref="K5:Q5"/>
    <mergeCell ref="K6:Q6"/>
  </mergeCells>
  <printOptions horizontalCentered="1"/>
  <pageMargins left="0.8" right="0.5" top="0.73" bottom="0.53" header="0.18" footer="0.16"/>
  <pageSetup fitToWidth="4" horizontalDpi="1200" verticalDpi="1200" orientation="portrait" scale="63" r:id="rId1"/>
  <colBreaks count="2" manualBreakCount="2">
    <brk id="9" max="69" man="1"/>
    <brk id="18" max="69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23">
      <selection activeCell="A46" sqref="A46:A47"/>
    </sheetView>
  </sheetViews>
  <sheetFormatPr defaultColWidth="9.140625" defaultRowHeight="12.75"/>
  <cols>
    <col min="1" max="1" width="6.00390625" style="33" customWidth="1"/>
    <col min="2" max="2" width="6.57421875" style="34" customWidth="1"/>
    <col min="3" max="3" width="12.421875" style="34" bestFit="1" customWidth="1"/>
    <col min="4" max="4" width="11.140625" style="35" bestFit="1" customWidth="1"/>
    <col min="5" max="5" width="12.7109375" style="35" bestFit="1" customWidth="1"/>
    <col min="6" max="6" width="12.140625" style="36" bestFit="1" customWidth="1"/>
    <col min="7" max="7" width="2.57421875" style="34" bestFit="1" customWidth="1"/>
    <col min="8" max="8" width="5.140625" style="34" customWidth="1"/>
    <col min="9" max="9" width="22.140625" style="34" bestFit="1" customWidth="1"/>
    <col min="10" max="10" width="5.7109375" style="34" bestFit="1" customWidth="1"/>
    <col min="11" max="11" width="9.140625" style="34" customWidth="1"/>
    <col min="12" max="16384" width="9.00390625" style="34" customWidth="1"/>
  </cols>
  <sheetData>
    <row r="1" ht="15.75">
      <c r="I1" s="37" t="s">
        <v>23</v>
      </c>
    </row>
    <row r="2" ht="15.75">
      <c r="I2" s="37" t="s">
        <v>216</v>
      </c>
    </row>
    <row r="3" ht="15.75">
      <c r="I3" s="37" t="s">
        <v>889</v>
      </c>
    </row>
    <row r="4" ht="15.75">
      <c r="I4" s="37" t="s">
        <v>376</v>
      </c>
    </row>
    <row r="6" ht="26.25">
      <c r="B6" s="38" t="s">
        <v>217</v>
      </c>
    </row>
    <row r="7" spans="1:8" ht="19.5" customHeight="1">
      <c r="A7" s="449" t="s">
        <v>888</v>
      </c>
      <c r="B7" s="450"/>
      <c r="C7" s="450"/>
      <c r="D7" s="450"/>
      <c r="E7" s="450"/>
      <c r="F7" s="451"/>
      <c r="G7" s="450"/>
      <c r="H7" s="450"/>
    </row>
    <row r="8" spans="4:5" ht="13.5" customHeight="1">
      <c r="D8" s="34"/>
      <c r="E8" s="34"/>
    </row>
    <row r="9" spans="2:6" s="39" customFormat="1" ht="13.5" customHeight="1">
      <c r="B9" s="39" t="s">
        <v>218</v>
      </c>
      <c r="C9" s="39" t="s">
        <v>219</v>
      </c>
      <c r="D9" s="39" t="s">
        <v>220</v>
      </c>
      <c r="E9" s="39" t="s">
        <v>221</v>
      </c>
      <c r="F9" s="40" t="s">
        <v>222</v>
      </c>
    </row>
    <row r="10" spans="2:6" ht="13.5" customHeight="1">
      <c r="B10" s="39"/>
      <c r="C10" s="39"/>
      <c r="D10" s="39" t="s">
        <v>34</v>
      </c>
      <c r="E10" s="39" t="s">
        <v>223</v>
      </c>
      <c r="F10" s="40" t="s">
        <v>224</v>
      </c>
    </row>
    <row r="11" spans="2:6" ht="13.5" customHeight="1" thickBot="1">
      <c r="B11" s="41" t="s">
        <v>225</v>
      </c>
      <c r="C11" s="41" t="s">
        <v>151</v>
      </c>
      <c r="D11" s="41" t="s">
        <v>226</v>
      </c>
      <c r="E11" s="41" t="s">
        <v>227</v>
      </c>
      <c r="F11" s="42" t="s">
        <v>228</v>
      </c>
    </row>
    <row r="12" spans="1:6" ht="12.75">
      <c r="A12" s="33">
        <v>1</v>
      </c>
      <c r="B12" s="34" t="s">
        <v>229</v>
      </c>
      <c r="C12" s="34" t="s">
        <v>230</v>
      </c>
      <c r="D12" s="35">
        <v>7098</v>
      </c>
      <c r="E12" s="35">
        <v>653861</v>
      </c>
      <c r="F12" s="36">
        <v>1817600</v>
      </c>
    </row>
    <row r="13" spans="1:6" ht="13.5" customHeight="1">
      <c r="A13" s="33">
        <v>2</v>
      </c>
      <c r="B13" s="34" t="s">
        <v>229</v>
      </c>
      <c r="C13" s="34" t="s">
        <v>231</v>
      </c>
      <c r="D13" s="35">
        <v>792342</v>
      </c>
      <c r="E13" s="35">
        <v>63447141</v>
      </c>
      <c r="F13" s="36">
        <v>176778535</v>
      </c>
    </row>
    <row r="14" spans="1:6" ht="12.75">
      <c r="A14" s="33">
        <v>3</v>
      </c>
      <c r="B14" s="34" t="s">
        <v>229</v>
      </c>
      <c r="C14" s="34" t="s">
        <v>232</v>
      </c>
      <c r="D14" s="35">
        <v>58177</v>
      </c>
      <c r="E14" s="35">
        <v>25989670</v>
      </c>
      <c r="F14" s="36">
        <v>40527901</v>
      </c>
    </row>
    <row r="15" spans="1:6" ht="12.75">
      <c r="A15" s="33">
        <v>4</v>
      </c>
      <c r="B15" s="34" t="s">
        <v>229</v>
      </c>
      <c r="C15" s="34" t="s">
        <v>233</v>
      </c>
      <c r="D15" s="35">
        <v>665</v>
      </c>
      <c r="E15" s="35">
        <v>1306038</v>
      </c>
      <c r="F15" s="36">
        <v>1209723</v>
      </c>
    </row>
    <row r="16" spans="1:6" ht="12.75">
      <c r="A16" s="33">
        <v>5</v>
      </c>
      <c r="B16" s="34" t="s">
        <v>229</v>
      </c>
      <c r="C16" s="34" t="s">
        <v>234</v>
      </c>
      <c r="D16" s="35">
        <v>1</v>
      </c>
      <c r="E16" s="35">
        <v>2296290</v>
      </c>
      <c r="F16" s="36">
        <v>1078652</v>
      </c>
    </row>
    <row r="17" spans="1:6" ht="12.75">
      <c r="A17" s="33">
        <v>6</v>
      </c>
      <c r="B17" s="34" t="s">
        <v>229</v>
      </c>
      <c r="C17" s="34" t="s">
        <v>235</v>
      </c>
      <c r="D17" s="35">
        <v>1</v>
      </c>
      <c r="E17" s="35">
        <v>4021801</v>
      </c>
      <c r="F17" s="36">
        <v>1578186</v>
      </c>
    </row>
    <row r="18" spans="1:6" ht="12.75">
      <c r="A18" s="33">
        <v>7</v>
      </c>
      <c r="B18" s="34" t="s">
        <v>229</v>
      </c>
      <c r="C18" s="34" t="s">
        <v>236</v>
      </c>
      <c r="D18" s="35">
        <v>40</v>
      </c>
      <c r="E18" s="35">
        <v>0</v>
      </c>
      <c r="F18" s="36">
        <v>91620</v>
      </c>
    </row>
    <row r="19" spans="1:6" ht="12.75">
      <c r="A19" s="33">
        <v>8</v>
      </c>
      <c r="B19" s="34" t="s">
        <v>229</v>
      </c>
      <c r="C19" s="34" t="s">
        <v>237</v>
      </c>
      <c r="D19" s="35">
        <v>1</v>
      </c>
      <c r="E19" s="35">
        <v>340475</v>
      </c>
      <c r="F19" s="36">
        <v>107182</v>
      </c>
    </row>
    <row r="20" spans="1:6" ht="12.75">
      <c r="A20" s="33">
        <v>9</v>
      </c>
      <c r="B20" s="34" t="s">
        <v>229</v>
      </c>
      <c r="C20" s="34" t="s">
        <v>238</v>
      </c>
      <c r="D20" s="35">
        <v>1</v>
      </c>
      <c r="E20" s="35">
        <v>137419</v>
      </c>
      <c r="F20" s="36">
        <v>351338</v>
      </c>
    </row>
    <row r="21" spans="1:6" ht="12.75">
      <c r="A21" s="33">
        <v>10</v>
      </c>
      <c r="B21" s="34" t="s">
        <v>229</v>
      </c>
      <c r="C21" s="34" t="s">
        <v>239</v>
      </c>
      <c r="D21" s="35">
        <v>69</v>
      </c>
      <c r="E21" s="35">
        <v>531958</v>
      </c>
      <c r="F21" s="36">
        <v>216905</v>
      </c>
    </row>
    <row r="22" spans="1:6" ht="12.75">
      <c r="A22" s="33">
        <v>11</v>
      </c>
      <c r="B22" s="34" t="s">
        <v>229</v>
      </c>
      <c r="C22" s="34" t="s">
        <v>240</v>
      </c>
      <c r="D22" s="35">
        <v>1</v>
      </c>
      <c r="E22" s="35">
        <v>978110</v>
      </c>
      <c r="F22" s="36">
        <v>127966</v>
      </c>
    </row>
    <row r="23" spans="1:6" ht="12.75">
      <c r="A23" s="33">
        <v>12</v>
      </c>
      <c r="B23" s="34" t="s">
        <v>229</v>
      </c>
      <c r="C23" s="34" t="s">
        <v>241</v>
      </c>
      <c r="D23" s="35">
        <v>5</v>
      </c>
      <c r="E23" s="35">
        <v>316974</v>
      </c>
      <c r="F23" s="36">
        <v>165727</v>
      </c>
    </row>
    <row r="24" spans="1:6" ht="12.75">
      <c r="A24" s="33">
        <v>13</v>
      </c>
      <c r="B24" s="34" t="s">
        <v>229</v>
      </c>
      <c r="C24" s="34" t="s">
        <v>242</v>
      </c>
      <c r="D24" s="35">
        <v>12</v>
      </c>
      <c r="E24" s="35">
        <v>8268846</v>
      </c>
      <c r="F24" s="36">
        <v>1315608</v>
      </c>
    </row>
    <row r="25" spans="1:6" ht="12.75">
      <c r="A25" s="33">
        <v>14</v>
      </c>
      <c r="B25" s="34" t="s">
        <v>229</v>
      </c>
      <c r="C25" s="34" t="s">
        <v>243</v>
      </c>
      <c r="D25" s="35">
        <v>1</v>
      </c>
      <c r="E25" s="35">
        <v>26462500</v>
      </c>
      <c r="F25" s="36">
        <v>2400000</v>
      </c>
    </row>
    <row r="26" spans="1:6" ht="12.75">
      <c r="A26" s="33">
        <v>15</v>
      </c>
      <c r="B26" s="34" t="s">
        <v>229</v>
      </c>
      <c r="C26" s="34" t="s">
        <v>244</v>
      </c>
      <c r="D26" s="35">
        <v>31</v>
      </c>
      <c r="E26" s="35">
        <v>9527302</v>
      </c>
      <c r="F26" s="36">
        <v>1880519</v>
      </c>
    </row>
    <row r="27" spans="1:6" ht="12.75">
      <c r="A27" s="33">
        <v>16</v>
      </c>
      <c r="B27" s="34" t="s">
        <v>229</v>
      </c>
      <c r="C27" s="34" t="s">
        <v>245</v>
      </c>
      <c r="D27" s="35">
        <v>1</v>
      </c>
      <c r="E27" s="35">
        <v>150704</v>
      </c>
      <c r="F27" s="36">
        <v>22534</v>
      </c>
    </row>
    <row r="28" spans="1:6" ht="12.75">
      <c r="A28" s="33">
        <v>17</v>
      </c>
      <c r="B28" s="34" t="s">
        <v>229</v>
      </c>
      <c r="C28" s="34" t="s">
        <v>246</v>
      </c>
      <c r="D28" s="35">
        <v>1</v>
      </c>
      <c r="E28" s="35">
        <v>21216</v>
      </c>
      <c r="F28" s="36">
        <v>15175</v>
      </c>
    </row>
    <row r="29" spans="1:6" ht="12.75">
      <c r="A29" s="33">
        <v>18</v>
      </c>
      <c r="B29" s="34" t="s">
        <v>229</v>
      </c>
      <c r="C29" s="34" t="s">
        <v>247</v>
      </c>
      <c r="D29" s="35">
        <v>76</v>
      </c>
      <c r="E29" s="35">
        <v>14445854</v>
      </c>
      <c r="F29" s="36">
        <v>2310706</v>
      </c>
    </row>
    <row r="30" spans="1:6" ht="12.75">
      <c r="A30" s="33">
        <v>19</v>
      </c>
      <c r="B30" s="34" t="s">
        <v>229</v>
      </c>
      <c r="C30" s="34" t="s">
        <v>248</v>
      </c>
      <c r="D30" s="35">
        <v>1</v>
      </c>
      <c r="E30" s="35">
        <v>2521007</v>
      </c>
      <c r="F30" s="36">
        <v>281143</v>
      </c>
    </row>
    <row r="31" spans="1:6" ht="12.75">
      <c r="A31" s="33">
        <v>20</v>
      </c>
      <c r="B31" s="34" t="s">
        <v>229</v>
      </c>
      <c r="C31" s="34" t="s">
        <v>249</v>
      </c>
      <c r="D31" s="35">
        <v>1</v>
      </c>
      <c r="E31" s="35">
        <v>0</v>
      </c>
      <c r="F31" s="36">
        <v>0</v>
      </c>
    </row>
    <row r="32" spans="1:6" ht="12.75">
      <c r="A32" s="33">
        <v>21</v>
      </c>
      <c r="B32" s="34" t="s">
        <v>229</v>
      </c>
      <c r="C32" s="34" t="s">
        <v>250</v>
      </c>
      <c r="D32" s="35">
        <v>1</v>
      </c>
      <c r="E32" s="35">
        <v>36423</v>
      </c>
      <c r="F32" s="36">
        <v>32343</v>
      </c>
    </row>
    <row r="33" spans="1:6" ht="12.75">
      <c r="A33" s="33">
        <v>22</v>
      </c>
      <c r="B33" s="34" t="s">
        <v>251</v>
      </c>
      <c r="C33" s="34" t="s">
        <v>252</v>
      </c>
      <c r="D33" s="35">
        <v>24063</v>
      </c>
      <c r="E33" s="35">
        <v>3484317</v>
      </c>
      <c r="F33" s="36">
        <v>9017385</v>
      </c>
    </row>
    <row r="34" spans="1:6" ht="12.75">
      <c r="A34" s="33">
        <v>23</v>
      </c>
      <c r="B34" s="34" t="s">
        <v>251</v>
      </c>
      <c r="C34" s="34" t="s">
        <v>253</v>
      </c>
      <c r="D34" s="35">
        <v>1111</v>
      </c>
      <c r="E34" s="35">
        <v>162725</v>
      </c>
      <c r="F34" s="36">
        <v>477196</v>
      </c>
    </row>
    <row r="35" spans="1:6" ht="12.75">
      <c r="A35" s="33">
        <v>24</v>
      </c>
      <c r="B35" s="34" t="s">
        <v>251</v>
      </c>
      <c r="C35" s="34" t="s">
        <v>233</v>
      </c>
      <c r="D35" s="35">
        <v>44</v>
      </c>
      <c r="E35" s="35">
        <v>42094</v>
      </c>
      <c r="F35" s="36">
        <v>76991</v>
      </c>
    </row>
    <row r="36" spans="1:6" ht="12.75">
      <c r="A36" s="33">
        <v>25</v>
      </c>
      <c r="B36" s="34" t="s">
        <v>251</v>
      </c>
      <c r="C36" s="34" t="s">
        <v>234</v>
      </c>
      <c r="D36" s="35">
        <v>1</v>
      </c>
      <c r="E36" s="35">
        <v>146791</v>
      </c>
      <c r="F36" s="36">
        <v>127445</v>
      </c>
    </row>
    <row r="37" spans="1:6" ht="12.75">
      <c r="A37" s="33">
        <v>26</v>
      </c>
      <c r="B37" s="34" t="s">
        <v>251</v>
      </c>
      <c r="C37" s="34" t="s">
        <v>235</v>
      </c>
      <c r="D37" s="35">
        <v>1</v>
      </c>
      <c r="E37" s="35">
        <v>61678</v>
      </c>
      <c r="F37" s="36">
        <v>46804</v>
      </c>
    </row>
    <row r="38" spans="1:6" ht="12.75">
      <c r="A38" s="33">
        <v>27</v>
      </c>
      <c r="B38" s="34" t="s">
        <v>251</v>
      </c>
      <c r="C38" s="34" t="s">
        <v>238</v>
      </c>
      <c r="D38" s="35">
        <v>1</v>
      </c>
      <c r="E38" s="35">
        <v>4596</v>
      </c>
      <c r="F38" s="36">
        <v>14376</v>
      </c>
    </row>
    <row r="39" spans="1:6" ht="12.75">
      <c r="A39" s="33">
        <v>28</v>
      </c>
      <c r="B39" s="34" t="s">
        <v>251</v>
      </c>
      <c r="C39" s="34" t="s">
        <v>254</v>
      </c>
      <c r="D39" s="35">
        <v>5</v>
      </c>
      <c r="E39" s="35">
        <v>175285</v>
      </c>
      <c r="F39" s="36">
        <v>33575</v>
      </c>
    </row>
    <row r="40" spans="1:6" ht="12.75">
      <c r="A40" s="33">
        <v>29</v>
      </c>
      <c r="B40" s="34" t="s">
        <v>251</v>
      </c>
      <c r="C40" s="34" t="s">
        <v>255</v>
      </c>
      <c r="D40" s="35">
        <v>1</v>
      </c>
      <c r="E40" s="35">
        <v>30505</v>
      </c>
      <c r="F40" s="36">
        <v>11575</v>
      </c>
    </row>
    <row r="41" spans="1:6" ht="12.75">
      <c r="A41" s="33">
        <v>30</v>
      </c>
      <c r="B41" s="34" t="s">
        <v>251</v>
      </c>
      <c r="C41" s="34" t="s">
        <v>256</v>
      </c>
      <c r="D41" s="35">
        <v>1</v>
      </c>
      <c r="E41" s="35">
        <v>210764</v>
      </c>
      <c r="F41" s="36">
        <v>12202</v>
      </c>
    </row>
    <row r="42" spans="1:6" ht="12.75">
      <c r="A42" s="33">
        <v>31</v>
      </c>
      <c r="B42" s="34" t="s">
        <v>251</v>
      </c>
      <c r="C42" s="34" t="s">
        <v>257</v>
      </c>
      <c r="D42" s="35">
        <v>1</v>
      </c>
      <c r="E42" s="35">
        <v>115890</v>
      </c>
      <c r="F42" s="36">
        <v>27477</v>
      </c>
    </row>
    <row r="43" spans="1:6" ht="12.75">
      <c r="A43" s="33">
        <v>32</v>
      </c>
      <c r="B43" s="43" t="s">
        <v>251</v>
      </c>
      <c r="C43" s="43" t="s">
        <v>258</v>
      </c>
      <c r="D43" s="44">
        <v>1</v>
      </c>
      <c r="E43" s="44">
        <v>55471</v>
      </c>
      <c r="F43" s="45">
        <v>18086</v>
      </c>
    </row>
    <row r="44" spans="1:6" ht="12.75">
      <c r="A44" s="33">
        <v>33</v>
      </c>
      <c r="B44" s="46" t="s">
        <v>259</v>
      </c>
      <c r="D44" s="47">
        <f>SUM(D12:D43)</f>
        <v>883756</v>
      </c>
      <c r="E44" s="47">
        <f>SUM(E12:E43)</f>
        <v>165943705</v>
      </c>
      <c r="F44" s="48">
        <f>SUM(F12:F43)</f>
        <v>242172475</v>
      </c>
    </row>
    <row r="46" ht="12.75">
      <c r="B46" s="261" t="s">
        <v>820</v>
      </c>
    </row>
    <row r="47" ht="12.75">
      <c r="B47" s="261" t="s">
        <v>896</v>
      </c>
    </row>
    <row r="48" ht="12.75">
      <c r="B48" s="34" t="s">
        <v>897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workbookViewId="0" topLeftCell="E1">
      <selection activeCell="H2" sqref="H2"/>
    </sheetView>
  </sheetViews>
  <sheetFormatPr defaultColWidth="9.140625" defaultRowHeight="12.75"/>
  <cols>
    <col min="1" max="1" width="20.28125" style="452" bestFit="1" customWidth="1"/>
    <col min="2" max="2" width="11.421875" style="452" bestFit="1" customWidth="1"/>
    <col min="3" max="3" width="11.57421875" style="452" bestFit="1" customWidth="1"/>
    <col min="4" max="4" width="15.421875" style="452" bestFit="1" customWidth="1"/>
    <col min="5" max="5" width="14.140625" style="452" bestFit="1" customWidth="1"/>
    <col min="6" max="6" width="16.57421875" style="452" bestFit="1" customWidth="1"/>
    <col min="7" max="7" width="16.140625" style="452" bestFit="1" customWidth="1"/>
    <col min="8" max="8" width="17.28125" style="452" bestFit="1" customWidth="1"/>
    <col min="9" max="9" width="19.28125" style="452" bestFit="1" customWidth="1"/>
    <col min="10" max="16384" width="9.140625" style="452" customWidth="1"/>
  </cols>
  <sheetData>
    <row r="1" ht="12.75">
      <c r="I1" s="458" t="s">
        <v>23</v>
      </c>
    </row>
    <row r="2" ht="12.75">
      <c r="I2" s="458" t="s">
        <v>216</v>
      </c>
    </row>
    <row r="3" ht="12.75">
      <c r="I3" s="458" t="s">
        <v>903</v>
      </c>
    </row>
    <row r="6" spans="1:9" ht="12.75">
      <c r="A6" s="452" t="s">
        <v>890</v>
      </c>
      <c r="B6" s="519" t="s">
        <v>309</v>
      </c>
      <c r="C6" s="519"/>
      <c r="D6" s="519"/>
      <c r="E6" s="519"/>
      <c r="F6" s="519"/>
      <c r="G6" s="519"/>
      <c r="H6" s="519"/>
      <c r="I6" s="453">
        <v>39505</v>
      </c>
    </row>
    <row r="7" spans="1:9" ht="12.75">
      <c r="A7" s="452" t="s">
        <v>310</v>
      </c>
      <c r="B7" s="519" t="s">
        <v>891</v>
      </c>
      <c r="C7" s="519"/>
      <c r="D7" s="519"/>
      <c r="E7" s="519"/>
      <c r="F7" s="519"/>
      <c r="G7" s="519"/>
      <c r="H7" s="519"/>
      <c r="I7" s="454">
        <v>0.6782291666666667</v>
      </c>
    </row>
    <row r="8" spans="1:9" ht="12.75">
      <c r="A8" s="452" t="s">
        <v>311</v>
      </c>
      <c r="B8" s="519">
        <v>2008</v>
      </c>
      <c r="C8" s="519"/>
      <c r="D8" s="519"/>
      <c r="E8" s="519"/>
      <c r="F8" s="519"/>
      <c r="G8" s="519"/>
      <c r="I8" s="455" t="s">
        <v>892</v>
      </c>
    </row>
    <row r="9" ht="12.75">
      <c r="A9" s="452" t="s">
        <v>312</v>
      </c>
    </row>
    <row r="10" ht="12.75">
      <c r="A10" s="452" t="s">
        <v>313</v>
      </c>
    </row>
    <row r="12" spans="3:7" ht="12.75">
      <c r="C12" s="452" t="s">
        <v>314</v>
      </c>
      <c r="F12" s="452" t="s">
        <v>315</v>
      </c>
      <c r="G12" s="452" t="s">
        <v>316</v>
      </c>
    </row>
    <row r="13" spans="2:9" ht="12.75">
      <c r="B13" s="452" t="s">
        <v>317</v>
      </c>
      <c r="C13" s="452" t="s">
        <v>318</v>
      </c>
      <c r="D13" s="452" t="s">
        <v>319</v>
      </c>
      <c r="E13" s="452" t="s">
        <v>320</v>
      </c>
      <c r="F13" s="452" t="s">
        <v>321</v>
      </c>
      <c r="G13" s="452" t="s">
        <v>321</v>
      </c>
      <c r="H13" s="452" t="s">
        <v>322</v>
      </c>
      <c r="I13" s="452" t="s">
        <v>259</v>
      </c>
    </row>
    <row r="14" spans="2:9" ht="12.75">
      <c r="B14" s="452" t="s">
        <v>323</v>
      </c>
      <c r="C14" s="452" t="s">
        <v>323</v>
      </c>
      <c r="D14" s="452" t="s">
        <v>324</v>
      </c>
      <c r="E14" s="452" t="s">
        <v>324</v>
      </c>
      <c r="F14" s="452" t="s">
        <v>325</v>
      </c>
      <c r="G14" s="452" t="s">
        <v>325</v>
      </c>
      <c r="H14" s="452" t="s">
        <v>325</v>
      </c>
      <c r="I14" s="452" t="s">
        <v>325</v>
      </c>
    </row>
    <row r="15" spans="1:9" ht="12.75">
      <c r="A15" s="452" t="s">
        <v>893</v>
      </c>
      <c r="B15" s="452" t="s">
        <v>894</v>
      </c>
      <c r="C15" s="452" t="s">
        <v>326</v>
      </c>
      <c r="D15" s="452" t="s">
        <v>327</v>
      </c>
      <c r="E15" s="452" t="s">
        <v>328</v>
      </c>
      <c r="F15" s="452" t="s">
        <v>327</v>
      </c>
      <c r="G15" s="452" t="s">
        <v>329</v>
      </c>
      <c r="H15" s="452" t="s">
        <v>330</v>
      </c>
      <c r="I15" s="452" t="s">
        <v>895</v>
      </c>
    </row>
    <row r="16" ht="12.75">
      <c r="A16" s="452" t="s">
        <v>331</v>
      </c>
    </row>
    <row r="17" ht="12.75">
      <c r="A17" s="452" t="s">
        <v>332</v>
      </c>
    </row>
    <row r="18" spans="1:9" ht="12.75">
      <c r="A18" s="452" t="s">
        <v>230</v>
      </c>
      <c r="B18" s="456">
        <v>7098</v>
      </c>
      <c r="C18" s="456">
        <v>7162</v>
      </c>
      <c r="D18" s="456">
        <v>653861</v>
      </c>
      <c r="E18" s="456">
        <v>653861</v>
      </c>
      <c r="F18" s="457">
        <v>1817600</v>
      </c>
      <c r="G18" s="457">
        <v>682215</v>
      </c>
      <c r="H18" s="457">
        <v>3512619</v>
      </c>
      <c r="I18" s="457">
        <v>6012434</v>
      </c>
    </row>
    <row r="19" spans="1:9" ht="12.75">
      <c r="A19" s="452" t="s">
        <v>231</v>
      </c>
      <c r="B19" s="456">
        <v>792342</v>
      </c>
      <c r="C19" s="456">
        <v>800062</v>
      </c>
      <c r="D19" s="456">
        <v>63447141</v>
      </c>
      <c r="E19" s="456">
        <v>63447141</v>
      </c>
      <c r="F19" s="456">
        <v>176778535</v>
      </c>
      <c r="G19" s="456">
        <v>66108852</v>
      </c>
      <c r="H19" s="456">
        <v>340845655</v>
      </c>
      <c r="I19" s="456">
        <v>583733042</v>
      </c>
    </row>
    <row r="20" spans="1:9" ht="12.75">
      <c r="A20" s="452" t="s">
        <v>232</v>
      </c>
      <c r="B20" s="456">
        <v>58177</v>
      </c>
      <c r="C20" s="456">
        <v>59035</v>
      </c>
      <c r="D20" s="456">
        <v>25989670</v>
      </c>
      <c r="E20" s="456">
        <v>25989670</v>
      </c>
      <c r="F20" s="456">
        <v>40527901</v>
      </c>
      <c r="G20" s="456">
        <v>27507263</v>
      </c>
      <c r="H20" s="456">
        <v>139619624</v>
      </c>
      <c r="I20" s="456">
        <v>207654788</v>
      </c>
    </row>
    <row r="21" spans="1:9" ht="12.75">
      <c r="A21" s="452" t="s">
        <v>333</v>
      </c>
      <c r="B21" s="452">
        <v>665</v>
      </c>
      <c r="C21" s="452">
        <v>665</v>
      </c>
      <c r="D21" s="456">
        <v>1306038</v>
      </c>
      <c r="E21" s="456">
        <v>1306038</v>
      </c>
      <c r="F21" s="456">
        <v>1209723</v>
      </c>
      <c r="G21" s="456">
        <v>1097561</v>
      </c>
      <c r="H21" s="456">
        <v>6964629</v>
      </c>
      <c r="I21" s="456">
        <v>9271913</v>
      </c>
    </row>
    <row r="22" spans="1:9" ht="12.75">
      <c r="A22" s="452" t="s">
        <v>334</v>
      </c>
      <c r="B22" s="452">
        <v>1</v>
      </c>
      <c r="C22" s="452">
        <v>1</v>
      </c>
      <c r="D22" s="456">
        <v>2296290</v>
      </c>
      <c r="E22" s="456">
        <v>2296290</v>
      </c>
      <c r="F22" s="456">
        <v>1078652</v>
      </c>
      <c r="G22" s="456">
        <v>2013004</v>
      </c>
      <c r="H22" s="456">
        <v>12245288</v>
      </c>
      <c r="I22" s="456">
        <v>15336944</v>
      </c>
    </row>
    <row r="23" spans="1:9" ht="12.75">
      <c r="A23" s="452" t="s">
        <v>335</v>
      </c>
      <c r="B23" s="452">
        <v>1</v>
      </c>
      <c r="C23" s="452">
        <v>1</v>
      </c>
      <c r="D23" s="456">
        <v>4021801</v>
      </c>
      <c r="E23" s="456">
        <v>4021801</v>
      </c>
      <c r="F23" s="456">
        <v>1578186</v>
      </c>
      <c r="G23" s="456">
        <v>3625992</v>
      </c>
      <c r="H23" s="456">
        <v>21446818</v>
      </c>
      <c r="I23" s="456">
        <v>26650996</v>
      </c>
    </row>
    <row r="24" spans="1:9" ht="12.75">
      <c r="A24" s="452" t="s">
        <v>336</v>
      </c>
      <c r="B24" s="452">
        <v>40</v>
      </c>
      <c r="C24" s="452">
        <v>40</v>
      </c>
      <c r="F24" s="456">
        <v>91620</v>
      </c>
      <c r="G24" s="456">
        <v>24600</v>
      </c>
      <c r="H24" s="456">
        <v>38544</v>
      </c>
      <c r="I24" s="456">
        <v>154764</v>
      </c>
    </row>
    <row r="25" spans="1:9" ht="12.75">
      <c r="A25" s="452" t="s">
        <v>337</v>
      </c>
      <c r="B25" s="452">
        <v>1</v>
      </c>
      <c r="C25" s="452">
        <v>1</v>
      </c>
      <c r="D25" s="456">
        <v>340475</v>
      </c>
      <c r="E25" s="456">
        <v>340475</v>
      </c>
      <c r="F25" s="456">
        <v>107182</v>
      </c>
      <c r="G25" s="456">
        <v>285346</v>
      </c>
      <c r="H25" s="456">
        <v>1815629</v>
      </c>
      <c r="I25" s="456">
        <v>2208157</v>
      </c>
    </row>
    <row r="26" spans="1:9" ht="12.75">
      <c r="A26" s="452" t="s">
        <v>238</v>
      </c>
      <c r="B26" s="452">
        <v>1</v>
      </c>
      <c r="C26" s="452">
        <v>1</v>
      </c>
      <c r="D26" s="456">
        <v>137419</v>
      </c>
      <c r="E26" s="456">
        <v>137419</v>
      </c>
      <c r="F26" s="456">
        <v>351338</v>
      </c>
      <c r="G26" s="456">
        <v>121978</v>
      </c>
      <c r="H26" s="456">
        <v>732807</v>
      </c>
      <c r="I26" s="456">
        <v>1206123</v>
      </c>
    </row>
    <row r="27" spans="2:9" ht="12.75">
      <c r="B27" s="452" t="s">
        <v>894</v>
      </c>
      <c r="C27" s="452" t="s">
        <v>326</v>
      </c>
      <c r="D27" s="452" t="s">
        <v>327</v>
      </c>
      <c r="E27" s="452" t="s">
        <v>328</v>
      </c>
      <c r="F27" s="452" t="s">
        <v>327</v>
      </c>
      <c r="G27" s="452" t="s">
        <v>329</v>
      </c>
      <c r="H27" s="452" t="s">
        <v>330</v>
      </c>
      <c r="I27" s="452" t="s">
        <v>895</v>
      </c>
    </row>
    <row r="28" spans="1:9" ht="12.75">
      <c r="A28" s="452" t="s">
        <v>338</v>
      </c>
      <c r="B28" s="456">
        <v>858326</v>
      </c>
      <c r="C28" s="456">
        <v>866968</v>
      </c>
      <c r="D28" s="456">
        <v>98192695</v>
      </c>
      <c r="E28" s="456">
        <v>98192695</v>
      </c>
      <c r="F28" s="457">
        <v>223540737</v>
      </c>
      <c r="G28" s="457">
        <v>101466811</v>
      </c>
      <c r="H28" s="457">
        <v>527221613</v>
      </c>
      <c r="I28" s="457">
        <v>852229161</v>
      </c>
    </row>
    <row r="29" ht="12.75">
      <c r="A29" s="452" t="s">
        <v>339</v>
      </c>
    </row>
    <row r="30" spans="1:9" ht="12.75">
      <c r="A30" s="452" t="s">
        <v>340</v>
      </c>
      <c r="B30" s="452">
        <v>69</v>
      </c>
      <c r="C30" s="452">
        <v>69</v>
      </c>
      <c r="D30" s="456">
        <v>531958</v>
      </c>
      <c r="E30" s="456">
        <v>531958</v>
      </c>
      <c r="F30" s="457">
        <v>216905</v>
      </c>
      <c r="G30" s="457">
        <v>97180</v>
      </c>
      <c r="H30" s="457">
        <v>978745</v>
      </c>
      <c r="I30" s="457">
        <v>1292830</v>
      </c>
    </row>
    <row r="31" spans="1:9" ht="12.75">
      <c r="A31" s="452" t="s">
        <v>341</v>
      </c>
      <c r="B31" s="452">
        <v>1</v>
      </c>
      <c r="C31" s="452">
        <v>1</v>
      </c>
      <c r="D31" s="456">
        <v>978110</v>
      </c>
      <c r="E31" s="456">
        <v>978110</v>
      </c>
      <c r="F31" s="456">
        <v>127966</v>
      </c>
      <c r="G31" s="456">
        <v>178681</v>
      </c>
      <c r="H31" s="456">
        <v>1799615</v>
      </c>
      <c r="I31" s="456">
        <v>2106262</v>
      </c>
    </row>
    <row r="32" spans="1:9" ht="12.75">
      <c r="A32" s="452" t="s">
        <v>342</v>
      </c>
      <c r="B32" s="452">
        <v>5</v>
      </c>
      <c r="C32" s="452">
        <v>5</v>
      </c>
      <c r="D32" s="456">
        <v>316974</v>
      </c>
      <c r="E32" s="456">
        <v>316974</v>
      </c>
      <c r="F32" s="456">
        <v>165727</v>
      </c>
      <c r="G32" s="456">
        <v>57903</v>
      </c>
      <c r="H32" s="456">
        <v>583196</v>
      </c>
      <c r="I32" s="456">
        <v>806826</v>
      </c>
    </row>
    <row r="33" spans="2:9" ht="12.75">
      <c r="B33" s="452" t="s">
        <v>894</v>
      </c>
      <c r="C33" s="452" t="s">
        <v>326</v>
      </c>
      <c r="D33" s="452" t="s">
        <v>327</v>
      </c>
      <c r="E33" s="452" t="s">
        <v>328</v>
      </c>
      <c r="F33" s="452" t="s">
        <v>327</v>
      </c>
      <c r="G33" s="452" t="s">
        <v>329</v>
      </c>
      <c r="H33" s="452" t="s">
        <v>330</v>
      </c>
      <c r="I33" s="452" t="s">
        <v>895</v>
      </c>
    </row>
    <row r="34" spans="1:9" ht="12.75">
      <c r="A34" s="452" t="s">
        <v>343</v>
      </c>
      <c r="B34" s="452">
        <v>75</v>
      </c>
      <c r="C34" s="452">
        <v>75</v>
      </c>
      <c r="D34" s="456">
        <v>1827042</v>
      </c>
      <c r="E34" s="456">
        <v>1827042</v>
      </c>
      <c r="F34" s="457">
        <v>510598</v>
      </c>
      <c r="G34" s="457">
        <v>333764</v>
      </c>
      <c r="H34" s="457">
        <v>3361556</v>
      </c>
      <c r="I34" s="457">
        <v>4205918</v>
      </c>
    </row>
    <row r="35" spans="1:9" ht="12.75">
      <c r="A35" s="452" t="s">
        <v>344</v>
      </c>
      <c r="B35" s="456">
        <v>858401</v>
      </c>
      <c r="C35" s="456">
        <v>867043</v>
      </c>
      <c r="D35" s="456">
        <v>100019737</v>
      </c>
      <c r="E35" s="456">
        <v>100019737</v>
      </c>
      <c r="F35" s="457">
        <v>224051335</v>
      </c>
      <c r="G35" s="457">
        <v>101800575</v>
      </c>
      <c r="H35" s="457">
        <v>530583169</v>
      </c>
      <c r="I35" s="457">
        <v>856435079</v>
      </c>
    </row>
    <row r="36" ht="12.75">
      <c r="A36" s="452" t="s">
        <v>345</v>
      </c>
    </row>
    <row r="37" ht="12.75">
      <c r="A37" s="452" t="s">
        <v>332</v>
      </c>
    </row>
    <row r="38" spans="1:9" ht="12.75">
      <c r="A38" s="452" t="s">
        <v>346</v>
      </c>
      <c r="B38" s="456">
        <v>24063</v>
      </c>
      <c r="C38" s="456">
        <v>24290</v>
      </c>
      <c r="D38" s="456">
        <v>3484317</v>
      </c>
      <c r="E38" s="456">
        <v>3484317</v>
      </c>
      <c r="F38" s="457">
        <v>9017385</v>
      </c>
      <c r="G38" s="452" t="s">
        <v>347</v>
      </c>
      <c r="H38" s="457">
        <v>21621545</v>
      </c>
      <c r="I38" s="457">
        <v>30638930</v>
      </c>
    </row>
    <row r="39" spans="1:9" ht="12.75">
      <c r="A39" s="452" t="s">
        <v>253</v>
      </c>
      <c r="B39" s="456">
        <v>1111</v>
      </c>
      <c r="C39" s="456">
        <v>1143</v>
      </c>
      <c r="D39" s="456">
        <v>162725</v>
      </c>
      <c r="E39" s="456">
        <v>162725</v>
      </c>
      <c r="F39" s="456">
        <v>477196</v>
      </c>
      <c r="H39" s="456">
        <v>1009773</v>
      </c>
      <c r="I39" s="456">
        <v>1486969</v>
      </c>
    </row>
    <row r="40" spans="1:9" ht="12.75">
      <c r="A40" s="452" t="s">
        <v>333</v>
      </c>
      <c r="B40" s="452">
        <v>44</v>
      </c>
      <c r="C40" s="452">
        <v>44</v>
      </c>
      <c r="D40" s="456">
        <v>42094</v>
      </c>
      <c r="E40" s="456">
        <v>42094</v>
      </c>
      <c r="F40" s="456">
        <v>76991</v>
      </c>
      <c r="H40" s="456">
        <v>261210</v>
      </c>
      <c r="I40" s="456">
        <v>338201</v>
      </c>
    </row>
    <row r="41" spans="1:9" ht="12.75">
      <c r="A41" s="452" t="s">
        <v>334</v>
      </c>
      <c r="B41" s="452">
        <v>1</v>
      </c>
      <c r="C41" s="452">
        <v>1</v>
      </c>
      <c r="D41" s="456">
        <v>146791</v>
      </c>
      <c r="E41" s="456">
        <v>146791</v>
      </c>
      <c r="F41" s="456">
        <v>127445</v>
      </c>
      <c r="H41" s="456">
        <v>910896</v>
      </c>
      <c r="I41" s="456">
        <v>1038341</v>
      </c>
    </row>
    <row r="42" spans="1:9" ht="12.75">
      <c r="A42" s="452" t="s">
        <v>335</v>
      </c>
      <c r="B42" s="452">
        <v>1</v>
      </c>
      <c r="C42" s="452">
        <v>1</v>
      </c>
      <c r="D42" s="456">
        <v>61678</v>
      </c>
      <c r="E42" s="456">
        <v>61678</v>
      </c>
      <c r="F42" s="456">
        <v>46804</v>
      </c>
      <c r="H42" s="456">
        <v>382737</v>
      </c>
      <c r="I42" s="456">
        <v>429541</v>
      </c>
    </row>
    <row r="43" spans="1:9" ht="12.75">
      <c r="A43" s="452" t="s">
        <v>238</v>
      </c>
      <c r="B43" s="452">
        <v>1</v>
      </c>
      <c r="C43" s="452">
        <v>1</v>
      </c>
      <c r="D43" s="456">
        <v>4596</v>
      </c>
      <c r="E43" s="456">
        <v>4596</v>
      </c>
      <c r="F43" s="456">
        <v>14376</v>
      </c>
      <c r="H43" s="456">
        <v>28524</v>
      </c>
      <c r="I43" s="456">
        <v>42900</v>
      </c>
    </row>
    <row r="44" spans="2:9" ht="12.75">
      <c r="B44" s="452" t="s">
        <v>894</v>
      </c>
      <c r="C44" s="452" t="s">
        <v>326</v>
      </c>
      <c r="D44" s="452" t="s">
        <v>327</v>
      </c>
      <c r="E44" s="452" t="s">
        <v>328</v>
      </c>
      <c r="F44" s="452" t="s">
        <v>327</v>
      </c>
      <c r="G44" s="452" t="s">
        <v>329</v>
      </c>
      <c r="H44" s="452" t="s">
        <v>330</v>
      </c>
      <c r="I44" s="452" t="s">
        <v>895</v>
      </c>
    </row>
    <row r="45" spans="1:9" ht="12.75">
      <c r="A45" s="452" t="s">
        <v>348</v>
      </c>
      <c r="B45" s="456">
        <v>25221</v>
      </c>
      <c r="C45" s="456">
        <v>25480</v>
      </c>
      <c r="D45" s="456">
        <v>3902201</v>
      </c>
      <c r="E45" s="456">
        <v>3902201</v>
      </c>
      <c r="F45" s="457">
        <v>9760197</v>
      </c>
      <c r="G45" s="452" t="s">
        <v>347</v>
      </c>
      <c r="H45" s="457">
        <v>24214685</v>
      </c>
      <c r="I45" s="457">
        <v>33974882</v>
      </c>
    </row>
    <row r="46" ht="12.75">
      <c r="A46" s="452" t="s">
        <v>339</v>
      </c>
    </row>
    <row r="47" spans="1:9" ht="12.75">
      <c r="A47" s="452" t="s">
        <v>254</v>
      </c>
      <c r="B47" s="452">
        <v>5</v>
      </c>
      <c r="C47" s="452">
        <v>5</v>
      </c>
      <c r="D47" s="456">
        <v>175285</v>
      </c>
      <c r="E47" s="456">
        <v>175285</v>
      </c>
      <c r="F47" s="457">
        <v>33575</v>
      </c>
      <c r="G47" s="457">
        <v>31734</v>
      </c>
      <c r="H47" s="457">
        <v>318661</v>
      </c>
      <c r="I47" s="457">
        <v>383970</v>
      </c>
    </row>
    <row r="48" spans="2:9" ht="12.75">
      <c r="B48" s="452" t="s">
        <v>894</v>
      </c>
      <c r="C48" s="452" t="s">
        <v>326</v>
      </c>
      <c r="D48" s="452" t="s">
        <v>327</v>
      </c>
      <c r="E48" s="452" t="s">
        <v>328</v>
      </c>
      <c r="F48" s="452" t="s">
        <v>327</v>
      </c>
      <c r="G48" s="452" t="s">
        <v>329</v>
      </c>
      <c r="H48" s="452" t="s">
        <v>330</v>
      </c>
      <c r="I48" s="452" t="s">
        <v>895</v>
      </c>
    </row>
    <row r="49" spans="1:9" ht="12.75">
      <c r="A49" s="452" t="s">
        <v>349</v>
      </c>
      <c r="B49" s="452">
        <v>5</v>
      </c>
      <c r="C49" s="452">
        <v>5</v>
      </c>
      <c r="D49" s="456">
        <v>175285</v>
      </c>
      <c r="E49" s="456">
        <v>175285</v>
      </c>
      <c r="F49" s="457">
        <v>33575</v>
      </c>
      <c r="G49" s="457">
        <v>31734</v>
      </c>
      <c r="H49" s="457">
        <v>318661</v>
      </c>
      <c r="I49" s="457">
        <v>383970</v>
      </c>
    </row>
    <row r="50" spans="1:9" ht="12.75">
      <c r="A50" s="452" t="s">
        <v>350</v>
      </c>
      <c r="B50" s="456">
        <v>25226</v>
      </c>
      <c r="C50" s="456">
        <v>25485</v>
      </c>
      <c r="D50" s="456">
        <v>4077486</v>
      </c>
      <c r="E50" s="456">
        <v>4077486</v>
      </c>
      <c r="F50" s="457">
        <v>9793772</v>
      </c>
      <c r="G50" s="457">
        <v>31734</v>
      </c>
      <c r="H50" s="457">
        <v>24533346</v>
      </c>
      <c r="I50" s="457">
        <v>34358852</v>
      </c>
    </row>
    <row r="51" ht="12.75">
      <c r="A51" s="452" t="s">
        <v>351</v>
      </c>
    </row>
    <row r="53" spans="1:9" ht="12.75">
      <c r="A53" s="452" t="s">
        <v>352</v>
      </c>
      <c r="B53" s="456">
        <v>883627</v>
      </c>
      <c r="C53" s="456">
        <v>892528</v>
      </c>
      <c r="D53" s="456">
        <v>104097223</v>
      </c>
      <c r="E53" s="456">
        <v>104097223</v>
      </c>
      <c r="F53" s="457">
        <v>233845107</v>
      </c>
      <c r="G53" s="457">
        <v>101832309</v>
      </c>
      <c r="H53" s="457">
        <v>555116515</v>
      </c>
      <c r="I53" s="457">
        <v>890793931</v>
      </c>
    </row>
    <row r="54" ht="12.75">
      <c r="A54" s="452" t="s">
        <v>353</v>
      </c>
    </row>
    <row r="55" spans="1:9" ht="12.75">
      <c r="A55" s="452" t="s">
        <v>354</v>
      </c>
      <c r="B55" s="452">
        <v>12</v>
      </c>
      <c r="C55" s="452">
        <v>12</v>
      </c>
      <c r="D55" s="456">
        <v>8268846</v>
      </c>
      <c r="E55" s="456">
        <v>8268846</v>
      </c>
      <c r="F55" s="457">
        <v>1315608</v>
      </c>
      <c r="G55" s="452" t="s">
        <v>347</v>
      </c>
      <c r="H55" s="452" t="s">
        <v>347</v>
      </c>
      <c r="I55" s="457">
        <v>1315608</v>
      </c>
    </row>
    <row r="56" spans="1:9" ht="12.75">
      <c r="A56" s="452" t="s">
        <v>355</v>
      </c>
      <c r="B56" s="452">
        <v>1</v>
      </c>
      <c r="C56" s="452">
        <v>1</v>
      </c>
      <c r="D56" s="456">
        <v>26462500</v>
      </c>
      <c r="E56" s="456">
        <v>26462500</v>
      </c>
      <c r="F56" s="456">
        <v>2400000</v>
      </c>
      <c r="I56" s="456">
        <v>2400000</v>
      </c>
    </row>
    <row r="57" spans="1:9" ht="12.75">
      <c r="A57" s="452" t="s">
        <v>356</v>
      </c>
      <c r="B57" s="452">
        <v>31</v>
      </c>
      <c r="C57" s="452">
        <v>31</v>
      </c>
      <c r="D57" s="456">
        <v>9527302</v>
      </c>
      <c r="E57" s="456">
        <v>9527302</v>
      </c>
      <c r="F57" s="456">
        <v>1880519</v>
      </c>
      <c r="H57" s="456">
        <v>42396</v>
      </c>
      <c r="I57" s="456">
        <v>1922915</v>
      </c>
    </row>
    <row r="58" spans="1:9" ht="12.75">
      <c r="A58" s="452" t="s">
        <v>357</v>
      </c>
      <c r="B58" s="452">
        <v>1</v>
      </c>
      <c r="C58" s="452">
        <v>1</v>
      </c>
      <c r="D58" s="456">
        <v>150704</v>
      </c>
      <c r="E58" s="456">
        <v>150704</v>
      </c>
      <c r="F58" s="456">
        <v>22534</v>
      </c>
      <c r="I58" s="456">
        <v>22534</v>
      </c>
    </row>
    <row r="59" spans="1:9" ht="12.75">
      <c r="A59" s="452" t="s">
        <v>358</v>
      </c>
      <c r="B59" s="452">
        <v>1</v>
      </c>
      <c r="C59" s="452">
        <v>1</v>
      </c>
      <c r="D59" s="456">
        <v>21216</v>
      </c>
      <c r="E59" s="456">
        <v>21216</v>
      </c>
      <c r="F59" s="456">
        <v>15175</v>
      </c>
      <c r="G59" s="456">
        <v>1272</v>
      </c>
      <c r="I59" s="456">
        <v>16447</v>
      </c>
    </row>
    <row r="60" spans="1:9" ht="12.75">
      <c r="A60" s="452" t="s">
        <v>359</v>
      </c>
      <c r="B60" s="452">
        <v>76</v>
      </c>
      <c r="C60" s="452">
        <v>76</v>
      </c>
      <c r="D60" s="456">
        <v>14445854</v>
      </c>
      <c r="E60" s="456">
        <v>14445854</v>
      </c>
      <c r="F60" s="456">
        <v>2310706</v>
      </c>
      <c r="H60" s="456">
        <v>62115</v>
      </c>
      <c r="I60" s="456">
        <v>2372821</v>
      </c>
    </row>
    <row r="61" spans="1:9" ht="12.75">
      <c r="A61" s="452" t="s">
        <v>360</v>
      </c>
      <c r="B61" s="452">
        <v>1</v>
      </c>
      <c r="C61" s="452">
        <v>1</v>
      </c>
      <c r="D61" s="456">
        <v>2521007</v>
      </c>
      <c r="E61" s="456">
        <v>2521007</v>
      </c>
      <c r="F61" s="456">
        <v>281143</v>
      </c>
      <c r="H61" s="456">
        <v>10839</v>
      </c>
      <c r="I61" s="456">
        <v>291982</v>
      </c>
    </row>
    <row r="62" spans="1:3" ht="12.75">
      <c r="A62" s="452" t="s">
        <v>361</v>
      </c>
      <c r="B62" s="452">
        <v>1</v>
      </c>
      <c r="C62" s="452">
        <v>1</v>
      </c>
    </row>
    <row r="63" spans="1:9" ht="12.75">
      <c r="A63" s="452" t="s">
        <v>362</v>
      </c>
      <c r="B63" s="452">
        <v>1</v>
      </c>
      <c r="C63" s="452">
        <v>1</v>
      </c>
      <c r="D63" s="456">
        <v>36423</v>
      </c>
      <c r="E63" s="456">
        <v>36423</v>
      </c>
      <c r="F63" s="456">
        <v>32343</v>
      </c>
      <c r="H63" s="452">
        <v>156</v>
      </c>
      <c r="I63" s="456">
        <v>32499</v>
      </c>
    </row>
    <row r="64" spans="2:9" ht="12.75">
      <c r="B64" s="452" t="s">
        <v>894</v>
      </c>
      <c r="C64" s="452" t="s">
        <v>326</v>
      </c>
      <c r="D64" s="452" t="s">
        <v>327</v>
      </c>
      <c r="E64" s="452" t="s">
        <v>328</v>
      </c>
      <c r="F64" s="452" t="s">
        <v>327</v>
      </c>
      <c r="G64" s="452" t="s">
        <v>329</v>
      </c>
      <c r="H64" s="452" t="s">
        <v>330</v>
      </c>
      <c r="I64" s="452" t="s">
        <v>895</v>
      </c>
    </row>
    <row r="65" spans="1:9" ht="12.75">
      <c r="A65" s="452" t="s">
        <v>363</v>
      </c>
      <c r="B65" s="452">
        <v>125</v>
      </c>
      <c r="C65" s="452">
        <v>125</v>
      </c>
      <c r="D65" s="456">
        <v>61433852</v>
      </c>
      <c r="E65" s="456">
        <v>61433852</v>
      </c>
      <c r="F65" s="457">
        <v>8258028</v>
      </c>
      <c r="G65" s="457">
        <v>1272</v>
      </c>
      <c r="H65" s="457">
        <v>115506</v>
      </c>
      <c r="I65" s="457">
        <v>8374806</v>
      </c>
    </row>
    <row r="66" spans="1:9" ht="12.75">
      <c r="A66" s="452" t="s">
        <v>364</v>
      </c>
      <c r="B66" s="452">
        <v>1</v>
      </c>
      <c r="C66" s="452">
        <v>1</v>
      </c>
      <c r="D66" s="456">
        <v>30505</v>
      </c>
      <c r="E66" s="456">
        <v>30505</v>
      </c>
      <c r="F66" s="457">
        <v>11575</v>
      </c>
      <c r="G66" s="452" t="s">
        <v>347</v>
      </c>
      <c r="H66" s="452" t="s">
        <v>347</v>
      </c>
      <c r="I66" s="457">
        <v>11575</v>
      </c>
    </row>
    <row r="67" spans="1:9" ht="12.75">
      <c r="A67" s="452" t="s">
        <v>365</v>
      </c>
      <c r="B67" s="452">
        <v>1</v>
      </c>
      <c r="C67" s="452">
        <v>1</v>
      </c>
      <c r="D67" s="456">
        <v>210764</v>
      </c>
      <c r="E67" s="456">
        <v>210764</v>
      </c>
      <c r="F67" s="456">
        <v>12202</v>
      </c>
      <c r="I67" s="456">
        <v>12202</v>
      </c>
    </row>
    <row r="68" spans="1:9" ht="12.75">
      <c r="A68" s="452" t="s">
        <v>366</v>
      </c>
      <c r="B68" s="452">
        <v>1</v>
      </c>
      <c r="C68" s="452">
        <v>1</v>
      </c>
      <c r="D68" s="456">
        <v>115890</v>
      </c>
      <c r="E68" s="456">
        <v>115890</v>
      </c>
      <c r="F68" s="456">
        <v>27477</v>
      </c>
      <c r="I68" s="456">
        <v>27477</v>
      </c>
    </row>
    <row r="69" spans="1:9" ht="12.75">
      <c r="A69" s="452" t="s">
        <v>367</v>
      </c>
      <c r="B69" s="452">
        <v>1</v>
      </c>
      <c r="C69" s="452">
        <v>1</v>
      </c>
      <c r="D69" s="456">
        <v>55471</v>
      </c>
      <c r="E69" s="456">
        <v>55471</v>
      </c>
      <c r="F69" s="456">
        <v>18086</v>
      </c>
      <c r="I69" s="456">
        <v>18086</v>
      </c>
    </row>
    <row r="70" spans="2:9" ht="12.75">
      <c r="B70" s="452" t="s">
        <v>894</v>
      </c>
      <c r="C70" s="452" t="s">
        <v>326</v>
      </c>
      <c r="D70" s="452" t="s">
        <v>327</v>
      </c>
      <c r="E70" s="452" t="s">
        <v>328</v>
      </c>
      <c r="F70" s="452" t="s">
        <v>327</v>
      </c>
      <c r="G70" s="452" t="s">
        <v>329</v>
      </c>
      <c r="H70" s="452" t="s">
        <v>330</v>
      </c>
      <c r="I70" s="452" t="s">
        <v>895</v>
      </c>
    </row>
    <row r="71" spans="1:9" ht="12.75">
      <c r="A71" s="452" t="s">
        <v>368</v>
      </c>
      <c r="B71" s="452">
        <v>4</v>
      </c>
      <c r="C71" s="452">
        <v>4</v>
      </c>
      <c r="D71" s="456">
        <v>412630</v>
      </c>
      <c r="E71" s="456">
        <v>412630</v>
      </c>
      <c r="F71" s="457">
        <v>69340</v>
      </c>
      <c r="G71" s="452" t="s">
        <v>347</v>
      </c>
      <c r="H71" s="452" t="s">
        <v>347</v>
      </c>
      <c r="I71" s="457">
        <v>69340</v>
      </c>
    </row>
    <row r="72" spans="2:9" ht="12.75">
      <c r="B72" s="452" t="s">
        <v>894</v>
      </c>
      <c r="C72" s="452" t="s">
        <v>326</v>
      </c>
      <c r="D72" s="452" t="s">
        <v>327</v>
      </c>
      <c r="E72" s="452" t="s">
        <v>328</v>
      </c>
      <c r="F72" s="452" t="s">
        <v>327</v>
      </c>
      <c r="G72" s="452" t="s">
        <v>329</v>
      </c>
      <c r="H72" s="452" t="s">
        <v>330</v>
      </c>
      <c r="I72" s="452" t="s">
        <v>895</v>
      </c>
    </row>
    <row r="73" spans="1:9" ht="12.75">
      <c r="A73" s="452" t="s">
        <v>369</v>
      </c>
      <c r="B73" s="452">
        <v>129</v>
      </c>
      <c r="C73" s="452">
        <v>129</v>
      </c>
      <c r="D73" s="456">
        <v>61846482</v>
      </c>
      <c r="E73" s="456">
        <v>61846482</v>
      </c>
      <c r="F73" s="457">
        <v>8327368</v>
      </c>
      <c r="G73" s="457">
        <v>1272</v>
      </c>
      <c r="H73" s="457">
        <v>115506</v>
      </c>
      <c r="I73" s="457">
        <v>8444146</v>
      </c>
    </row>
    <row r="75" spans="1:9" ht="12.75">
      <c r="A75" s="452" t="s">
        <v>370</v>
      </c>
      <c r="B75" s="456">
        <v>883756</v>
      </c>
      <c r="C75" s="456">
        <v>892657</v>
      </c>
      <c r="D75" s="456">
        <v>165943705</v>
      </c>
      <c r="E75" s="456">
        <v>165943705</v>
      </c>
      <c r="F75" s="457">
        <v>242172475</v>
      </c>
      <c r="G75" s="457">
        <v>101833581</v>
      </c>
      <c r="H75" s="457">
        <v>555232021</v>
      </c>
      <c r="I75" s="457">
        <v>899238077</v>
      </c>
    </row>
    <row r="77" spans="1:9" ht="12.75">
      <c r="A77" s="452" t="s">
        <v>371</v>
      </c>
      <c r="B77" s="456">
        <v>882791</v>
      </c>
      <c r="C77" s="456">
        <v>891692</v>
      </c>
      <c r="D77" s="456">
        <v>93737714</v>
      </c>
      <c r="E77" s="456">
        <v>93737714</v>
      </c>
      <c r="F77" s="457">
        <v>228618617</v>
      </c>
      <c r="G77" s="457">
        <v>94298330</v>
      </c>
      <c r="H77" s="457">
        <v>506609216</v>
      </c>
      <c r="I77" s="457">
        <v>829526163</v>
      </c>
    </row>
    <row r="78" spans="1:9" ht="12.75">
      <c r="A78" s="452" t="s">
        <v>372</v>
      </c>
      <c r="B78" s="452">
        <v>965</v>
      </c>
      <c r="C78" s="452">
        <v>965</v>
      </c>
      <c r="D78" s="456">
        <v>72205991</v>
      </c>
      <c r="E78" s="456">
        <v>72205991</v>
      </c>
      <c r="F78" s="457">
        <v>13553858</v>
      </c>
      <c r="G78" s="457">
        <v>7535251</v>
      </c>
      <c r="H78" s="457">
        <v>48622805</v>
      </c>
      <c r="I78" s="457">
        <v>69711914</v>
      </c>
    </row>
    <row r="79" spans="1:9" ht="12.75">
      <c r="A79" s="452" t="s">
        <v>373</v>
      </c>
      <c r="B79" s="456">
        <v>883547</v>
      </c>
      <c r="C79" s="456">
        <v>892448</v>
      </c>
      <c r="D79" s="456">
        <v>102094896</v>
      </c>
      <c r="E79" s="456">
        <v>102094896</v>
      </c>
      <c r="F79" s="457">
        <v>233300934</v>
      </c>
      <c r="G79" s="457">
        <v>101466811</v>
      </c>
      <c r="H79" s="457">
        <v>551436298</v>
      </c>
      <c r="I79" s="457">
        <v>886204043</v>
      </c>
    </row>
    <row r="81" spans="1:9" ht="12.75">
      <c r="A81" s="452" t="s">
        <v>374</v>
      </c>
      <c r="B81" s="456">
        <v>858526</v>
      </c>
      <c r="C81" s="456">
        <v>867168</v>
      </c>
      <c r="D81" s="456">
        <v>161453589</v>
      </c>
      <c r="E81" s="456">
        <v>161453589</v>
      </c>
      <c r="F81" s="457">
        <v>232309363</v>
      </c>
      <c r="G81" s="457">
        <v>101801847</v>
      </c>
      <c r="H81" s="457">
        <v>530698675</v>
      </c>
      <c r="I81" s="457">
        <v>864809885</v>
      </c>
    </row>
    <row r="82" spans="1:9" ht="12.75">
      <c r="A82" s="452" t="s">
        <v>375</v>
      </c>
      <c r="B82" s="456">
        <v>25230</v>
      </c>
      <c r="C82" s="456">
        <v>25489</v>
      </c>
      <c r="D82" s="456">
        <v>4490116</v>
      </c>
      <c r="E82" s="456">
        <v>4490116</v>
      </c>
      <c r="F82" s="457">
        <v>9863112</v>
      </c>
      <c r="G82" s="457">
        <v>31734</v>
      </c>
      <c r="H82" s="457">
        <v>24533346</v>
      </c>
      <c r="I82" s="457">
        <v>34428192</v>
      </c>
    </row>
  </sheetData>
  <mergeCells count="3">
    <mergeCell ref="B6:H6"/>
    <mergeCell ref="B7:H7"/>
    <mergeCell ref="B8:G8"/>
  </mergeCells>
  <printOptions/>
  <pageMargins left="0.75" right="0.75" top="1" bottom="1" header="0.5" footer="0.5"/>
  <pageSetup fitToHeight="1" fitToWidth="1" horizontalDpi="1200" verticalDpi="12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workbookViewId="0" topLeftCell="A1">
      <selection activeCell="B43" sqref="B43"/>
    </sheetView>
  </sheetViews>
  <sheetFormatPr defaultColWidth="12.57421875" defaultRowHeight="12.75"/>
  <cols>
    <col min="1" max="1" width="3.28125" style="12" customWidth="1"/>
    <col min="2" max="2" width="16.57421875" style="0" customWidth="1"/>
    <col min="11" max="13" width="6.28125" style="0" customWidth="1"/>
    <col min="14" max="16" width="3.140625" style="0" customWidth="1"/>
  </cols>
  <sheetData>
    <row r="1" ht="12.75">
      <c r="B1" s="12" t="s">
        <v>0</v>
      </c>
    </row>
    <row r="2" ht="12.75">
      <c r="B2" s="12" t="s">
        <v>292</v>
      </c>
    </row>
    <row r="3" spans="5:13" s="259" customFormat="1" ht="12.75">
      <c r="E3" s="3" t="s">
        <v>218</v>
      </c>
      <c r="F3" s="3" t="s">
        <v>219</v>
      </c>
      <c r="G3" s="52" t="s">
        <v>220</v>
      </c>
      <c r="H3" s="3" t="s">
        <v>221</v>
      </c>
      <c r="I3" s="3" t="s">
        <v>222</v>
      </c>
      <c r="J3" s="3" t="s">
        <v>261</v>
      </c>
      <c r="K3" s="3"/>
      <c r="L3" s="3"/>
      <c r="M3" s="3"/>
    </row>
    <row r="5" spans="5:13" ht="12.75">
      <c r="E5" s="468" t="s">
        <v>4</v>
      </c>
      <c r="F5" s="469"/>
      <c r="G5" s="469"/>
      <c r="H5" s="469"/>
      <c r="I5" s="470"/>
      <c r="J5" s="358" t="s">
        <v>5</v>
      </c>
      <c r="K5" s="9"/>
      <c r="L5" s="9"/>
      <c r="M5" s="9"/>
    </row>
    <row r="6" spans="5:13" ht="12.75">
      <c r="E6" s="14"/>
      <c r="F6" s="14"/>
      <c r="G6" s="14"/>
      <c r="H6" s="14"/>
      <c r="I6" s="1"/>
      <c r="J6" s="14"/>
      <c r="K6" s="13"/>
      <c r="L6" s="13"/>
      <c r="M6" s="13"/>
    </row>
    <row r="7" spans="5:13" ht="12.75">
      <c r="E7" s="16">
        <v>2003</v>
      </c>
      <c r="F7" s="16">
        <v>2004</v>
      </c>
      <c r="G7" s="16">
        <v>2005</v>
      </c>
      <c r="H7" s="16">
        <v>2006</v>
      </c>
      <c r="I7" s="254">
        <v>2007</v>
      </c>
      <c r="J7" s="254">
        <v>2008</v>
      </c>
      <c r="K7" s="260"/>
      <c r="L7" s="260"/>
      <c r="M7" s="260"/>
    </row>
    <row r="8" spans="2:4" ht="12.75">
      <c r="B8" s="255" t="s">
        <v>293</v>
      </c>
      <c r="C8" s="10"/>
      <c r="D8" s="256"/>
    </row>
    <row r="9" spans="2:4" ht="12.75">
      <c r="B9" s="13"/>
      <c r="C9" s="13"/>
      <c r="D9" s="13"/>
    </row>
    <row r="10" spans="1:4" ht="12.75">
      <c r="A10" s="12">
        <v>1</v>
      </c>
      <c r="B10" s="11" t="s">
        <v>294</v>
      </c>
      <c r="C10" s="13"/>
      <c r="D10" s="13"/>
    </row>
    <row r="11" spans="1:9" ht="12.75">
      <c r="A11" s="12">
        <v>2</v>
      </c>
      <c r="B11" s="11" t="s">
        <v>295</v>
      </c>
      <c r="E11" s="8">
        <v>0.023</v>
      </c>
      <c r="F11" s="8">
        <v>0.027</v>
      </c>
      <c r="G11" s="8">
        <v>0.034</v>
      </c>
      <c r="H11" s="8">
        <v>0.032</v>
      </c>
      <c r="I11" s="8">
        <v>0.028</v>
      </c>
    </row>
    <row r="13" spans="1:2" ht="12.75">
      <c r="A13" s="12">
        <v>3</v>
      </c>
      <c r="B13" t="s">
        <v>296</v>
      </c>
    </row>
    <row r="14" spans="1:13" ht="12.75">
      <c r="A14" s="12">
        <v>4</v>
      </c>
      <c r="B14" t="s">
        <v>297</v>
      </c>
      <c r="J14" s="8">
        <v>0.02</v>
      </c>
      <c r="K14" s="8"/>
      <c r="L14" s="8"/>
      <c r="M14" s="8"/>
    </row>
    <row r="15" spans="10:13" ht="12.75">
      <c r="J15" s="8"/>
      <c r="K15" s="8"/>
      <c r="L15" s="8"/>
      <c r="M15" s="8"/>
    </row>
    <row r="16" spans="1:13" ht="12.75">
      <c r="A16" s="12">
        <v>5</v>
      </c>
      <c r="B16" t="s">
        <v>298</v>
      </c>
      <c r="J16" s="8">
        <v>0.025</v>
      </c>
      <c r="K16" s="8"/>
      <c r="L16" s="8"/>
      <c r="M16" s="8"/>
    </row>
    <row r="17" spans="10:13" ht="12.75">
      <c r="J17" s="8"/>
      <c r="K17" s="8"/>
      <c r="L17" s="8"/>
      <c r="M17" s="8"/>
    </row>
    <row r="18" spans="1:13" ht="12.75">
      <c r="A18" s="12">
        <v>6</v>
      </c>
      <c r="B18" t="s">
        <v>299</v>
      </c>
      <c r="J18" s="8">
        <v>0.027</v>
      </c>
      <c r="K18" s="8"/>
      <c r="L18" s="8"/>
      <c r="M18" s="8"/>
    </row>
    <row r="19" spans="10:13" ht="12.75">
      <c r="J19" s="8"/>
      <c r="K19" s="8"/>
      <c r="L19" s="8"/>
      <c r="M19" s="8"/>
    </row>
    <row r="20" spans="1:13" ht="12.75">
      <c r="A20" s="12">
        <v>7</v>
      </c>
      <c r="B20" t="s">
        <v>300</v>
      </c>
      <c r="J20" s="8">
        <v>0.033</v>
      </c>
      <c r="K20" s="8"/>
      <c r="L20" s="8"/>
      <c r="M20" s="8"/>
    </row>
    <row r="21" spans="10:13" ht="12.75">
      <c r="J21" s="8"/>
      <c r="K21" s="8"/>
      <c r="L21" s="8"/>
      <c r="M21" s="8"/>
    </row>
    <row r="22" spans="1:13" ht="12.75">
      <c r="A22" s="12">
        <v>8</v>
      </c>
      <c r="B22" t="s">
        <v>816</v>
      </c>
      <c r="J22" s="8">
        <v>0.032</v>
      </c>
      <c r="K22" s="8"/>
      <c r="L22" s="8"/>
      <c r="M22" s="8"/>
    </row>
    <row r="23" spans="10:13" ht="12.75">
      <c r="J23" s="8"/>
      <c r="K23" s="8"/>
      <c r="L23" s="8"/>
      <c r="M23" s="8"/>
    </row>
    <row r="24" spans="1:13" ht="12.75">
      <c r="A24" s="12">
        <v>9</v>
      </c>
      <c r="B24" t="s">
        <v>818</v>
      </c>
      <c r="J24" s="8">
        <v>0.028</v>
      </c>
      <c r="K24" s="8"/>
      <c r="L24" s="8"/>
      <c r="M24" s="8"/>
    </row>
    <row r="25" spans="10:13" ht="12.75">
      <c r="J25" s="8"/>
      <c r="K25" s="8"/>
      <c r="L25" s="8"/>
      <c r="M25" s="8"/>
    </row>
    <row r="26" spans="1:13" ht="12.75">
      <c r="A26" s="12">
        <v>10</v>
      </c>
      <c r="B26" t="s">
        <v>301</v>
      </c>
      <c r="J26" s="8">
        <v>0.028</v>
      </c>
      <c r="K26" s="8"/>
      <c r="L26" s="8"/>
      <c r="M26" s="8"/>
    </row>
    <row r="27" spans="10:13" ht="12.75">
      <c r="J27" s="8"/>
      <c r="K27" s="8"/>
      <c r="L27" s="8"/>
      <c r="M27" s="8"/>
    </row>
    <row r="28" spans="1:13" ht="12.75">
      <c r="A28" s="12">
        <v>11</v>
      </c>
      <c r="B28" s="12" t="s">
        <v>302</v>
      </c>
      <c r="J28" s="257">
        <v>0.025</v>
      </c>
      <c r="K28" s="257"/>
      <c r="L28" s="257"/>
      <c r="M28" s="257"/>
    </row>
    <row r="29" ht="12.75">
      <c r="J29" s="8"/>
    </row>
    <row r="30" spans="1:4" ht="12.75">
      <c r="A30" s="12">
        <v>12</v>
      </c>
      <c r="B30" s="255" t="s">
        <v>303</v>
      </c>
      <c r="C30" s="10"/>
      <c r="D30" s="256"/>
    </row>
    <row r="32" spans="1:2" ht="12.75">
      <c r="A32" s="12">
        <v>13</v>
      </c>
      <c r="B32" t="s">
        <v>304</v>
      </c>
    </row>
    <row r="33" spans="1:13" ht="12.75">
      <c r="A33" s="12">
        <v>14</v>
      </c>
      <c r="B33" s="258" t="s">
        <v>305</v>
      </c>
      <c r="E33" s="8">
        <v>0.017</v>
      </c>
      <c r="F33" s="8">
        <v>0.035</v>
      </c>
      <c r="G33" s="8">
        <v>0.036</v>
      </c>
      <c r="H33" s="8">
        <v>0.054</v>
      </c>
      <c r="I33" s="8">
        <v>0.055</v>
      </c>
      <c r="J33" s="8">
        <v>0.048</v>
      </c>
      <c r="K33" s="8"/>
      <c r="L33" s="8"/>
      <c r="M33" s="8"/>
    </row>
    <row r="34" spans="8:13" ht="12.75">
      <c r="H34" s="8"/>
      <c r="I34" s="8"/>
      <c r="J34" s="8"/>
      <c r="K34" s="8"/>
      <c r="L34" s="8"/>
      <c r="M34" s="8"/>
    </row>
    <row r="35" spans="1:13" ht="12.75">
      <c r="A35" s="12">
        <v>15</v>
      </c>
      <c r="B35" t="s">
        <v>306</v>
      </c>
      <c r="H35" s="8"/>
      <c r="I35" s="8"/>
      <c r="J35" s="8"/>
      <c r="K35" s="8"/>
      <c r="L35" s="8"/>
      <c r="M35" s="8"/>
    </row>
    <row r="36" spans="1:13" ht="12.75">
      <c r="A36" s="12">
        <v>16</v>
      </c>
      <c r="B36" t="s">
        <v>307</v>
      </c>
      <c r="G36" s="8">
        <v>0.037</v>
      </c>
      <c r="H36" s="8">
        <v>0.05</v>
      </c>
      <c r="I36" s="8">
        <v>0.045</v>
      </c>
      <c r="J36" s="8">
        <v>0.04</v>
      </c>
      <c r="K36" s="8"/>
      <c r="L36" s="8"/>
      <c r="M36" s="8"/>
    </row>
    <row r="37" spans="8:13" ht="12.75">
      <c r="H37" s="8"/>
      <c r="J37" s="8"/>
      <c r="K37" s="8"/>
      <c r="L37" s="8"/>
      <c r="M37" s="8"/>
    </row>
    <row r="38" spans="1:13" ht="12.75">
      <c r="A38" s="12">
        <v>17</v>
      </c>
      <c r="B38" s="12" t="s">
        <v>308</v>
      </c>
      <c r="H38" s="8"/>
      <c r="J38" s="257">
        <v>0.045</v>
      </c>
      <c r="K38" s="257"/>
      <c r="L38" s="257"/>
      <c r="M38" s="257"/>
    </row>
    <row r="39" spans="2:13" ht="12.75">
      <c r="B39" s="12"/>
      <c r="H39" s="8"/>
      <c r="J39" s="257"/>
      <c r="K39" s="257"/>
      <c r="L39" s="257"/>
      <c r="M39" s="257"/>
    </row>
    <row r="40" spans="2:13" ht="12.75">
      <c r="B40" s="12"/>
      <c r="H40" s="8"/>
      <c r="J40" s="257"/>
      <c r="K40" s="257"/>
      <c r="L40" s="257"/>
      <c r="M40" s="257"/>
    </row>
    <row r="41" spans="2:13" ht="12.75">
      <c r="B41" s="259" t="s">
        <v>815</v>
      </c>
      <c r="H41" s="8"/>
      <c r="J41" s="257"/>
      <c r="K41" s="257"/>
      <c r="L41" s="257"/>
      <c r="M41" s="257"/>
    </row>
    <row r="43" spans="14:16" ht="116.25">
      <c r="N43" s="102" t="s">
        <v>886</v>
      </c>
      <c r="O43" s="102" t="s">
        <v>216</v>
      </c>
      <c r="P43" s="102" t="s">
        <v>23</v>
      </c>
    </row>
  </sheetData>
  <mergeCells count="1">
    <mergeCell ref="E5:I5"/>
  </mergeCells>
  <printOptions/>
  <pageMargins left="0.75" right="0.75" top="1" bottom="1" header="0.5" footer="0.5"/>
  <pageSetup fitToHeight="1" fitToWidth="1" horizontalDpi="1200" verticalDpi="1200" orientation="landscape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8">
      <selection activeCell="B26" sqref="B26"/>
    </sheetView>
  </sheetViews>
  <sheetFormatPr defaultColWidth="9.140625" defaultRowHeight="12.75"/>
  <cols>
    <col min="1" max="1" width="3.140625" style="293" customWidth="1"/>
    <col min="2" max="2" width="69.28125" style="294" customWidth="1"/>
    <col min="3" max="3" width="7.57421875" style="294" bestFit="1" customWidth="1"/>
    <col min="4" max="4" width="12.00390625" style="294" customWidth="1"/>
    <col min="5" max="5" width="1.57421875" style="294" bestFit="1" customWidth="1"/>
    <col min="6" max="16384" width="8.7109375" style="294" customWidth="1"/>
  </cols>
  <sheetData>
    <row r="1" ht="15.75">
      <c r="D1" s="295" t="s">
        <v>23</v>
      </c>
    </row>
    <row r="2" ht="15.75">
      <c r="D2" s="295" t="s">
        <v>216</v>
      </c>
    </row>
    <row r="3" ht="15.75">
      <c r="D3" s="295" t="s">
        <v>871</v>
      </c>
    </row>
    <row r="4" ht="15.75">
      <c r="D4" s="295"/>
    </row>
    <row r="5" ht="15.75">
      <c r="D5" s="295"/>
    </row>
    <row r="6" spans="2:4" ht="23.25">
      <c r="B6" s="296" t="s">
        <v>393</v>
      </c>
      <c r="D6" s="295"/>
    </row>
    <row r="7" spans="2:3" ht="24" thickBot="1">
      <c r="B7" s="297" t="s">
        <v>394</v>
      </c>
      <c r="C7" s="298"/>
    </row>
    <row r="8" ht="12.75">
      <c r="C8" s="299"/>
    </row>
    <row r="9" spans="2:3" s="293" customFormat="1" ht="12.75">
      <c r="B9" s="300" t="s">
        <v>395</v>
      </c>
      <c r="C9" s="300" t="s">
        <v>219</v>
      </c>
    </row>
    <row r="10" spans="2:3" s="293" customFormat="1" ht="12.75">
      <c r="B10" s="300"/>
      <c r="C10" s="300"/>
    </row>
    <row r="11" spans="1:3" ht="12.75">
      <c r="A11" s="293">
        <v>1</v>
      </c>
      <c r="B11" s="301" t="s">
        <v>396</v>
      </c>
      <c r="C11" s="302">
        <v>10200</v>
      </c>
    </row>
    <row r="12" spans="1:3" ht="12.75">
      <c r="A12" s="293">
        <v>2</v>
      </c>
      <c r="B12" s="301" t="s">
        <v>397</v>
      </c>
      <c r="C12" s="303">
        <v>-1530</v>
      </c>
    </row>
    <row r="13" ht="12.75">
      <c r="C13" s="304">
        <v>8670</v>
      </c>
    </row>
    <row r="15" spans="1:3" ht="12.75">
      <c r="A15" s="293">
        <v>3</v>
      </c>
      <c r="B15" s="301" t="s">
        <v>398</v>
      </c>
      <c r="C15" s="304">
        <v>831503</v>
      </c>
    </row>
    <row r="16" spans="1:3" ht="12.75">
      <c r="A16" s="293">
        <v>4</v>
      </c>
      <c r="B16" s="301" t="s">
        <v>399</v>
      </c>
      <c r="C16" s="303">
        <v>8670</v>
      </c>
    </row>
    <row r="17" spans="1:3" ht="12.75">
      <c r="A17" s="293">
        <v>5</v>
      </c>
      <c r="B17" s="301" t="s">
        <v>400</v>
      </c>
      <c r="C17" s="304">
        <v>840173</v>
      </c>
    </row>
    <row r="18" spans="1:3" ht="12.75">
      <c r="A18" s="293">
        <v>6</v>
      </c>
      <c r="B18" s="301" t="s">
        <v>401</v>
      </c>
      <c r="C18" s="303">
        <v>817840</v>
      </c>
    </row>
    <row r="19" spans="1:5" ht="12.75">
      <c r="A19" s="293">
        <v>7</v>
      </c>
      <c r="B19" s="305" t="s">
        <v>402</v>
      </c>
      <c r="C19" s="306">
        <v>22333</v>
      </c>
      <c r="E19" s="294" t="s">
        <v>223</v>
      </c>
    </row>
    <row r="20" spans="1:3" ht="12.75">
      <c r="A20" s="293">
        <v>8</v>
      </c>
      <c r="B20" s="307" t="s">
        <v>403</v>
      </c>
      <c r="C20" s="308">
        <v>25404.699424947263</v>
      </c>
    </row>
    <row r="22" spans="1:3" ht="12.75">
      <c r="A22" s="293">
        <v>9</v>
      </c>
      <c r="B22" s="305" t="s">
        <v>402</v>
      </c>
      <c r="C22" s="304">
        <v>22333</v>
      </c>
    </row>
    <row r="23" spans="1:3" ht="12.75">
      <c r="A23" s="293">
        <v>10</v>
      </c>
      <c r="B23" s="301" t="s">
        <v>397</v>
      </c>
      <c r="C23" s="303">
        <v>-3349.95</v>
      </c>
    </row>
    <row r="24" spans="1:5" ht="12.75">
      <c r="A24" s="293">
        <v>11</v>
      </c>
      <c r="B24" s="305" t="s">
        <v>404</v>
      </c>
      <c r="C24" s="306">
        <v>18983.05</v>
      </c>
      <c r="E24" s="294" t="s">
        <v>223</v>
      </c>
    </row>
    <row r="25" spans="1:3" ht="12.75">
      <c r="A25" s="293">
        <v>12</v>
      </c>
      <c r="B25" s="307" t="s">
        <v>405</v>
      </c>
      <c r="C25" s="308">
        <v>23162</v>
      </c>
    </row>
  </sheetData>
  <printOptions/>
  <pageMargins left="1" right="0.2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workbookViewId="0" topLeftCell="A28">
      <selection activeCell="A39" sqref="A39:IV50"/>
    </sheetView>
  </sheetViews>
  <sheetFormatPr defaultColWidth="9.140625" defaultRowHeight="12.75"/>
  <cols>
    <col min="1" max="1" width="4.7109375" style="409" customWidth="1"/>
    <col min="2" max="2" width="8.8515625" style="409" customWidth="1"/>
    <col min="3" max="3" width="6.421875" style="409" customWidth="1"/>
    <col min="4" max="4" width="8.7109375" style="409" customWidth="1"/>
    <col min="5" max="5" width="9.421875" style="409" customWidth="1"/>
    <col min="6" max="6" width="10.421875" style="409" customWidth="1"/>
    <col min="7" max="7" width="9.8515625" style="409" customWidth="1"/>
    <col min="8" max="8" width="11.8515625" style="409" customWidth="1"/>
    <col min="9" max="9" width="12.140625" style="409" customWidth="1"/>
    <col min="10" max="10" width="12.8515625" style="409" customWidth="1"/>
    <col min="11" max="11" width="13.7109375" style="409" customWidth="1"/>
    <col min="12" max="16384" width="8.7109375" style="409" customWidth="1"/>
  </cols>
  <sheetData>
    <row r="1" spans="10:11" ht="15.75">
      <c r="J1" s="309"/>
      <c r="K1" s="310" t="s">
        <v>23</v>
      </c>
    </row>
    <row r="2" spans="10:11" ht="15.75">
      <c r="J2" s="309"/>
      <c r="K2" s="310" t="s">
        <v>216</v>
      </c>
    </row>
    <row r="3" spans="10:11" ht="15.75">
      <c r="J3" s="309"/>
      <c r="K3" s="310" t="s">
        <v>870</v>
      </c>
    </row>
    <row r="4" spans="2:11" ht="12.75">
      <c r="B4" s="410" t="s">
        <v>223</v>
      </c>
      <c r="C4" s="411"/>
      <c r="D4" s="412"/>
      <c r="E4" s="413"/>
      <c r="F4" s="412"/>
      <c r="G4" s="414"/>
      <c r="H4" s="414"/>
      <c r="I4" s="412"/>
      <c r="J4" s="411"/>
      <c r="K4" s="411"/>
    </row>
    <row r="5" spans="2:11" ht="12.75">
      <c r="B5" s="415"/>
      <c r="C5" s="411"/>
      <c r="D5" s="412"/>
      <c r="E5" s="413"/>
      <c r="F5" s="412"/>
      <c r="G5" s="414"/>
      <c r="H5" s="414"/>
      <c r="I5" s="412"/>
      <c r="J5" s="411"/>
      <c r="K5" s="411"/>
    </row>
    <row r="6" spans="1:11" ht="20.25">
      <c r="A6" s="416" t="s">
        <v>406</v>
      </c>
      <c r="C6" s="411"/>
      <c r="D6" s="412"/>
      <c r="E6" s="413"/>
      <c r="F6" s="412"/>
      <c r="G6" s="414"/>
      <c r="H6" s="414"/>
      <c r="I6" s="412"/>
      <c r="J6" s="411"/>
      <c r="K6" s="411"/>
    </row>
    <row r="7" spans="2:11" ht="12.75">
      <c r="B7" s="411"/>
      <c r="C7" s="411"/>
      <c r="D7" s="412"/>
      <c r="E7" s="413"/>
      <c r="F7" s="412"/>
      <c r="G7" s="414"/>
      <c r="H7" s="414"/>
      <c r="I7" s="412"/>
      <c r="J7" s="411"/>
      <c r="K7" s="411"/>
    </row>
    <row r="8" spans="2:11" ht="12.75">
      <c r="B8" s="410" t="s">
        <v>218</v>
      </c>
      <c r="C8" s="410" t="s">
        <v>219</v>
      </c>
      <c r="D8" s="410" t="s">
        <v>220</v>
      </c>
      <c r="E8" s="417" t="s">
        <v>221</v>
      </c>
      <c r="F8" s="418" t="s">
        <v>222</v>
      </c>
      <c r="G8" s="418" t="s">
        <v>261</v>
      </c>
      <c r="H8" s="417" t="s">
        <v>262</v>
      </c>
      <c r="I8" s="410" t="s">
        <v>263</v>
      </c>
      <c r="J8" s="410" t="s">
        <v>269</v>
      </c>
      <c r="K8" s="410" t="s">
        <v>270</v>
      </c>
    </row>
    <row r="9" spans="2:11" ht="12.75">
      <c r="B9" s="415"/>
      <c r="C9" s="411"/>
      <c r="D9" s="412"/>
      <c r="E9" s="413"/>
      <c r="F9" s="412"/>
      <c r="G9" s="411"/>
      <c r="H9" s="419" t="s">
        <v>223</v>
      </c>
      <c r="I9" s="412"/>
      <c r="J9" s="411"/>
      <c r="K9" s="411"/>
    </row>
    <row r="10" spans="2:11" ht="12.75">
      <c r="B10" s="411"/>
      <c r="C10" s="411"/>
      <c r="D10" s="412"/>
      <c r="E10" s="413"/>
      <c r="F10" s="417" t="s">
        <v>223</v>
      </c>
      <c r="G10" s="410" t="s">
        <v>223</v>
      </c>
      <c r="H10" s="420" t="s">
        <v>851</v>
      </c>
      <c r="I10" s="412"/>
      <c r="J10" s="411"/>
      <c r="K10" s="411"/>
    </row>
    <row r="11" spans="2:11" ht="12.75">
      <c r="B11" s="411"/>
      <c r="C11" s="411"/>
      <c r="D11" s="417" t="s">
        <v>852</v>
      </c>
      <c r="E11" s="418" t="s">
        <v>223</v>
      </c>
      <c r="F11" s="418" t="s">
        <v>223</v>
      </c>
      <c r="G11" s="410" t="s">
        <v>853</v>
      </c>
      <c r="H11" s="410" t="s">
        <v>854</v>
      </c>
      <c r="I11" s="411"/>
      <c r="J11" s="411"/>
      <c r="K11" s="411"/>
    </row>
    <row r="12" spans="2:11" ht="12.75">
      <c r="B12" s="410"/>
      <c r="C12" s="410"/>
      <c r="D12" s="417" t="s">
        <v>853</v>
      </c>
      <c r="E12" s="417" t="s">
        <v>853</v>
      </c>
      <c r="F12" s="417" t="s">
        <v>853</v>
      </c>
      <c r="G12" s="410" t="s">
        <v>854</v>
      </c>
      <c r="H12" s="420" t="s">
        <v>855</v>
      </c>
      <c r="I12" s="421" t="s">
        <v>856</v>
      </c>
      <c r="J12" s="421" t="s">
        <v>856</v>
      </c>
      <c r="K12" s="421" t="s">
        <v>856</v>
      </c>
    </row>
    <row r="13" spans="2:11" ht="13.5" thickBot="1">
      <c r="B13" s="422" t="s">
        <v>857</v>
      </c>
      <c r="C13" s="422" t="s">
        <v>858</v>
      </c>
      <c r="D13" s="423" t="s">
        <v>859</v>
      </c>
      <c r="E13" s="424" t="s">
        <v>860</v>
      </c>
      <c r="F13" s="424" t="s">
        <v>861</v>
      </c>
      <c r="G13" s="422" t="s">
        <v>862</v>
      </c>
      <c r="H13" s="425" t="s">
        <v>861</v>
      </c>
      <c r="I13" s="426" t="s">
        <v>861</v>
      </c>
      <c r="J13" s="426" t="s">
        <v>859</v>
      </c>
      <c r="K13" s="426" t="s">
        <v>860</v>
      </c>
    </row>
    <row r="14" spans="1:11" ht="12.75">
      <c r="A14" s="415">
        <v>1</v>
      </c>
      <c r="B14" s="427">
        <v>2006</v>
      </c>
      <c r="C14" s="427">
        <v>12</v>
      </c>
      <c r="D14" s="436">
        <v>762008</v>
      </c>
      <c r="E14" s="436">
        <v>55832</v>
      </c>
      <c r="F14" s="436">
        <v>817840</v>
      </c>
      <c r="G14" s="428"/>
      <c r="H14" s="429"/>
      <c r="I14" s="412"/>
      <c r="J14" s="412"/>
      <c r="K14" s="412"/>
    </row>
    <row r="15" spans="1:11" ht="12.75">
      <c r="A15" s="415">
        <v>2</v>
      </c>
      <c r="B15" s="311">
        <v>2007</v>
      </c>
      <c r="C15" s="311">
        <v>1</v>
      </c>
      <c r="D15" s="436">
        <v>766723</v>
      </c>
      <c r="E15" s="436">
        <v>56417</v>
      </c>
      <c r="F15" s="436">
        <v>823140</v>
      </c>
      <c r="G15" s="430"/>
      <c r="H15" s="429"/>
      <c r="I15" s="413"/>
      <c r="J15" s="413" t="s">
        <v>223</v>
      </c>
      <c r="K15" s="413" t="s">
        <v>223</v>
      </c>
    </row>
    <row r="16" spans="1:11" ht="12.75">
      <c r="A16" s="415">
        <v>3</v>
      </c>
      <c r="B16" s="311">
        <v>2007</v>
      </c>
      <c r="C16" s="311">
        <v>2</v>
      </c>
      <c r="D16" s="436">
        <v>768323</v>
      </c>
      <c r="E16" s="436">
        <v>56726</v>
      </c>
      <c r="F16" s="436">
        <v>825049</v>
      </c>
      <c r="G16" s="430"/>
      <c r="H16" s="429"/>
      <c r="I16" s="413"/>
      <c r="J16" s="413" t="s">
        <v>223</v>
      </c>
      <c r="K16" s="413" t="s">
        <v>223</v>
      </c>
    </row>
    <row r="17" spans="1:11" ht="12.75">
      <c r="A17" s="415">
        <v>4</v>
      </c>
      <c r="B17" s="311">
        <v>2007</v>
      </c>
      <c r="C17" s="311">
        <v>3</v>
      </c>
      <c r="D17" s="436">
        <v>771011</v>
      </c>
      <c r="E17" s="436">
        <v>56934</v>
      </c>
      <c r="F17" s="436">
        <v>827945</v>
      </c>
      <c r="G17" s="430"/>
      <c r="H17" s="429"/>
      <c r="I17" s="413"/>
      <c r="J17" s="413" t="s">
        <v>223</v>
      </c>
      <c r="K17" s="413" t="s">
        <v>223</v>
      </c>
    </row>
    <row r="18" spans="1:11" ht="12.75">
      <c r="A18" s="415">
        <v>5</v>
      </c>
      <c r="B18" s="311">
        <v>2007</v>
      </c>
      <c r="C18" s="311">
        <v>4</v>
      </c>
      <c r="D18" s="436">
        <v>771976</v>
      </c>
      <c r="E18" s="436">
        <v>56880</v>
      </c>
      <c r="F18" s="436">
        <v>828856</v>
      </c>
      <c r="G18" s="430"/>
      <c r="H18" s="429"/>
      <c r="I18" s="413"/>
      <c r="J18" s="413" t="s">
        <v>223</v>
      </c>
      <c r="K18" s="413" t="s">
        <v>223</v>
      </c>
    </row>
    <row r="19" spans="1:11" ht="12.75">
      <c r="A19" s="415">
        <v>6</v>
      </c>
      <c r="B19" s="311">
        <v>2007</v>
      </c>
      <c r="C19" s="311">
        <v>5</v>
      </c>
      <c r="D19" s="436">
        <v>772615</v>
      </c>
      <c r="E19" s="436">
        <v>56726</v>
      </c>
      <c r="F19" s="436">
        <v>829341</v>
      </c>
      <c r="G19" s="430"/>
      <c r="H19" s="429"/>
      <c r="I19" s="413"/>
      <c r="J19" s="413" t="s">
        <v>223</v>
      </c>
      <c r="K19" s="413" t="s">
        <v>223</v>
      </c>
    </row>
    <row r="20" spans="1:11" ht="12.75">
      <c r="A20" s="415">
        <v>7</v>
      </c>
      <c r="B20" s="311">
        <v>2007</v>
      </c>
      <c r="C20" s="311">
        <v>6</v>
      </c>
      <c r="D20" s="436">
        <v>772439</v>
      </c>
      <c r="E20" s="436">
        <v>56584</v>
      </c>
      <c r="F20" s="436">
        <v>829023</v>
      </c>
      <c r="G20" s="430"/>
      <c r="H20" s="429"/>
      <c r="I20" s="413"/>
      <c r="J20" s="413" t="s">
        <v>223</v>
      </c>
      <c r="K20" s="413" t="s">
        <v>223</v>
      </c>
    </row>
    <row r="21" spans="1:11" ht="12.75">
      <c r="A21" s="415">
        <v>8</v>
      </c>
      <c r="B21" s="311">
        <v>2007</v>
      </c>
      <c r="C21" s="311">
        <v>7</v>
      </c>
      <c r="D21" s="436">
        <v>771579</v>
      </c>
      <c r="E21" s="436">
        <v>56374</v>
      </c>
      <c r="F21" s="436">
        <v>827953</v>
      </c>
      <c r="G21" s="430"/>
      <c r="H21" s="429"/>
      <c r="I21" s="413"/>
      <c r="J21" s="413" t="s">
        <v>223</v>
      </c>
      <c r="K21" s="413" t="s">
        <v>223</v>
      </c>
    </row>
    <row r="22" spans="1:11" ht="12.75">
      <c r="A22" s="415">
        <v>9</v>
      </c>
      <c r="B22" s="311">
        <v>2007</v>
      </c>
      <c r="C22" s="311">
        <v>8</v>
      </c>
      <c r="D22" s="436">
        <v>771942</v>
      </c>
      <c r="E22" s="436">
        <v>56216</v>
      </c>
      <c r="F22" s="436">
        <v>828158</v>
      </c>
      <c r="G22" s="430"/>
      <c r="H22" s="429" t="s">
        <v>869</v>
      </c>
      <c r="I22" s="413"/>
      <c r="J22" s="413" t="s">
        <v>223</v>
      </c>
      <c r="K22" s="413" t="s">
        <v>223</v>
      </c>
    </row>
    <row r="23" spans="1:11" ht="12.75">
      <c r="A23" s="415">
        <v>10</v>
      </c>
      <c r="B23" s="311">
        <v>2007</v>
      </c>
      <c r="C23" s="311">
        <v>9</v>
      </c>
      <c r="D23" s="436">
        <v>771889</v>
      </c>
      <c r="E23" s="436">
        <v>56152</v>
      </c>
      <c r="F23" s="436">
        <v>828041</v>
      </c>
      <c r="G23" s="430"/>
      <c r="H23" s="429"/>
      <c r="I23" s="413"/>
      <c r="J23" s="413" t="s">
        <v>223</v>
      </c>
      <c r="K23" s="413" t="s">
        <v>223</v>
      </c>
    </row>
    <row r="24" spans="1:11" ht="12.75">
      <c r="A24" s="415">
        <v>11</v>
      </c>
      <c r="B24" s="311">
        <v>2007</v>
      </c>
      <c r="C24" s="311">
        <v>10</v>
      </c>
      <c r="D24" s="436">
        <v>775062</v>
      </c>
      <c r="E24" s="436">
        <v>56441</v>
      </c>
      <c r="F24" s="436">
        <v>831503</v>
      </c>
      <c r="G24" s="430"/>
      <c r="H24" s="429"/>
      <c r="I24" s="413"/>
      <c r="J24" s="413" t="s">
        <v>223</v>
      </c>
      <c r="K24" s="413" t="s">
        <v>223</v>
      </c>
    </row>
    <row r="25" spans="1:11" ht="12.75">
      <c r="A25" s="415">
        <v>12</v>
      </c>
      <c r="B25" s="311">
        <v>2007</v>
      </c>
      <c r="C25" s="311">
        <v>11</v>
      </c>
      <c r="D25" s="436">
        <v>779739</v>
      </c>
      <c r="E25" s="436">
        <v>57217</v>
      </c>
      <c r="F25" s="436">
        <v>836956</v>
      </c>
      <c r="G25" s="430"/>
      <c r="H25" s="429"/>
      <c r="I25" s="413"/>
      <c r="J25" s="413" t="s">
        <v>223</v>
      </c>
      <c r="K25" s="413" t="s">
        <v>223</v>
      </c>
    </row>
    <row r="26" spans="1:11" ht="13.5" thickBot="1">
      <c r="A26" s="415">
        <v>13</v>
      </c>
      <c r="B26" s="312">
        <v>2007</v>
      </c>
      <c r="C26" s="312">
        <v>12</v>
      </c>
      <c r="D26" s="437">
        <v>782383</v>
      </c>
      <c r="E26" s="437">
        <v>57730</v>
      </c>
      <c r="F26" s="437">
        <v>840114</v>
      </c>
      <c r="G26" s="431">
        <f>F26-F14</f>
        <v>22274</v>
      </c>
      <c r="H26" s="432">
        <v>22333</v>
      </c>
      <c r="I26" s="438">
        <f>F26</f>
        <v>840114</v>
      </c>
      <c r="J26" s="435">
        <f>(D26/F26)*I26</f>
        <v>782383</v>
      </c>
      <c r="K26" s="435">
        <f>(E26/F26)*I26</f>
        <v>57730</v>
      </c>
    </row>
    <row r="27" spans="1:11" ht="12.75">
      <c r="A27" s="415">
        <v>14</v>
      </c>
      <c r="B27" s="311">
        <v>2008</v>
      </c>
      <c r="C27" s="311">
        <v>1</v>
      </c>
      <c r="D27" s="436">
        <v>786592</v>
      </c>
      <c r="E27" s="436">
        <v>58559</v>
      </c>
      <c r="F27" s="436">
        <v>845151</v>
      </c>
      <c r="G27" s="430"/>
      <c r="H27" s="429"/>
      <c r="I27" s="413">
        <f>F27</f>
        <v>845151</v>
      </c>
      <c r="J27" s="413">
        <f>D27</f>
        <v>786592</v>
      </c>
      <c r="K27" s="413">
        <f>E27</f>
        <v>58559</v>
      </c>
    </row>
    <row r="28" spans="1:11" ht="12.75">
      <c r="A28" s="415">
        <v>15</v>
      </c>
      <c r="B28" s="311">
        <v>2008</v>
      </c>
      <c r="C28" s="311">
        <v>2</v>
      </c>
      <c r="D28" s="413"/>
      <c r="E28" s="413"/>
      <c r="F28" s="413"/>
      <c r="G28" s="429"/>
      <c r="H28" s="429"/>
      <c r="I28" s="413">
        <f aca="true" t="shared" si="0" ref="I28:I38">$I$27+($H$38+$I$26-$I$27)*((F16-$F$15)/($F$26-$F$15))</f>
        <v>846719.4525745257</v>
      </c>
      <c r="J28" s="413">
        <f aca="true" t="shared" si="1" ref="J28:J38">D16/F16*I28</f>
        <v>788503.5070164527</v>
      </c>
      <c r="K28" s="413">
        <f aca="true" t="shared" si="2" ref="K28:K38">I28-J28</f>
        <v>58215.945558073</v>
      </c>
    </row>
    <row r="29" spans="1:11" ht="12.75">
      <c r="A29" s="415">
        <v>16</v>
      </c>
      <c r="B29" s="311">
        <v>2008</v>
      </c>
      <c r="C29" s="311">
        <v>3</v>
      </c>
      <c r="D29" s="413"/>
      <c r="E29" s="413"/>
      <c r="F29" s="413"/>
      <c r="G29" s="429"/>
      <c r="H29" s="429"/>
      <c r="I29" s="413">
        <f t="shared" si="0"/>
        <v>849098.8337457287</v>
      </c>
      <c r="J29" s="413">
        <f t="shared" si="1"/>
        <v>790710.1811172578</v>
      </c>
      <c r="K29" s="413">
        <f t="shared" si="2"/>
        <v>58388.65262847091</v>
      </c>
    </row>
    <row r="30" spans="1:11" ht="12.75">
      <c r="A30" s="415">
        <v>17</v>
      </c>
      <c r="B30" s="311">
        <v>2008</v>
      </c>
      <c r="C30" s="311">
        <v>4</v>
      </c>
      <c r="D30" s="413"/>
      <c r="E30" s="413"/>
      <c r="F30" s="413"/>
      <c r="G30" s="429"/>
      <c r="H30" s="429"/>
      <c r="I30" s="413">
        <f t="shared" si="0"/>
        <v>849847.3200188524</v>
      </c>
      <c r="J30" s="413">
        <f t="shared" si="1"/>
        <v>791526.7968366925</v>
      </c>
      <c r="K30" s="413">
        <f t="shared" si="2"/>
        <v>58320.52318215987</v>
      </c>
    </row>
    <row r="31" spans="1:11" ht="12.75">
      <c r="A31" s="415">
        <v>18</v>
      </c>
      <c r="B31" s="311">
        <v>2008</v>
      </c>
      <c r="C31" s="311">
        <v>5</v>
      </c>
      <c r="D31" s="413"/>
      <c r="E31" s="413"/>
      <c r="F31" s="413"/>
      <c r="G31" s="429"/>
      <c r="H31" s="429"/>
      <c r="I31" s="413">
        <f t="shared" si="0"/>
        <v>850245.8006362673</v>
      </c>
      <c r="J31" s="413">
        <f t="shared" si="1"/>
        <v>792089.9355736539</v>
      </c>
      <c r="K31" s="413">
        <f t="shared" si="2"/>
        <v>58155.86506261339</v>
      </c>
    </row>
    <row r="32" spans="1:11" ht="12.75">
      <c r="A32" s="415">
        <v>19</v>
      </c>
      <c r="B32" s="335">
        <v>2008</v>
      </c>
      <c r="C32" s="335">
        <v>6</v>
      </c>
      <c r="D32" s="433"/>
      <c r="E32" s="433"/>
      <c r="F32" s="433"/>
      <c r="G32" s="434"/>
      <c r="H32" s="434"/>
      <c r="I32" s="413">
        <f t="shared" si="0"/>
        <v>849984.5288087664</v>
      </c>
      <c r="J32" s="433">
        <f t="shared" si="1"/>
        <v>791969.8240561658</v>
      </c>
      <c r="K32" s="433">
        <f t="shared" si="2"/>
        <v>58014.704752600635</v>
      </c>
    </row>
    <row r="33" spans="1:11" ht="12.75">
      <c r="A33" s="415">
        <v>20</v>
      </c>
      <c r="B33" s="311">
        <v>2008</v>
      </c>
      <c r="C33" s="311">
        <v>7</v>
      </c>
      <c r="D33" s="413"/>
      <c r="E33" s="413"/>
      <c r="F33" s="413"/>
      <c r="G33" s="429"/>
      <c r="H33" s="429"/>
      <c r="I33" s="413">
        <f t="shared" si="0"/>
        <v>849105.4066218924</v>
      </c>
      <c r="J33" s="413">
        <f t="shared" si="1"/>
        <v>791291.1729722739</v>
      </c>
      <c r="K33" s="413">
        <f t="shared" si="2"/>
        <v>57814.23364961846</v>
      </c>
    </row>
    <row r="34" spans="1:11" ht="12.75">
      <c r="A34" s="415">
        <v>21</v>
      </c>
      <c r="B34" s="311">
        <v>2008</v>
      </c>
      <c r="C34" s="311">
        <v>8</v>
      </c>
      <c r="D34" s="413"/>
      <c r="E34" s="413"/>
      <c r="F34" s="413"/>
      <c r="G34" s="429"/>
      <c r="H34" s="429"/>
      <c r="I34" s="413">
        <f t="shared" si="0"/>
        <v>849273.8365735831</v>
      </c>
      <c r="J34" s="413">
        <f t="shared" si="1"/>
        <v>791624.4773971692</v>
      </c>
      <c r="K34" s="413">
        <f t="shared" si="2"/>
        <v>57649.359176413855</v>
      </c>
    </row>
    <row r="35" spans="1:11" ht="12.75">
      <c r="A35" s="415">
        <v>22</v>
      </c>
      <c r="B35" s="311">
        <v>2008</v>
      </c>
      <c r="C35" s="311">
        <v>9</v>
      </c>
      <c r="D35" s="413"/>
      <c r="E35" s="413"/>
      <c r="F35" s="413"/>
      <c r="G35" s="429"/>
      <c r="H35" s="429"/>
      <c r="I35" s="413">
        <f t="shared" si="0"/>
        <v>849177.7082596913</v>
      </c>
      <c r="J35" s="413">
        <f t="shared" si="1"/>
        <v>791592.363241512</v>
      </c>
      <c r="K35" s="413">
        <f t="shared" si="2"/>
        <v>57585.34501817927</v>
      </c>
    </row>
    <row r="36" spans="1:11" ht="12.75">
      <c r="A36" s="415">
        <v>23</v>
      </c>
      <c r="B36" s="311">
        <v>2008</v>
      </c>
      <c r="C36" s="311">
        <v>10</v>
      </c>
      <c r="D36" s="413"/>
      <c r="E36" s="413"/>
      <c r="F36" s="413"/>
      <c r="G36" s="429"/>
      <c r="H36" s="429"/>
      <c r="I36" s="413">
        <f t="shared" si="0"/>
        <v>852022.1204194651</v>
      </c>
      <c r="J36" s="413">
        <f t="shared" si="1"/>
        <v>794188.3176567631</v>
      </c>
      <c r="K36" s="413">
        <f t="shared" si="2"/>
        <v>57833.80276270199</v>
      </c>
    </row>
    <row r="37" spans="1:11" ht="12.75">
      <c r="A37" s="415">
        <v>24</v>
      </c>
      <c r="B37" s="311">
        <v>2008</v>
      </c>
      <c r="C37" s="311">
        <v>11</v>
      </c>
      <c r="D37" s="413"/>
      <c r="E37" s="413"/>
      <c r="F37" s="413"/>
      <c r="G37" s="429"/>
      <c r="H37" s="429"/>
      <c r="I37" s="413">
        <f t="shared" si="0"/>
        <v>856502.3571344409</v>
      </c>
      <c r="J37" s="413">
        <f t="shared" si="1"/>
        <v>797949.1053886367</v>
      </c>
      <c r="K37" s="413">
        <f t="shared" si="2"/>
        <v>58553.25174580421</v>
      </c>
    </row>
    <row r="38" spans="1:11" ht="13.5" thickBot="1">
      <c r="A38" s="415">
        <v>25</v>
      </c>
      <c r="B38" s="312">
        <v>2008</v>
      </c>
      <c r="C38" s="312">
        <v>12</v>
      </c>
      <c r="D38" s="435"/>
      <c r="E38" s="435"/>
      <c r="F38" s="435"/>
      <c r="G38" s="431" t="s">
        <v>223</v>
      </c>
      <c r="H38" s="432">
        <v>18983</v>
      </c>
      <c r="I38" s="439">
        <f t="shared" si="0"/>
        <v>859097</v>
      </c>
      <c r="J38" s="435">
        <f t="shared" si="1"/>
        <v>800061.5251632517</v>
      </c>
      <c r="K38" s="435">
        <f t="shared" si="2"/>
        <v>59035.474836748326</v>
      </c>
    </row>
  </sheetData>
  <printOptions/>
  <pageMargins left="0.75" right="0.75" top="1" bottom="1" header="0.5" footer="0.5"/>
  <pageSetup fitToHeight="1" fitToWidth="1" horizontalDpi="600" verticalDpi="600" orientation="portrait" scale="83" r:id="rId1"/>
  <headerFooter alignWithMargins="0">
    <oddFooter>&amp;C&amp;Z&amp;F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8"/>
  <sheetViews>
    <sheetView showOutlineSymbols="0" workbookViewId="0" topLeftCell="A1">
      <selection activeCell="O3" sqref="O3"/>
    </sheetView>
  </sheetViews>
  <sheetFormatPr defaultColWidth="9.140625" defaultRowHeight="12.75"/>
  <cols>
    <col min="1" max="2" width="1.57421875" style="313" customWidth="1"/>
    <col min="3" max="3" width="14.8515625" style="313" customWidth="1"/>
    <col min="4" max="4" width="1.57421875" style="313" customWidth="1"/>
    <col min="5" max="5" width="14.8515625" style="313" customWidth="1"/>
    <col min="6" max="6" width="1.57421875" style="313" customWidth="1"/>
    <col min="7" max="7" width="14.8515625" style="313" customWidth="1"/>
    <col min="8" max="8" width="1.57421875" style="313" customWidth="1"/>
    <col min="9" max="9" width="14.8515625" style="313" customWidth="1"/>
    <col min="10" max="10" width="1.57421875" style="313" customWidth="1"/>
    <col min="11" max="11" width="14.8515625" style="313" customWidth="1"/>
    <col min="12" max="12" width="1.57421875" style="313" customWidth="1"/>
    <col min="13" max="13" width="14.8515625" style="313" customWidth="1"/>
    <col min="14" max="14" width="1.57421875" style="313" customWidth="1"/>
    <col min="15" max="16384" width="8.7109375" style="313" customWidth="1"/>
  </cols>
  <sheetData>
    <row r="1" ht="15.75">
      <c r="O1" s="314" t="s">
        <v>23</v>
      </c>
    </row>
    <row r="2" ht="15.75">
      <c r="O2" s="314" t="s">
        <v>216</v>
      </c>
    </row>
    <row r="3" ht="15.75">
      <c r="O3" s="314" t="s">
        <v>868</v>
      </c>
    </row>
    <row r="4" spans="1:15" s="316" customFormat="1" ht="23.25">
      <c r="A4" s="315" t="s">
        <v>408</v>
      </c>
      <c r="O4" s="317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3" spans="1:15" ht="12.75">
      <c r="A23" s="349" t="s">
        <v>409</v>
      </c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</row>
    <row r="24" spans="1:15" ht="12.75">
      <c r="A24" s="350"/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</row>
    <row r="25" spans="1:15" ht="12.75">
      <c r="A25" s="349" t="s">
        <v>410</v>
      </c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</row>
    <row r="26" spans="1:15" ht="12.75">
      <c r="A26" s="350"/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</row>
    <row r="27" spans="1:15" ht="12.75">
      <c r="A27" s="350"/>
      <c r="B27" s="351" t="s">
        <v>411</v>
      </c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</row>
    <row r="28" spans="1:15" ht="12.75">
      <c r="A28" s="350"/>
      <c r="B28" s="350"/>
      <c r="C28" s="351" t="s">
        <v>412</v>
      </c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</row>
    <row r="29" spans="1:15" ht="12.75">
      <c r="A29" s="350"/>
      <c r="B29" s="350"/>
      <c r="C29" s="351" t="s">
        <v>413</v>
      </c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</row>
    <row r="30" spans="1:15" ht="12.75">
      <c r="A30" s="350"/>
      <c r="B30" s="350"/>
      <c r="C30" s="350" t="s">
        <v>414</v>
      </c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</row>
    <row r="31" spans="1:15" ht="12.75">
      <c r="A31" s="350"/>
      <c r="B31" s="350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</row>
    <row r="32" spans="1:15" ht="12.75">
      <c r="A32" s="350"/>
      <c r="B32" s="351" t="s">
        <v>415</v>
      </c>
      <c r="C32" s="350"/>
      <c r="D32" s="351" t="s">
        <v>416</v>
      </c>
      <c r="E32" s="350"/>
      <c r="F32" s="350"/>
      <c r="G32" s="350"/>
      <c r="H32" s="351" t="s">
        <v>417</v>
      </c>
      <c r="I32" s="350"/>
      <c r="J32" s="350"/>
      <c r="K32" s="350"/>
      <c r="L32" s="350"/>
      <c r="M32" s="350"/>
      <c r="N32" s="350"/>
      <c r="O32" s="350"/>
    </row>
    <row r="33" spans="1:15" ht="12.75">
      <c r="A33" s="350"/>
      <c r="B33" s="350"/>
      <c r="C33" s="350" t="s">
        <v>418</v>
      </c>
      <c r="D33" s="350"/>
      <c r="E33" s="350">
        <v>1</v>
      </c>
      <c r="F33" s="350"/>
      <c r="G33" s="350"/>
      <c r="H33" s="350"/>
      <c r="I33" s="350">
        <v>108.5</v>
      </c>
      <c r="J33" s="350"/>
      <c r="K33" s="350"/>
      <c r="L33" s="350"/>
      <c r="M33" s="350"/>
      <c r="N33" s="350"/>
      <c r="O33" s="350"/>
    </row>
    <row r="34" spans="1:15" ht="12.75">
      <c r="A34" s="350"/>
      <c r="B34" s="350"/>
      <c r="C34" s="350" t="s">
        <v>419</v>
      </c>
      <c r="D34" s="350"/>
      <c r="E34" s="350">
        <v>0.06645</v>
      </c>
      <c r="F34" s="350"/>
      <c r="G34" s="350"/>
      <c r="H34" s="350"/>
      <c r="I34" s="350">
        <v>-0.2421</v>
      </c>
      <c r="J34" s="350"/>
      <c r="K34" s="350"/>
      <c r="L34" s="350"/>
      <c r="M34" s="350"/>
      <c r="N34" s="350"/>
      <c r="O34" s="350"/>
    </row>
    <row r="35" spans="1:15" ht="12.75">
      <c r="A35" s="350"/>
      <c r="B35" s="350"/>
      <c r="C35" s="350" t="s">
        <v>420</v>
      </c>
      <c r="D35" s="350"/>
      <c r="E35" s="350">
        <v>0.8989</v>
      </c>
      <c r="F35" s="350"/>
      <c r="G35" s="350"/>
      <c r="H35" s="350"/>
      <c r="I35" s="350"/>
      <c r="J35" s="350"/>
      <c r="K35" s="350"/>
      <c r="L35" s="350"/>
      <c r="M35" s="350"/>
      <c r="N35" s="350"/>
      <c r="O35" s="350"/>
    </row>
    <row r="36" spans="1:15" ht="12.75">
      <c r="A36" s="350"/>
      <c r="B36" s="351" t="s">
        <v>421</v>
      </c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</row>
    <row r="37" spans="1:15" ht="12.75">
      <c r="A37" s="350"/>
      <c r="B37" s="350"/>
      <c r="C37" s="350" t="s">
        <v>422</v>
      </c>
      <c r="D37" s="350"/>
      <c r="E37" s="350">
        <v>1</v>
      </c>
      <c r="F37" s="350"/>
      <c r="G37" s="350">
        <v>1</v>
      </c>
      <c r="H37" s="350"/>
      <c r="I37" s="350">
        <v>1</v>
      </c>
      <c r="J37" s="350"/>
      <c r="K37" s="350"/>
      <c r="L37" s="350"/>
      <c r="M37" s="350"/>
      <c r="N37" s="350"/>
      <c r="O37" s="350"/>
    </row>
    <row r="38" spans="1:15" ht="12.75">
      <c r="A38" s="350"/>
      <c r="B38" s="350"/>
      <c r="C38" s="350" t="s">
        <v>423</v>
      </c>
      <c r="D38" s="350"/>
      <c r="E38" s="350">
        <v>1</v>
      </c>
      <c r="F38" s="350"/>
      <c r="G38" s="350">
        <v>1</v>
      </c>
      <c r="H38" s="350"/>
      <c r="I38" s="350">
        <v>1</v>
      </c>
      <c r="J38" s="350"/>
      <c r="K38" s="350"/>
      <c r="L38" s="350"/>
      <c r="M38" s="350"/>
      <c r="N38" s="350"/>
      <c r="O38" s="350"/>
    </row>
    <row r="39" spans="1:15" ht="12.75">
      <c r="A39" s="350"/>
      <c r="B39" s="350"/>
      <c r="C39" s="350" t="s">
        <v>424</v>
      </c>
      <c r="D39" s="350"/>
      <c r="E39" s="350">
        <v>1</v>
      </c>
      <c r="F39" s="350"/>
      <c r="G39" s="350">
        <v>1</v>
      </c>
      <c r="H39" s="350"/>
      <c r="I39" s="350">
        <v>1</v>
      </c>
      <c r="J39" s="350"/>
      <c r="K39" s="350"/>
      <c r="L39" s="350"/>
      <c r="M39" s="350"/>
      <c r="N39" s="350"/>
      <c r="O39" s="350"/>
    </row>
    <row r="40" spans="1:15" ht="12.75">
      <c r="A40" s="350"/>
      <c r="B40" s="350"/>
      <c r="C40" s="350" t="s">
        <v>425</v>
      </c>
      <c r="D40" s="350"/>
      <c r="E40" s="350">
        <v>1</v>
      </c>
      <c r="F40" s="350"/>
      <c r="G40" s="350">
        <v>1</v>
      </c>
      <c r="H40" s="350"/>
      <c r="I40" s="350">
        <v>1</v>
      </c>
      <c r="J40" s="350"/>
      <c r="K40" s="350"/>
      <c r="L40" s="350"/>
      <c r="M40" s="350"/>
      <c r="N40" s="350"/>
      <c r="O40" s="350"/>
    </row>
    <row r="41" spans="1:15" ht="12.75">
      <c r="A41" s="350"/>
      <c r="B41" s="350"/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</row>
    <row r="42" spans="1:15" ht="12.75">
      <c r="A42" s="349" t="s">
        <v>426</v>
      </c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</row>
    <row r="43" spans="1:15" ht="12.75">
      <c r="A43" s="350"/>
      <c r="B43" s="350"/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</row>
    <row r="44" spans="1:15" ht="12.75">
      <c r="A44" s="350"/>
      <c r="B44" s="350"/>
      <c r="C44" s="350" t="s">
        <v>427</v>
      </c>
      <c r="D44" s="350"/>
      <c r="E44" s="350">
        <v>322</v>
      </c>
      <c r="F44" s="350"/>
      <c r="G44" s="350" t="s">
        <v>428</v>
      </c>
      <c r="H44" s="350"/>
      <c r="I44" s="350">
        <v>3</v>
      </c>
      <c r="J44" s="350"/>
      <c r="K44" s="350"/>
      <c r="L44" s="350"/>
      <c r="M44" s="350"/>
      <c r="N44" s="350"/>
      <c r="O44" s="350"/>
    </row>
    <row r="45" spans="1:15" ht="12.75">
      <c r="A45" s="350"/>
      <c r="B45" s="350"/>
      <c r="C45" s="350" t="s">
        <v>429</v>
      </c>
      <c r="D45" s="350"/>
      <c r="E45" s="350">
        <v>138.44</v>
      </c>
      <c r="F45" s="350"/>
      <c r="G45" s="350" t="s">
        <v>430</v>
      </c>
      <c r="H45" s="350"/>
      <c r="I45" s="350">
        <v>17.26</v>
      </c>
      <c r="J45" s="350"/>
      <c r="K45" s="350"/>
      <c r="L45" s="350"/>
      <c r="M45" s="350"/>
      <c r="N45" s="350"/>
      <c r="O45" s="350"/>
    </row>
    <row r="46" spans="1:15" ht="12.75">
      <c r="A46" s="350"/>
      <c r="B46" s="350"/>
      <c r="C46" s="350" t="s">
        <v>431</v>
      </c>
      <c r="D46" s="350"/>
      <c r="E46" s="350">
        <v>1</v>
      </c>
      <c r="F46" s="350"/>
      <c r="G46" s="350" t="s">
        <v>432</v>
      </c>
      <c r="H46" s="350"/>
      <c r="I46" s="350">
        <v>1</v>
      </c>
      <c r="J46" s="350"/>
      <c r="K46" s="350"/>
      <c r="L46" s="350"/>
      <c r="M46" s="350"/>
      <c r="N46" s="350"/>
      <c r="O46" s="350"/>
    </row>
    <row r="47" spans="1:15" ht="12.75">
      <c r="A47" s="350"/>
      <c r="B47" s="350"/>
      <c r="C47" s="350" t="s">
        <v>433</v>
      </c>
      <c r="D47" s="350"/>
      <c r="E47" s="350">
        <v>1.41</v>
      </c>
      <c r="F47" s="350"/>
      <c r="G47" s="352" t="s">
        <v>434</v>
      </c>
      <c r="H47" s="350"/>
      <c r="I47" s="352" t="s">
        <v>435</v>
      </c>
      <c r="J47" s="350"/>
      <c r="K47" s="350"/>
      <c r="L47" s="350"/>
      <c r="M47" s="350"/>
      <c r="N47" s="350"/>
      <c r="O47" s="350"/>
    </row>
    <row r="48" spans="1:15" ht="12.75">
      <c r="A48" s="350"/>
      <c r="B48" s="350"/>
      <c r="C48" s="350" t="s">
        <v>436</v>
      </c>
      <c r="D48" s="350"/>
      <c r="E48" s="350">
        <v>0.78</v>
      </c>
      <c r="F48" s="350"/>
      <c r="G48" s="350" t="s">
        <v>437</v>
      </c>
      <c r="H48" s="350"/>
      <c r="I48" s="350">
        <v>0.8</v>
      </c>
      <c r="J48" s="350"/>
      <c r="K48" s="350"/>
      <c r="L48" s="350"/>
      <c r="M48" s="350"/>
      <c r="N48" s="350"/>
      <c r="O48" s="350"/>
    </row>
    <row r="49" spans="1:15" ht="12.75">
      <c r="A49" s="350"/>
      <c r="B49" s="350"/>
      <c r="C49" s="350" t="s">
        <v>438</v>
      </c>
      <c r="D49" s="350"/>
      <c r="E49" s="350">
        <v>0.4</v>
      </c>
      <c r="F49" s="350"/>
      <c r="G49" s="350" t="s">
        <v>439</v>
      </c>
      <c r="H49" s="350"/>
      <c r="I49" s="350">
        <v>0.78</v>
      </c>
      <c r="J49" s="350"/>
      <c r="K49" s="350"/>
      <c r="L49" s="350"/>
      <c r="M49" s="350"/>
      <c r="N49" s="350"/>
      <c r="O49" s="350"/>
    </row>
    <row r="50" spans="1:15" ht="12.75">
      <c r="A50" s="350"/>
      <c r="B50" s="350"/>
      <c r="C50" s="350" t="s">
        <v>440</v>
      </c>
      <c r="D50" s="350"/>
      <c r="E50" s="350">
        <v>0.56</v>
      </c>
      <c r="F50" s="350"/>
      <c r="G50" s="350"/>
      <c r="H50" s="350"/>
      <c r="I50" s="350"/>
      <c r="J50" s="350"/>
      <c r="K50" s="350"/>
      <c r="L50" s="350"/>
      <c r="M50" s="350"/>
      <c r="N50" s="350"/>
      <c r="O50" s="350"/>
    </row>
    <row r="51" spans="1:15" ht="12.75">
      <c r="A51" s="350"/>
      <c r="B51" s="350"/>
      <c r="C51" s="350"/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</row>
    <row r="52" spans="1:15" ht="12.75">
      <c r="A52" s="349" t="s">
        <v>441</v>
      </c>
      <c r="B52" s="349"/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</row>
    <row r="53" spans="1:15" ht="12.75">
      <c r="A53" s="350"/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</row>
    <row r="54" spans="1:15" ht="12.75">
      <c r="A54" s="350"/>
      <c r="B54" s="351" t="s">
        <v>391</v>
      </c>
      <c r="C54" s="350"/>
      <c r="D54" s="351" t="s">
        <v>442</v>
      </c>
      <c r="E54" s="350"/>
      <c r="F54" s="351" t="s">
        <v>5</v>
      </c>
      <c r="G54" s="350"/>
      <c r="H54" s="351" t="s">
        <v>443</v>
      </c>
      <c r="I54" s="350"/>
      <c r="J54" s="351" t="s">
        <v>387</v>
      </c>
      <c r="K54" s="350"/>
      <c r="L54" s="351" t="s">
        <v>444</v>
      </c>
      <c r="M54" s="350"/>
      <c r="N54" s="351" t="s">
        <v>445</v>
      </c>
      <c r="O54" s="350"/>
    </row>
    <row r="55" spans="1:15" ht="12.75">
      <c r="A55" s="350"/>
      <c r="B55" s="350"/>
      <c r="C55" s="350" t="s">
        <v>446</v>
      </c>
      <c r="D55" s="350"/>
      <c r="E55" s="353">
        <v>106.59</v>
      </c>
      <c r="F55" s="353"/>
      <c r="G55" s="353">
        <v>108.27</v>
      </c>
      <c r="H55" s="353"/>
      <c r="I55" s="353"/>
      <c r="J55" s="353"/>
      <c r="K55" s="353"/>
      <c r="L55" s="353"/>
      <c r="M55" s="353">
        <v>109.96</v>
      </c>
      <c r="N55" s="353"/>
      <c r="O55" s="353">
        <v>1.68</v>
      </c>
    </row>
    <row r="56" spans="1:15" ht="12.75">
      <c r="A56" s="350"/>
      <c r="B56" s="350"/>
      <c r="C56" s="350" t="s">
        <v>447</v>
      </c>
      <c r="D56" s="350"/>
      <c r="E56" s="353">
        <v>105.57</v>
      </c>
      <c r="F56" s="353"/>
      <c r="G56" s="353">
        <v>108.03</v>
      </c>
      <c r="H56" s="353"/>
      <c r="I56" s="353">
        <v>324.82</v>
      </c>
      <c r="J56" s="353"/>
      <c r="K56" s="353">
        <v>1314.18</v>
      </c>
      <c r="L56" s="353"/>
      <c r="M56" s="353">
        <v>110.49</v>
      </c>
      <c r="N56" s="353"/>
      <c r="O56" s="353">
        <v>3.86</v>
      </c>
    </row>
    <row r="57" spans="1:15" ht="12.75">
      <c r="A57" s="350"/>
      <c r="B57" s="350"/>
      <c r="C57" s="350" t="s">
        <v>448</v>
      </c>
      <c r="D57" s="350"/>
      <c r="E57" s="353">
        <v>104.74</v>
      </c>
      <c r="F57" s="353"/>
      <c r="G57" s="353">
        <v>107.79</v>
      </c>
      <c r="H57" s="353"/>
      <c r="I57" s="353"/>
      <c r="J57" s="353"/>
      <c r="K57" s="353"/>
      <c r="L57" s="353"/>
      <c r="M57" s="353">
        <v>110.84</v>
      </c>
      <c r="N57" s="353"/>
      <c r="O57" s="353">
        <v>5.2</v>
      </c>
    </row>
    <row r="58" spans="1:15" ht="12.75">
      <c r="A58" s="350"/>
      <c r="B58" s="350"/>
      <c r="C58" s="350" t="s">
        <v>449</v>
      </c>
      <c r="D58" s="350"/>
      <c r="E58" s="353">
        <v>104.01</v>
      </c>
      <c r="F58" s="353"/>
      <c r="G58" s="353">
        <v>107.55</v>
      </c>
      <c r="H58" s="353"/>
      <c r="I58" s="353"/>
      <c r="J58" s="353"/>
      <c r="K58" s="353"/>
      <c r="L58" s="353"/>
      <c r="M58" s="353">
        <v>111.08</v>
      </c>
      <c r="N58" s="353"/>
      <c r="O58" s="353">
        <v>6.25</v>
      </c>
    </row>
    <row r="59" spans="1:15" ht="12.75">
      <c r="A59" s="350"/>
      <c r="B59" s="350"/>
      <c r="C59" s="350" t="s">
        <v>450</v>
      </c>
      <c r="D59" s="350"/>
      <c r="E59" s="353">
        <v>103.34</v>
      </c>
      <c r="F59" s="353"/>
      <c r="G59" s="353">
        <v>107.31</v>
      </c>
      <c r="H59" s="353"/>
      <c r="I59" s="353">
        <v>322.64</v>
      </c>
      <c r="J59" s="353"/>
      <c r="K59" s="353"/>
      <c r="L59" s="353"/>
      <c r="M59" s="353">
        <v>111.27</v>
      </c>
      <c r="N59" s="353"/>
      <c r="O59" s="353">
        <v>7.16</v>
      </c>
    </row>
    <row r="60" spans="1:15" ht="12.75">
      <c r="A60" s="350"/>
      <c r="B60" s="350"/>
      <c r="C60" s="350" t="s">
        <v>451</v>
      </c>
      <c r="D60" s="350"/>
      <c r="E60" s="353">
        <v>102.71</v>
      </c>
      <c r="F60" s="353"/>
      <c r="G60" s="353">
        <v>107.06</v>
      </c>
      <c r="H60" s="353"/>
      <c r="I60" s="353"/>
      <c r="J60" s="353"/>
      <c r="K60" s="353"/>
      <c r="L60" s="353"/>
      <c r="M60" s="353">
        <v>111.42</v>
      </c>
      <c r="N60" s="353"/>
      <c r="O60" s="353">
        <v>7.96</v>
      </c>
    </row>
    <row r="61" spans="1:15" ht="12.75">
      <c r="A61" s="350"/>
      <c r="B61" s="350"/>
      <c r="C61" s="350" t="s">
        <v>452</v>
      </c>
      <c r="D61" s="350"/>
      <c r="E61" s="353">
        <v>102.11</v>
      </c>
      <c r="F61" s="353"/>
      <c r="G61" s="353">
        <v>106.82</v>
      </c>
      <c r="H61" s="353"/>
      <c r="I61" s="353"/>
      <c r="J61" s="353"/>
      <c r="K61" s="353"/>
      <c r="L61" s="353"/>
      <c r="M61" s="353">
        <v>111.53</v>
      </c>
      <c r="N61" s="353"/>
      <c r="O61" s="353">
        <v>8.68</v>
      </c>
    </row>
    <row r="62" spans="1:15" ht="12.75">
      <c r="A62" s="350"/>
      <c r="B62" s="350"/>
      <c r="C62" s="350" t="s">
        <v>453</v>
      </c>
      <c r="D62" s="350"/>
      <c r="E62" s="353">
        <v>101.54</v>
      </c>
      <c r="F62" s="353"/>
      <c r="G62" s="353">
        <v>106.58</v>
      </c>
      <c r="H62" s="353"/>
      <c r="I62" s="353">
        <v>320.46</v>
      </c>
      <c r="J62" s="353"/>
      <c r="K62" s="353"/>
      <c r="L62" s="353"/>
      <c r="M62" s="353">
        <v>111.62</v>
      </c>
      <c r="N62" s="353"/>
      <c r="O62" s="353">
        <v>9.35</v>
      </c>
    </row>
    <row r="63" spans="1:15" ht="12.75">
      <c r="A63" s="350"/>
      <c r="B63" s="350"/>
      <c r="C63" s="350" t="s">
        <v>454</v>
      </c>
      <c r="D63" s="350"/>
      <c r="E63" s="353">
        <v>100.99</v>
      </c>
      <c r="F63" s="353"/>
      <c r="G63" s="353">
        <v>106.34</v>
      </c>
      <c r="H63" s="353"/>
      <c r="I63" s="353"/>
      <c r="J63" s="353"/>
      <c r="K63" s="353"/>
      <c r="L63" s="353"/>
      <c r="M63" s="353">
        <v>111.69</v>
      </c>
      <c r="N63" s="353"/>
      <c r="O63" s="353">
        <v>9.98</v>
      </c>
    </row>
    <row r="64" spans="1:15" ht="12.75">
      <c r="A64" s="350"/>
      <c r="B64" s="350"/>
      <c r="C64" s="350" t="s">
        <v>455</v>
      </c>
      <c r="D64" s="350"/>
      <c r="E64" s="353">
        <v>100.45</v>
      </c>
      <c r="F64" s="353"/>
      <c r="G64" s="353">
        <v>106.09</v>
      </c>
      <c r="H64" s="353"/>
      <c r="I64" s="353"/>
      <c r="J64" s="353"/>
      <c r="K64" s="353"/>
      <c r="L64" s="353"/>
      <c r="M64" s="353">
        <v>111.74</v>
      </c>
      <c r="N64" s="353"/>
      <c r="O64" s="353">
        <v>10.57</v>
      </c>
    </row>
    <row r="65" spans="1:15" ht="12.75">
      <c r="A65" s="350"/>
      <c r="B65" s="350"/>
      <c r="C65" s="350" t="s">
        <v>456</v>
      </c>
      <c r="D65" s="350"/>
      <c r="E65" s="353">
        <v>99.93</v>
      </c>
      <c r="F65" s="353"/>
      <c r="G65" s="353">
        <v>105.85</v>
      </c>
      <c r="H65" s="353"/>
      <c r="I65" s="353">
        <v>318.28</v>
      </c>
      <c r="J65" s="353"/>
      <c r="K65" s="353"/>
      <c r="L65" s="353"/>
      <c r="M65" s="353">
        <v>111.77</v>
      </c>
      <c r="N65" s="353"/>
      <c r="O65" s="353">
        <v>11.13</v>
      </c>
    </row>
    <row r="66" spans="1:15" ht="12.75">
      <c r="A66" s="350"/>
      <c r="B66" s="350"/>
      <c r="C66" s="350" t="s">
        <v>457</v>
      </c>
      <c r="D66" s="350"/>
      <c r="E66" s="353">
        <v>99.42</v>
      </c>
      <c r="F66" s="353"/>
      <c r="G66" s="353">
        <v>105.61</v>
      </c>
      <c r="H66" s="353"/>
      <c r="I66" s="353"/>
      <c r="J66" s="353"/>
      <c r="K66" s="353"/>
      <c r="L66" s="353"/>
      <c r="M66" s="353">
        <v>111.8</v>
      </c>
      <c r="N66" s="353"/>
      <c r="O66" s="353">
        <v>11.66</v>
      </c>
    </row>
    <row r="67" spans="1:15" ht="12.75">
      <c r="A67" s="350"/>
      <c r="B67" s="350"/>
      <c r="C67" s="350" t="s">
        <v>458</v>
      </c>
      <c r="D67" s="350"/>
      <c r="E67" s="353">
        <v>98.93</v>
      </c>
      <c r="F67" s="353"/>
      <c r="G67" s="353">
        <v>105.37</v>
      </c>
      <c r="H67" s="353"/>
      <c r="I67" s="353"/>
      <c r="J67" s="353"/>
      <c r="K67" s="353"/>
      <c r="L67" s="353"/>
      <c r="M67" s="353">
        <v>111.81</v>
      </c>
      <c r="N67" s="353"/>
      <c r="O67" s="353">
        <v>12.17</v>
      </c>
    </row>
    <row r="68" spans="1:15" ht="12.75">
      <c r="A68" s="350"/>
      <c r="B68" s="350"/>
      <c r="C68" s="350" t="s">
        <v>459</v>
      </c>
      <c r="D68" s="350"/>
      <c r="E68" s="353">
        <v>98.44</v>
      </c>
      <c r="F68" s="353"/>
      <c r="G68" s="353">
        <v>105.13</v>
      </c>
      <c r="H68" s="353"/>
      <c r="I68" s="353">
        <v>316.1</v>
      </c>
      <c r="J68" s="353"/>
      <c r="K68" s="353">
        <v>1277.49</v>
      </c>
      <c r="L68" s="353"/>
      <c r="M68" s="353">
        <v>111.81</v>
      </c>
      <c r="N68" s="353"/>
      <c r="O68" s="353">
        <v>12.65</v>
      </c>
    </row>
    <row r="69" spans="1:15" ht="12.75">
      <c r="A69" s="350"/>
      <c r="B69" s="350"/>
      <c r="C69" s="350" t="s">
        <v>460</v>
      </c>
      <c r="D69" s="350"/>
      <c r="E69" s="353">
        <v>97.96</v>
      </c>
      <c r="F69" s="353"/>
      <c r="G69" s="353">
        <v>104.88</v>
      </c>
      <c r="H69" s="353"/>
      <c r="I69" s="353"/>
      <c r="J69" s="353"/>
      <c r="K69" s="353"/>
      <c r="L69" s="353"/>
      <c r="M69" s="353">
        <v>111.81</v>
      </c>
      <c r="N69" s="353"/>
      <c r="O69" s="353">
        <v>13.12</v>
      </c>
    </row>
    <row r="70" spans="1:15" ht="12.75">
      <c r="A70" s="350"/>
      <c r="B70" s="350"/>
      <c r="C70" s="350" t="s">
        <v>461</v>
      </c>
      <c r="D70" s="350"/>
      <c r="E70" s="353">
        <v>97.49</v>
      </c>
      <c r="F70" s="353"/>
      <c r="G70" s="353">
        <v>104.64</v>
      </c>
      <c r="H70" s="353"/>
      <c r="I70" s="353"/>
      <c r="J70" s="353"/>
      <c r="K70" s="353"/>
      <c r="L70" s="353"/>
      <c r="M70" s="353">
        <v>111.79</v>
      </c>
      <c r="N70" s="353"/>
      <c r="O70" s="353">
        <v>13.57</v>
      </c>
    </row>
    <row r="71" spans="1:15" ht="12.75">
      <c r="A71" s="350"/>
      <c r="B71" s="350"/>
      <c r="C71" s="350" t="s">
        <v>462</v>
      </c>
      <c r="D71" s="350"/>
      <c r="E71" s="353">
        <v>97.03</v>
      </c>
      <c r="F71" s="353"/>
      <c r="G71" s="353">
        <v>104.4</v>
      </c>
      <c r="H71" s="353"/>
      <c r="I71" s="353">
        <v>313.93</v>
      </c>
      <c r="J71" s="353"/>
      <c r="K71" s="353"/>
      <c r="L71" s="353"/>
      <c r="M71" s="353">
        <v>111.77</v>
      </c>
      <c r="N71" s="353"/>
      <c r="O71" s="353">
        <v>14.01</v>
      </c>
    </row>
    <row r="72" spans="1:15" ht="12.75">
      <c r="A72" s="350"/>
      <c r="B72" s="350"/>
      <c r="C72" s="350" t="s">
        <v>463</v>
      </c>
      <c r="D72" s="350"/>
      <c r="E72" s="353">
        <v>96.57</v>
      </c>
      <c r="F72" s="353"/>
      <c r="G72" s="353">
        <v>104.16</v>
      </c>
      <c r="H72" s="353"/>
      <c r="I72" s="353"/>
      <c r="J72" s="353"/>
      <c r="K72" s="353"/>
      <c r="L72" s="353"/>
      <c r="M72" s="353">
        <v>111.75</v>
      </c>
      <c r="N72" s="353"/>
      <c r="O72" s="353">
        <v>14.44</v>
      </c>
    </row>
    <row r="73" spans="1:15" ht="12.75">
      <c r="A73" s="350"/>
      <c r="B73" s="350"/>
      <c r="C73" s="350" t="s">
        <v>464</v>
      </c>
      <c r="D73" s="350"/>
      <c r="E73" s="353">
        <v>96.12</v>
      </c>
      <c r="F73" s="353"/>
      <c r="G73" s="353">
        <v>103.92</v>
      </c>
      <c r="H73" s="353"/>
      <c r="I73" s="353"/>
      <c r="J73" s="353"/>
      <c r="K73" s="353"/>
      <c r="L73" s="353"/>
      <c r="M73" s="353">
        <v>111.71</v>
      </c>
      <c r="N73" s="353"/>
      <c r="O73" s="353">
        <v>14.85</v>
      </c>
    </row>
    <row r="74" spans="1:15" ht="12.75">
      <c r="A74" s="350"/>
      <c r="B74" s="350"/>
      <c r="C74" s="350" t="s">
        <v>465</v>
      </c>
      <c r="D74" s="350"/>
      <c r="E74" s="353">
        <v>95.67</v>
      </c>
      <c r="F74" s="353"/>
      <c r="G74" s="353">
        <v>103.67</v>
      </c>
      <c r="H74" s="353"/>
      <c r="I74" s="353">
        <v>311.75</v>
      </c>
      <c r="J74" s="353"/>
      <c r="K74" s="353"/>
      <c r="L74" s="353"/>
      <c r="M74" s="353">
        <v>111.68</v>
      </c>
      <c r="N74" s="353"/>
      <c r="O74" s="353">
        <v>15.25</v>
      </c>
    </row>
    <row r="75" spans="1:15" ht="12.75">
      <c r="A75" s="350"/>
      <c r="B75" s="350"/>
      <c r="C75" s="350" t="s">
        <v>466</v>
      </c>
      <c r="D75" s="350"/>
      <c r="E75" s="353">
        <v>95.23</v>
      </c>
      <c r="F75" s="353"/>
      <c r="G75" s="353">
        <v>103.43</v>
      </c>
      <c r="H75" s="353"/>
      <c r="I75" s="353"/>
      <c r="J75" s="353"/>
      <c r="K75" s="353"/>
      <c r="L75" s="353"/>
      <c r="M75" s="353">
        <v>111.63</v>
      </c>
      <c r="N75" s="353"/>
      <c r="O75" s="353">
        <v>15.64</v>
      </c>
    </row>
    <row r="76" spans="1:15" ht="12.75">
      <c r="A76" s="350"/>
      <c r="B76" s="350"/>
      <c r="C76" s="350" t="s">
        <v>467</v>
      </c>
      <c r="D76" s="350"/>
      <c r="E76" s="353">
        <v>94.79</v>
      </c>
      <c r="F76" s="353"/>
      <c r="G76" s="353">
        <v>103.19</v>
      </c>
      <c r="H76" s="353"/>
      <c r="I76" s="353"/>
      <c r="J76" s="353"/>
      <c r="K76" s="353"/>
      <c r="L76" s="353"/>
      <c r="M76" s="353">
        <v>111.58</v>
      </c>
      <c r="N76" s="353"/>
      <c r="O76" s="353">
        <v>16.03</v>
      </c>
    </row>
    <row r="77" spans="1:15" ht="12.75">
      <c r="A77" s="350"/>
      <c r="B77" s="350"/>
      <c r="C77" s="350" t="s">
        <v>468</v>
      </c>
      <c r="D77" s="350"/>
      <c r="E77" s="353">
        <v>94.36</v>
      </c>
      <c r="F77" s="353"/>
      <c r="G77" s="353">
        <v>102.95</v>
      </c>
      <c r="H77" s="353"/>
      <c r="I77" s="353">
        <v>309.57</v>
      </c>
      <c r="J77" s="353"/>
      <c r="K77" s="353"/>
      <c r="L77" s="353"/>
      <c r="M77" s="353">
        <v>111.53</v>
      </c>
      <c r="N77" s="353"/>
      <c r="O77" s="353">
        <v>16.4</v>
      </c>
    </row>
    <row r="78" spans="1:15" ht="12.75">
      <c r="A78" s="350"/>
      <c r="B78" s="350"/>
      <c r="C78" s="350" t="s">
        <v>469</v>
      </c>
      <c r="D78" s="350"/>
      <c r="E78" s="353">
        <v>93.93</v>
      </c>
      <c r="F78" s="353"/>
      <c r="G78" s="353">
        <v>102.7</v>
      </c>
      <c r="H78" s="353"/>
      <c r="I78" s="353"/>
      <c r="J78" s="353"/>
      <c r="K78" s="353"/>
      <c r="L78" s="353"/>
      <c r="M78" s="353">
        <v>111.48</v>
      </c>
      <c r="N78" s="353"/>
      <c r="O78" s="353">
        <v>16.76</v>
      </c>
    </row>
    <row r="79" spans="1:15" ht="12.75">
      <c r="A79" s="350"/>
      <c r="B79" s="350"/>
      <c r="C79" s="350" t="s">
        <v>470</v>
      </c>
      <c r="D79" s="350"/>
      <c r="E79" s="353">
        <v>93.51</v>
      </c>
      <c r="F79" s="353"/>
      <c r="G79" s="353">
        <v>102.46</v>
      </c>
      <c r="H79" s="353"/>
      <c r="I79" s="353"/>
      <c r="J79" s="353"/>
      <c r="K79" s="353"/>
      <c r="L79" s="353"/>
      <c r="M79" s="353">
        <v>111.42</v>
      </c>
      <c r="N79" s="353"/>
      <c r="O79" s="353">
        <v>17.12</v>
      </c>
    </row>
    <row r="80" spans="1:15" ht="12.75">
      <c r="A80" s="350"/>
      <c r="B80" s="350"/>
      <c r="C80" s="350" t="s">
        <v>471</v>
      </c>
      <c r="D80" s="350"/>
      <c r="E80" s="353">
        <v>93.09</v>
      </c>
      <c r="F80" s="353"/>
      <c r="G80" s="353">
        <v>102.22</v>
      </c>
      <c r="H80" s="353"/>
      <c r="I80" s="353">
        <v>307.39</v>
      </c>
      <c r="J80" s="353"/>
      <c r="K80" s="353">
        <v>1242.62</v>
      </c>
      <c r="L80" s="353"/>
      <c r="M80" s="353">
        <v>111.35</v>
      </c>
      <c r="N80" s="353"/>
      <c r="O80" s="353">
        <v>17.47</v>
      </c>
    </row>
    <row r="81" spans="1:15" ht="12.75">
      <c r="A81" s="350"/>
      <c r="B81" s="350"/>
      <c r="C81" s="350" t="s">
        <v>472</v>
      </c>
      <c r="D81" s="350"/>
      <c r="E81" s="353">
        <v>92.67</v>
      </c>
      <c r="F81" s="353"/>
      <c r="G81" s="353">
        <v>101.98</v>
      </c>
      <c r="H81" s="353"/>
      <c r="I81" s="353"/>
      <c r="J81" s="353"/>
      <c r="K81" s="353"/>
      <c r="L81" s="353"/>
      <c r="M81" s="353">
        <v>111.28</v>
      </c>
      <c r="N81" s="353"/>
      <c r="O81" s="353">
        <v>17.81</v>
      </c>
    </row>
    <row r="82" spans="1:15" ht="12.75">
      <c r="A82" s="350"/>
      <c r="B82" s="350"/>
      <c r="C82" s="350" t="s">
        <v>473</v>
      </c>
      <c r="D82" s="350"/>
      <c r="E82" s="353">
        <v>92.26</v>
      </c>
      <c r="F82" s="353"/>
      <c r="G82" s="353">
        <v>101.74</v>
      </c>
      <c r="H82" s="353"/>
      <c r="I82" s="353"/>
      <c r="J82" s="353"/>
      <c r="K82" s="353"/>
      <c r="L82" s="353"/>
      <c r="M82" s="353">
        <v>111.21</v>
      </c>
      <c r="N82" s="353"/>
      <c r="O82" s="353">
        <v>18.15</v>
      </c>
    </row>
    <row r="83" spans="1:15" ht="12.75">
      <c r="A83" s="350"/>
      <c r="B83" s="350"/>
      <c r="C83" s="350" t="s">
        <v>474</v>
      </c>
      <c r="D83" s="350"/>
      <c r="E83" s="353">
        <v>91.85</v>
      </c>
      <c r="F83" s="353"/>
      <c r="G83" s="353">
        <v>101.49</v>
      </c>
      <c r="H83" s="353"/>
      <c r="I83" s="353">
        <v>305.21</v>
      </c>
      <c r="J83" s="353"/>
      <c r="K83" s="353"/>
      <c r="L83" s="353"/>
      <c r="M83" s="353">
        <v>111.14</v>
      </c>
      <c r="N83" s="353"/>
      <c r="O83" s="353">
        <v>18.48</v>
      </c>
    </row>
    <row r="84" spans="1:15" ht="12.75">
      <c r="A84" s="350"/>
      <c r="B84" s="350"/>
      <c r="C84" s="350" t="s">
        <v>475</v>
      </c>
      <c r="D84" s="350"/>
      <c r="E84" s="353">
        <v>91.44</v>
      </c>
      <c r="F84" s="353"/>
      <c r="G84" s="353">
        <v>101.25</v>
      </c>
      <c r="H84" s="353"/>
      <c r="I84" s="353"/>
      <c r="J84" s="353"/>
      <c r="K84" s="353"/>
      <c r="L84" s="353"/>
      <c r="M84" s="353">
        <v>111.06</v>
      </c>
      <c r="N84" s="353"/>
      <c r="O84" s="353">
        <v>18.8</v>
      </c>
    </row>
    <row r="85" spans="1:15" ht="12.75">
      <c r="A85" s="350"/>
      <c r="B85" s="350"/>
      <c r="C85" s="350" t="s">
        <v>476</v>
      </c>
      <c r="D85" s="350"/>
      <c r="E85" s="353">
        <v>91.04</v>
      </c>
      <c r="F85" s="353"/>
      <c r="G85" s="353">
        <v>101.01</v>
      </c>
      <c r="H85" s="353"/>
      <c r="I85" s="353"/>
      <c r="J85" s="353"/>
      <c r="K85" s="353"/>
      <c r="L85" s="353"/>
      <c r="M85" s="353">
        <v>110.98</v>
      </c>
      <c r="N85" s="353"/>
      <c r="O85" s="353">
        <v>19.12</v>
      </c>
    </row>
    <row r="86" spans="1:15" ht="12.75">
      <c r="A86" s="350"/>
      <c r="B86" s="350"/>
      <c r="C86" s="350" t="s">
        <v>477</v>
      </c>
      <c r="D86" s="350"/>
      <c r="E86" s="353">
        <v>90.63</v>
      </c>
      <c r="F86" s="353"/>
      <c r="G86" s="353">
        <v>100.77</v>
      </c>
      <c r="H86" s="353"/>
      <c r="I86" s="353">
        <v>303.03</v>
      </c>
      <c r="J86" s="353"/>
      <c r="K86" s="353"/>
      <c r="L86" s="353"/>
      <c r="M86" s="353">
        <v>110.9</v>
      </c>
      <c r="N86" s="353"/>
      <c r="O86" s="353">
        <v>19.44</v>
      </c>
    </row>
    <row r="87" spans="1:15" ht="12.75">
      <c r="A87" s="350"/>
      <c r="B87" s="350"/>
      <c r="C87" s="350" t="s">
        <v>478</v>
      </c>
      <c r="D87" s="350"/>
      <c r="E87" s="353">
        <v>90.23</v>
      </c>
      <c r="F87" s="353"/>
      <c r="G87" s="353">
        <v>100.53</v>
      </c>
      <c r="H87" s="353"/>
      <c r="I87" s="353"/>
      <c r="J87" s="353"/>
      <c r="K87" s="353"/>
      <c r="L87" s="353"/>
      <c r="M87" s="353">
        <v>110.82</v>
      </c>
      <c r="N87" s="353"/>
      <c r="O87" s="353">
        <v>19.75</v>
      </c>
    </row>
    <row r="88" spans="1:15" ht="12.75">
      <c r="A88" s="350"/>
      <c r="B88" s="350"/>
      <c r="C88" s="350" t="s">
        <v>479</v>
      </c>
      <c r="D88" s="350"/>
      <c r="E88" s="353">
        <v>89.84</v>
      </c>
      <c r="F88" s="353"/>
      <c r="G88" s="353">
        <v>100.28</v>
      </c>
      <c r="H88" s="353"/>
      <c r="I88" s="353"/>
      <c r="J88" s="353"/>
      <c r="K88" s="353"/>
      <c r="L88" s="353"/>
      <c r="M88" s="353">
        <v>110.73</v>
      </c>
      <c r="N88" s="353"/>
      <c r="O88" s="353">
        <v>20.05</v>
      </c>
    </row>
    <row r="89" spans="1:15" ht="12.75">
      <c r="A89" s="350"/>
      <c r="B89" s="350"/>
      <c r="C89" s="350" t="s">
        <v>480</v>
      </c>
      <c r="D89" s="350"/>
      <c r="E89" s="353">
        <v>89.44</v>
      </c>
      <c r="F89" s="353"/>
      <c r="G89" s="353">
        <v>100.04</v>
      </c>
      <c r="H89" s="353"/>
      <c r="I89" s="353">
        <v>300.85</v>
      </c>
      <c r="J89" s="353"/>
      <c r="K89" s="353"/>
      <c r="L89" s="353"/>
      <c r="M89" s="353">
        <v>110.64</v>
      </c>
      <c r="N89" s="353"/>
      <c r="O89" s="353">
        <v>20.35</v>
      </c>
    </row>
    <row r="90" spans="1:15" ht="12.75">
      <c r="A90" s="350"/>
      <c r="B90" s="350"/>
      <c r="C90" s="350" t="s">
        <v>481</v>
      </c>
      <c r="D90" s="350"/>
      <c r="E90" s="353">
        <v>89.05</v>
      </c>
      <c r="F90" s="353"/>
      <c r="G90" s="353">
        <v>99.8</v>
      </c>
      <c r="H90" s="353"/>
      <c r="I90" s="353"/>
      <c r="J90" s="353"/>
      <c r="K90" s="353"/>
      <c r="L90" s="353"/>
      <c r="M90" s="353">
        <v>110.55</v>
      </c>
      <c r="N90" s="353"/>
      <c r="O90" s="353">
        <v>20.64</v>
      </c>
    </row>
    <row r="91" spans="1:15" ht="12.75">
      <c r="A91" s="350"/>
      <c r="B91" s="350"/>
      <c r="C91" s="350" t="s">
        <v>482</v>
      </c>
      <c r="D91" s="350"/>
      <c r="E91" s="353">
        <v>88.66</v>
      </c>
      <c r="F91" s="353"/>
      <c r="G91" s="353">
        <v>99.56</v>
      </c>
      <c r="H91" s="353"/>
      <c r="I91" s="353"/>
      <c r="J91" s="353"/>
      <c r="K91" s="353"/>
      <c r="L91" s="353"/>
      <c r="M91" s="353">
        <v>110.46</v>
      </c>
      <c r="N91" s="353"/>
      <c r="O91" s="353">
        <v>20.94</v>
      </c>
    </row>
    <row r="92" spans="1:15" ht="12.75">
      <c r="A92" s="350"/>
      <c r="B92" s="350"/>
      <c r="C92" s="350" t="s">
        <v>483</v>
      </c>
      <c r="D92" s="350"/>
      <c r="E92" s="353">
        <v>88.27</v>
      </c>
      <c r="F92" s="353"/>
      <c r="G92" s="353">
        <v>99.31</v>
      </c>
      <c r="H92" s="353"/>
      <c r="I92" s="353">
        <v>298.67</v>
      </c>
      <c r="J92" s="353"/>
      <c r="K92" s="353">
        <v>1207.76</v>
      </c>
      <c r="L92" s="353"/>
      <c r="M92" s="353">
        <v>110.36</v>
      </c>
      <c r="N92" s="353"/>
      <c r="O92" s="353">
        <v>21.22</v>
      </c>
    </row>
    <row r="93" spans="1:15" ht="12.75">
      <c r="A93" s="350"/>
      <c r="B93" s="350"/>
      <c r="C93" s="350"/>
      <c r="D93" s="350"/>
      <c r="E93" s="353"/>
      <c r="F93" s="353"/>
      <c r="G93" s="353"/>
      <c r="H93" s="353"/>
      <c r="I93" s="353"/>
      <c r="J93" s="353"/>
      <c r="K93" s="353"/>
      <c r="L93" s="353"/>
      <c r="M93" s="353"/>
      <c r="N93" s="353"/>
      <c r="O93" s="353"/>
    </row>
    <row r="94" spans="1:15" ht="12.75">
      <c r="A94" s="350"/>
      <c r="B94" s="351" t="s">
        <v>20</v>
      </c>
      <c r="C94" s="350"/>
      <c r="D94" s="350"/>
      <c r="E94" s="353"/>
      <c r="F94" s="353"/>
      <c r="G94" s="353">
        <v>3944.18</v>
      </c>
      <c r="H94" s="353"/>
      <c r="I94" s="353"/>
      <c r="J94" s="353"/>
      <c r="K94" s="353"/>
      <c r="L94" s="353"/>
      <c r="M94" s="353"/>
      <c r="N94" s="353"/>
      <c r="O94" s="353"/>
    </row>
    <row r="95" spans="1:15" ht="12.75">
      <c r="A95" s="350"/>
      <c r="B95" s="351" t="s">
        <v>34</v>
      </c>
      <c r="C95" s="350"/>
      <c r="D95" s="350"/>
      <c r="E95" s="353"/>
      <c r="F95" s="353"/>
      <c r="G95" s="353">
        <v>103.79</v>
      </c>
      <c r="H95" s="353"/>
      <c r="I95" s="353"/>
      <c r="J95" s="353"/>
      <c r="K95" s="353"/>
      <c r="L95" s="353"/>
      <c r="M95" s="353"/>
      <c r="N95" s="353"/>
      <c r="O95" s="353"/>
    </row>
    <row r="96" spans="1:15" ht="12.75">
      <c r="A96" s="350"/>
      <c r="B96" s="351" t="s">
        <v>484</v>
      </c>
      <c r="C96" s="350"/>
      <c r="D96" s="350"/>
      <c r="E96" s="353"/>
      <c r="F96" s="353"/>
      <c r="G96" s="353">
        <v>99.31</v>
      </c>
      <c r="H96" s="353"/>
      <c r="I96" s="353"/>
      <c r="J96" s="353"/>
      <c r="K96" s="353"/>
      <c r="L96" s="353"/>
      <c r="M96" s="353"/>
      <c r="N96" s="353"/>
      <c r="O96" s="353"/>
    </row>
    <row r="97" spans="1:15" ht="12.75">
      <c r="A97" s="350"/>
      <c r="B97" s="351" t="s">
        <v>485</v>
      </c>
      <c r="C97" s="350"/>
      <c r="D97" s="350"/>
      <c r="E97" s="353"/>
      <c r="F97" s="353"/>
      <c r="G97" s="353">
        <v>108.27</v>
      </c>
      <c r="H97" s="353"/>
      <c r="I97" s="353"/>
      <c r="J97" s="353"/>
      <c r="K97" s="353"/>
      <c r="L97" s="353"/>
      <c r="M97" s="353"/>
      <c r="N97" s="353"/>
      <c r="O97" s="353"/>
    </row>
    <row r="98" spans="5:15" ht="12.75">
      <c r="E98" s="327"/>
      <c r="F98" s="327"/>
      <c r="G98" s="327"/>
      <c r="H98" s="327"/>
      <c r="I98" s="327"/>
      <c r="J98" s="327"/>
      <c r="K98" s="327"/>
      <c r="L98" s="327"/>
      <c r="M98" s="327"/>
      <c r="N98" s="327"/>
      <c r="O98" s="327"/>
    </row>
    <row r="99" spans="1:15" ht="12.75">
      <c r="A99" s="318" t="s">
        <v>486</v>
      </c>
      <c r="B99" s="318"/>
      <c r="C99" s="318"/>
      <c r="D99" s="318"/>
      <c r="E99" s="328"/>
      <c r="F99" s="328"/>
      <c r="G99" s="328"/>
      <c r="H99" s="328"/>
      <c r="I99" s="328"/>
      <c r="J99" s="328"/>
      <c r="K99" s="328"/>
      <c r="L99" s="328"/>
      <c r="M99" s="328"/>
      <c r="N99" s="328"/>
      <c r="O99" s="328"/>
    </row>
    <row r="100" spans="1:15" ht="12.75">
      <c r="A100" s="319"/>
      <c r="B100" s="319"/>
      <c r="C100" s="319"/>
      <c r="D100" s="319"/>
      <c r="E100" s="326"/>
      <c r="F100" s="326"/>
      <c r="G100" s="326"/>
      <c r="H100" s="326"/>
      <c r="I100" s="326"/>
      <c r="J100" s="326"/>
      <c r="K100" s="326"/>
      <c r="L100" s="326"/>
      <c r="M100" s="326"/>
      <c r="N100" s="326"/>
      <c r="O100" s="326"/>
    </row>
    <row r="101" spans="1:15" ht="12.75">
      <c r="A101" s="319"/>
      <c r="B101" s="320" t="s">
        <v>391</v>
      </c>
      <c r="C101" s="321"/>
      <c r="D101" s="320" t="s">
        <v>487</v>
      </c>
      <c r="E101" s="325"/>
      <c r="F101" s="329" t="s">
        <v>443</v>
      </c>
      <c r="G101" s="325"/>
      <c r="H101" s="329" t="s">
        <v>387</v>
      </c>
      <c r="I101" s="325"/>
      <c r="J101" s="329" t="s">
        <v>488</v>
      </c>
      <c r="K101" s="325"/>
      <c r="L101" s="329" t="s">
        <v>443</v>
      </c>
      <c r="M101" s="325"/>
      <c r="N101" s="329" t="s">
        <v>387</v>
      </c>
      <c r="O101" s="325"/>
    </row>
    <row r="102" spans="1:15" ht="12.75">
      <c r="A102" s="319"/>
      <c r="B102" s="322"/>
      <c r="C102" s="322" t="s">
        <v>489</v>
      </c>
      <c r="D102" s="322"/>
      <c r="E102" s="324">
        <v>174.5</v>
      </c>
      <c r="F102" s="324"/>
      <c r="G102" s="324"/>
      <c r="H102" s="324"/>
      <c r="I102" s="324"/>
      <c r="J102" s="324"/>
      <c r="K102" s="324">
        <v>174.14</v>
      </c>
      <c r="L102" s="324"/>
      <c r="M102" s="324"/>
      <c r="N102" s="324"/>
      <c r="O102" s="324"/>
    </row>
    <row r="103" spans="1:15" ht="12.75">
      <c r="A103" s="319"/>
      <c r="B103" s="321"/>
      <c r="C103" s="321" t="s">
        <v>490</v>
      </c>
      <c r="D103" s="321"/>
      <c r="E103" s="325">
        <v>174.16</v>
      </c>
      <c r="F103" s="325"/>
      <c r="G103" s="325"/>
      <c r="H103" s="325"/>
      <c r="I103" s="325"/>
      <c r="J103" s="325"/>
      <c r="K103" s="325">
        <v>174.17</v>
      </c>
      <c r="L103" s="325"/>
      <c r="M103" s="325"/>
      <c r="N103" s="325"/>
      <c r="O103" s="325"/>
    </row>
    <row r="104" spans="1:15" ht="12.75">
      <c r="A104" s="319"/>
      <c r="B104" s="322"/>
      <c r="C104" s="322" t="s">
        <v>491</v>
      </c>
      <c r="D104" s="322"/>
      <c r="E104" s="324">
        <v>172.96</v>
      </c>
      <c r="F104" s="324"/>
      <c r="G104" s="324">
        <v>521.62</v>
      </c>
      <c r="H104" s="324"/>
      <c r="I104" s="324"/>
      <c r="J104" s="324"/>
      <c r="K104" s="324">
        <v>173.82</v>
      </c>
      <c r="L104" s="324"/>
      <c r="M104" s="324">
        <v>522.13</v>
      </c>
      <c r="N104" s="324"/>
      <c r="O104" s="324"/>
    </row>
    <row r="105" spans="1:15" ht="12.75">
      <c r="A105" s="319"/>
      <c r="B105" s="321"/>
      <c r="C105" s="321" t="s">
        <v>492</v>
      </c>
      <c r="D105" s="321"/>
      <c r="E105" s="325">
        <v>171.56</v>
      </c>
      <c r="F105" s="325"/>
      <c r="G105" s="325"/>
      <c r="H105" s="325"/>
      <c r="I105" s="325"/>
      <c r="J105" s="325"/>
      <c r="K105" s="325">
        <v>172.57</v>
      </c>
      <c r="L105" s="325"/>
      <c r="M105" s="325"/>
      <c r="N105" s="325"/>
      <c r="O105" s="325"/>
    </row>
    <row r="106" spans="1:15" ht="12.75">
      <c r="A106" s="319"/>
      <c r="B106" s="322"/>
      <c r="C106" s="322" t="s">
        <v>493</v>
      </c>
      <c r="D106" s="322"/>
      <c r="E106" s="324">
        <v>170.84</v>
      </c>
      <c r="F106" s="324"/>
      <c r="G106" s="324"/>
      <c r="H106" s="324"/>
      <c r="I106" s="324"/>
      <c r="J106" s="324"/>
      <c r="K106" s="324">
        <v>171.1</v>
      </c>
      <c r="L106" s="324"/>
      <c r="M106" s="324"/>
      <c r="N106" s="324"/>
      <c r="O106" s="324"/>
    </row>
    <row r="107" spans="1:15" ht="12.75">
      <c r="A107" s="319"/>
      <c r="B107" s="321"/>
      <c r="C107" s="321" t="s">
        <v>494</v>
      </c>
      <c r="D107" s="321"/>
      <c r="E107" s="325">
        <v>171.19</v>
      </c>
      <c r="F107" s="325"/>
      <c r="G107" s="325">
        <v>513.59</v>
      </c>
      <c r="H107" s="325"/>
      <c r="I107" s="325"/>
      <c r="J107" s="325"/>
      <c r="K107" s="325">
        <v>170.36</v>
      </c>
      <c r="L107" s="325"/>
      <c r="M107" s="325">
        <v>514.02</v>
      </c>
      <c r="N107" s="325"/>
      <c r="O107" s="325"/>
    </row>
    <row r="108" spans="1:15" ht="12.75">
      <c r="A108" s="319"/>
      <c r="B108" s="322"/>
      <c r="C108" s="322" t="s">
        <v>495</v>
      </c>
      <c r="D108" s="322"/>
      <c r="E108" s="324">
        <v>171.56</v>
      </c>
      <c r="F108" s="324"/>
      <c r="G108" s="324"/>
      <c r="H108" s="324"/>
      <c r="I108" s="324"/>
      <c r="J108" s="324"/>
      <c r="K108" s="324">
        <v>170.77</v>
      </c>
      <c r="L108" s="324"/>
      <c r="M108" s="324"/>
      <c r="N108" s="324"/>
      <c r="O108" s="324"/>
    </row>
    <row r="109" spans="1:15" ht="12.75">
      <c r="A109" s="319"/>
      <c r="B109" s="321"/>
      <c r="C109" s="321" t="s">
        <v>496</v>
      </c>
      <c r="D109" s="321"/>
      <c r="E109" s="325">
        <v>171.44</v>
      </c>
      <c r="F109" s="325"/>
      <c r="G109" s="325"/>
      <c r="H109" s="325"/>
      <c r="I109" s="325"/>
      <c r="J109" s="325"/>
      <c r="K109" s="325">
        <v>171.19</v>
      </c>
      <c r="L109" s="325"/>
      <c r="M109" s="325"/>
      <c r="N109" s="325"/>
      <c r="O109" s="325"/>
    </row>
    <row r="110" spans="1:15" ht="12.75">
      <c r="A110" s="319"/>
      <c r="B110" s="322"/>
      <c r="C110" s="322" t="s">
        <v>497</v>
      </c>
      <c r="D110" s="322"/>
      <c r="E110" s="324">
        <v>171.63</v>
      </c>
      <c r="F110" s="324"/>
      <c r="G110" s="324">
        <v>514.63</v>
      </c>
      <c r="H110" s="324"/>
      <c r="I110" s="324"/>
      <c r="J110" s="324"/>
      <c r="K110" s="324">
        <v>171.09</v>
      </c>
      <c r="L110" s="324"/>
      <c r="M110" s="324">
        <v>513.04</v>
      </c>
      <c r="N110" s="324"/>
      <c r="O110" s="324"/>
    </row>
    <row r="111" spans="1:15" ht="12.75">
      <c r="A111" s="319"/>
      <c r="B111" s="321"/>
      <c r="C111" s="321" t="s">
        <v>498</v>
      </c>
      <c r="D111" s="321"/>
      <c r="E111" s="325">
        <v>169.91</v>
      </c>
      <c r="F111" s="325"/>
      <c r="G111" s="325"/>
      <c r="H111" s="325"/>
      <c r="I111" s="325"/>
      <c r="J111" s="325"/>
      <c r="K111" s="325">
        <v>171.31</v>
      </c>
      <c r="L111" s="325"/>
      <c r="M111" s="325"/>
      <c r="N111" s="325"/>
      <c r="O111" s="325"/>
    </row>
    <row r="112" spans="1:15" ht="12.75">
      <c r="A112" s="319"/>
      <c r="B112" s="322"/>
      <c r="C112" s="322" t="s">
        <v>499</v>
      </c>
      <c r="D112" s="322"/>
      <c r="E112" s="324">
        <v>169.51</v>
      </c>
      <c r="F112" s="324"/>
      <c r="G112" s="324"/>
      <c r="H112" s="324"/>
      <c r="I112" s="324"/>
      <c r="J112" s="324"/>
      <c r="K112" s="324">
        <v>169.49</v>
      </c>
      <c r="L112" s="324"/>
      <c r="M112" s="324"/>
      <c r="N112" s="324"/>
      <c r="O112" s="324"/>
    </row>
    <row r="113" spans="1:15" ht="12.75">
      <c r="A113" s="319"/>
      <c r="B113" s="321"/>
      <c r="C113" s="321" t="s">
        <v>500</v>
      </c>
      <c r="D113" s="321"/>
      <c r="E113" s="325">
        <v>169.48</v>
      </c>
      <c r="F113" s="325"/>
      <c r="G113" s="325">
        <v>508.89</v>
      </c>
      <c r="H113" s="325"/>
      <c r="I113" s="325">
        <v>2058.73</v>
      </c>
      <c r="J113" s="325"/>
      <c r="K113" s="325">
        <v>169.1</v>
      </c>
      <c r="L113" s="325"/>
      <c r="M113" s="325">
        <v>509.91</v>
      </c>
      <c r="N113" s="325"/>
      <c r="O113" s="325">
        <v>2059.1</v>
      </c>
    </row>
    <row r="114" spans="1:15" ht="12.75">
      <c r="A114" s="319"/>
      <c r="B114" s="322"/>
      <c r="C114" s="322" t="s">
        <v>501</v>
      </c>
      <c r="D114" s="322"/>
      <c r="E114" s="324">
        <v>169.74</v>
      </c>
      <c r="F114" s="324"/>
      <c r="G114" s="324"/>
      <c r="H114" s="324"/>
      <c r="I114" s="324"/>
      <c r="J114" s="324"/>
      <c r="K114" s="324">
        <v>169.09</v>
      </c>
      <c r="L114" s="324"/>
      <c r="M114" s="324"/>
      <c r="N114" s="324"/>
      <c r="O114" s="324"/>
    </row>
    <row r="115" spans="1:15" ht="12.75">
      <c r="A115" s="319"/>
      <c r="B115" s="321"/>
      <c r="C115" s="321" t="s">
        <v>502</v>
      </c>
      <c r="D115" s="321"/>
      <c r="E115" s="325">
        <v>169.37</v>
      </c>
      <c r="F115" s="325"/>
      <c r="G115" s="325"/>
      <c r="H115" s="325"/>
      <c r="I115" s="325"/>
      <c r="J115" s="325"/>
      <c r="K115" s="325">
        <v>169.4</v>
      </c>
      <c r="L115" s="325"/>
      <c r="M115" s="325"/>
      <c r="N115" s="325"/>
      <c r="O115" s="325"/>
    </row>
    <row r="116" spans="1:15" ht="12.75">
      <c r="A116" s="319"/>
      <c r="B116" s="322"/>
      <c r="C116" s="322" t="s">
        <v>503</v>
      </c>
      <c r="D116" s="322"/>
      <c r="E116" s="324">
        <v>169.96</v>
      </c>
      <c r="F116" s="324"/>
      <c r="G116" s="324">
        <v>509.08</v>
      </c>
      <c r="H116" s="324"/>
      <c r="I116" s="324"/>
      <c r="J116" s="324"/>
      <c r="K116" s="324">
        <v>169.03</v>
      </c>
      <c r="L116" s="324"/>
      <c r="M116" s="324">
        <v>507.52</v>
      </c>
      <c r="N116" s="324"/>
      <c r="O116" s="324"/>
    </row>
    <row r="117" spans="1:15" ht="12.75">
      <c r="A117" s="319"/>
      <c r="B117" s="321"/>
      <c r="C117" s="321" t="s">
        <v>504</v>
      </c>
      <c r="D117" s="321"/>
      <c r="E117" s="325">
        <v>169.7</v>
      </c>
      <c r="F117" s="325"/>
      <c r="G117" s="325"/>
      <c r="H117" s="325"/>
      <c r="I117" s="325"/>
      <c r="J117" s="325"/>
      <c r="K117" s="325">
        <v>169.68</v>
      </c>
      <c r="L117" s="325"/>
      <c r="M117" s="325"/>
      <c r="N117" s="325"/>
      <c r="O117" s="325"/>
    </row>
    <row r="118" spans="1:15" ht="12.75">
      <c r="A118" s="319"/>
      <c r="B118" s="322"/>
      <c r="C118" s="322" t="s">
        <v>505</v>
      </c>
      <c r="D118" s="322"/>
      <c r="E118" s="324">
        <v>168.94</v>
      </c>
      <c r="F118" s="324"/>
      <c r="G118" s="324"/>
      <c r="H118" s="324"/>
      <c r="I118" s="324"/>
      <c r="J118" s="324"/>
      <c r="K118" s="324">
        <v>169.42</v>
      </c>
      <c r="L118" s="324"/>
      <c r="M118" s="324"/>
      <c r="N118" s="324"/>
      <c r="O118" s="324"/>
    </row>
    <row r="119" spans="1:15" ht="12.75">
      <c r="A119" s="319"/>
      <c r="B119" s="321"/>
      <c r="C119" s="321" t="s">
        <v>506</v>
      </c>
      <c r="D119" s="321"/>
      <c r="E119" s="325">
        <v>167.93</v>
      </c>
      <c r="F119" s="325"/>
      <c r="G119" s="325">
        <v>506.58</v>
      </c>
      <c r="H119" s="325"/>
      <c r="I119" s="325"/>
      <c r="J119" s="325"/>
      <c r="K119" s="325">
        <v>168.63</v>
      </c>
      <c r="L119" s="325"/>
      <c r="M119" s="325">
        <v>507.74</v>
      </c>
      <c r="N119" s="325"/>
      <c r="O119" s="325"/>
    </row>
    <row r="120" spans="1:15" ht="12.75">
      <c r="A120" s="319"/>
      <c r="B120" s="322"/>
      <c r="C120" s="322" t="s">
        <v>507</v>
      </c>
      <c r="D120" s="322"/>
      <c r="E120" s="324">
        <v>167.93</v>
      </c>
      <c r="F120" s="324"/>
      <c r="G120" s="324"/>
      <c r="H120" s="324"/>
      <c r="I120" s="324"/>
      <c r="J120" s="324"/>
      <c r="K120" s="324">
        <v>167.57</v>
      </c>
      <c r="L120" s="324"/>
      <c r="M120" s="324"/>
      <c r="N120" s="324"/>
      <c r="O120" s="324"/>
    </row>
    <row r="121" spans="1:15" ht="12.75">
      <c r="A121" s="319"/>
      <c r="B121" s="321"/>
      <c r="C121" s="321" t="s">
        <v>508</v>
      </c>
      <c r="D121" s="321"/>
      <c r="E121" s="325">
        <v>167.91</v>
      </c>
      <c r="F121" s="325"/>
      <c r="G121" s="325"/>
      <c r="H121" s="325"/>
      <c r="I121" s="325"/>
      <c r="J121" s="325"/>
      <c r="K121" s="325">
        <v>167.6</v>
      </c>
      <c r="L121" s="325"/>
      <c r="M121" s="325"/>
      <c r="N121" s="325"/>
      <c r="O121" s="325"/>
    </row>
    <row r="122" spans="1:15" ht="12.75">
      <c r="A122" s="319"/>
      <c r="B122" s="322"/>
      <c r="C122" s="322" t="s">
        <v>509</v>
      </c>
      <c r="D122" s="322"/>
      <c r="E122" s="324">
        <v>167.06</v>
      </c>
      <c r="F122" s="324"/>
      <c r="G122" s="324">
        <v>502.9</v>
      </c>
      <c r="H122" s="324"/>
      <c r="I122" s="324"/>
      <c r="J122" s="324"/>
      <c r="K122" s="324">
        <v>167.59</v>
      </c>
      <c r="L122" s="324"/>
      <c r="M122" s="324">
        <v>502.77</v>
      </c>
      <c r="N122" s="324"/>
      <c r="O122" s="324"/>
    </row>
    <row r="123" spans="1:15" ht="12.75">
      <c r="A123" s="319"/>
      <c r="B123" s="321"/>
      <c r="C123" s="321" t="s">
        <v>510</v>
      </c>
      <c r="D123" s="321"/>
      <c r="E123" s="325">
        <v>166.85</v>
      </c>
      <c r="F123" s="325"/>
      <c r="G123" s="325"/>
      <c r="H123" s="325"/>
      <c r="I123" s="325"/>
      <c r="J123" s="325"/>
      <c r="K123" s="325">
        <v>166.71</v>
      </c>
      <c r="L123" s="325"/>
      <c r="M123" s="325"/>
      <c r="N123" s="325"/>
      <c r="O123" s="325"/>
    </row>
    <row r="124" spans="1:15" ht="12.75">
      <c r="A124" s="319"/>
      <c r="B124" s="322"/>
      <c r="C124" s="322" t="s">
        <v>511</v>
      </c>
      <c r="D124" s="322"/>
      <c r="E124" s="324">
        <v>166.23</v>
      </c>
      <c r="F124" s="324"/>
      <c r="G124" s="324"/>
      <c r="H124" s="324"/>
      <c r="I124" s="324"/>
      <c r="J124" s="324"/>
      <c r="K124" s="324">
        <v>166.51</v>
      </c>
      <c r="L124" s="324"/>
      <c r="M124" s="324"/>
      <c r="N124" s="324"/>
      <c r="O124" s="324"/>
    </row>
    <row r="125" spans="1:15" ht="12.75">
      <c r="A125" s="319"/>
      <c r="B125" s="321"/>
      <c r="C125" s="321" t="s">
        <v>512</v>
      </c>
      <c r="D125" s="321"/>
      <c r="E125" s="325">
        <v>165.02</v>
      </c>
      <c r="F125" s="325"/>
      <c r="G125" s="325">
        <v>498.1</v>
      </c>
      <c r="H125" s="325"/>
      <c r="I125" s="325">
        <v>2016.66</v>
      </c>
      <c r="J125" s="325"/>
      <c r="K125" s="325">
        <v>165.87</v>
      </c>
      <c r="L125" s="325"/>
      <c r="M125" s="325">
        <v>499.1</v>
      </c>
      <c r="N125" s="325"/>
      <c r="O125" s="325">
        <v>2017.12</v>
      </c>
    </row>
    <row r="126" spans="1:15" ht="12.75">
      <c r="A126" s="319"/>
      <c r="B126" s="322"/>
      <c r="C126" s="322" t="s">
        <v>513</v>
      </c>
      <c r="D126" s="322"/>
      <c r="E126" s="324">
        <v>164.36</v>
      </c>
      <c r="F126" s="324"/>
      <c r="G126" s="324"/>
      <c r="H126" s="324"/>
      <c r="I126" s="324"/>
      <c r="J126" s="324"/>
      <c r="K126" s="324">
        <v>164.6</v>
      </c>
      <c r="L126" s="324"/>
      <c r="M126" s="324"/>
      <c r="N126" s="324"/>
      <c r="O126" s="324"/>
    </row>
    <row r="127" spans="1:15" ht="12.75">
      <c r="A127" s="319"/>
      <c r="B127" s="321"/>
      <c r="C127" s="321" t="s">
        <v>514</v>
      </c>
      <c r="D127" s="321"/>
      <c r="E127" s="325">
        <v>164.65</v>
      </c>
      <c r="F127" s="325"/>
      <c r="G127" s="325"/>
      <c r="H127" s="325"/>
      <c r="I127" s="325"/>
      <c r="J127" s="325"/>
      <c r="K127" s="325">
        <v>163.93</v>
      </c>
      <c r="L127" s="325"/>
      <c r="M127" s="325"/>
      <c r="N127" s="325"/>
      <c r="O127" s="325"/>
    </row>
    <row r="128" spans="1:15" ht="12.75">
      <c r="A128" s="319"/>
      <c r="B128" s="322"/>
      <c r="C128" s="322" t="s">
        <v>515</v>
      </c>
      <c r="D128" s="322"/>
      <c r="E128" s="324">
        <v>164.93</v>
      </c>
      <c r="F128" s="324"/>
      <c r="G128" s="324">
        <v>493.94</v>
      </c>
      <c r="H128" s="324"/>
      <c r="I128" s="324"/>
      <c r="J128" s="324"/>
      <c r="K128" s="324">
        <v>164.27</v>
      </c>
      <c r="L128" s="324"/>
      <c r="M128" s="324">
        <v>492.8</v>
      </c>
      <c r="N128" s="324"/>
      <c r="O128" s="324"/>
    </row>
    <row r="129" spans="1:15" ht="12.75">
      <c r="A129" s="319"/>
      <c r="B129" s="321"/>
      <c r="C129" s="321" t="s">
        <v>516</v>
      </c>
      <c r="D129" s="321"/>
      <c r="E129" s="325">
        <v>164.99</v>
      </c>
      <c r="F129" s="325"/>
      <c r="G129" s="325"/>
      <c r="H129" s="325"/>
      <c r="I129" s="325"/>
      <c r="J129" s="325"/>
      <c r="K129" s="325">
        <v>164.59</v>
      </c>
      <c r="L129" s="325"/>
      <c r="M129" s="325"/>
      <c r="N129" s="325"/>
      <c r="O129" s="325"/>
    </row>
    <row r="130" spans="1:15" ht="12.75">
      <c r="A130" s="319"/>
      <c r="B130" s="322"/>
      <c r="C130" s="322" t="s">
        <v>517</v>
      </c>
      <c r="D130" s="322"/>
      <c r="E130" s="324">
        <v>165.73</v>
      </c>
      <c r="F130" s="324"/>
      <c r="G130" s="324"/>
      <c r="H130" s="324"/>
      <c r="I130" s="324"/>
      <c r="J130" s="324"/>
      <c r="K130" s="324">
        <v>164.67</v>
      </c>
      <c r="L130" s="324"/>
      <c r="M130" s="324"/>
      <c r="N130" s="324"/>
      <c r="O130" s="324"/>
    </row>
    <row r="131" spans="1:15" ht="12.75">
      <c r="A131" s="319"/>
      <c r="B131" s="321"/>
      <c r="C131" s="321" t="s">
        <v>518</v>
      </c>
      <c r="D131" s="321"/>
      <c r="E131" s="325">
        <v>167.59</v>
      </c>
      <c r="F131" s="325"/>
      <c r="G131" s="325">
        <v>498.3</v>
      </c>
      <c r="H131" s="325"/>
      <c r="I131" s="325"/>
      <c r="J131" s="325"/>
      <c r="K131" s="325">
        <v>165.48</v>
      </c>
      <c r="L131" s="325"/>
      <c r="M131" s="325">
        <v>494.74</v>
      </c>
      <c r="N131" s="325"/>
      <c r="O131" s="325"/>
    </row>
    <row r="132" spans="1:15" ht="12.75">
      <c r="A132" s="319"/>
      <c r="B132" s="322"/>
      <c r="C132" s="322" t="s">
        <v>519</v>
      </c>
      <c r="D132" s="322"/>
      <c r="E132" s="324">
        <v>167.69</v>
      </c>
      <c r="F132" s="324"/>
      <c r="G132" s="324"/>
      <c r="H132" s="324"/>
      <c r="I132" s="324"/>
      <c r="J132" s="324"/>
      <c r="K132" s="324">
        <v>167.48</v>
      </c>
      <c r="L132" s="324"/>
      <c r="M132" s="324"/>
      <c r="N132" s="324"/>
      <c r="O132" s="324"/>
    </row>
    <row r="133" spans="1:15" ht="12.75">
      <c r="A133" s="319"/>
      <c r="B133" s="321"/>
      <c r="C133" s="321" t="s">
        <v>520</v>
      </c>
      <c r="D133" s="321"/>
      <c r="E133" s="325">
        <v>167.64</v>
      </c>
      <c r="F133" s="325"/>
      <c r="G133" s="325"/>
      <c r="H133" s="325"/>
      <c r="I133" s="325"/>
      <c r="J133" s="325"/>
      <c r="K133" s="325">
        <v>167.6</v>
      </c>
      <c r="L133" s="325"/>
      <c r="M133" s="325"/>
      <c r="N133" s="325"/>
      <c r="O133" s="325"/>
    </row>
    <row r="134" spans="1:15" ht="12.75">
      <c r="A134" s="319"/>
      <c r="B134" s="322"/>
      <c r="C134" s="322" t="s">
        <v>521</v>
      </c>
      <c r="D134" s="322"/>
      <c r="E134" s="324">
        <v>167.86</v>
      </c>
      <c r="F134" s="324"/>
      <c r="G134" s="324">
        <v>503.19</v>
      </c>
      <c r="H134" s="324"/>
      <c r="I134" s="324"/>
      <c r="J134" s="324"/>
      <c r="K134" s="324">
        <v>167.55</v>
      </c>
      <c r="L134" s="324"/>
      <c r="M134" s="324">
        <v>502.63</v>
      </c>
      <c r="N134" s="324"/>
      <c r="O134" s="324"/>
    </row>
    <row r="135" spans="1:15" ht="12.75">
      <c r="A135" s="319"/>
      <c r="B135" s="321"/>
      <c r="C135" s="321" t="s">
        <v>522</v>
      </c>
      <c r="D135" s="321"/>
      <c r="E135" s="325">
        <v>169.34</v>
      </c>
      <c r="F135" s="325"/>
      <c r="G135" s="325"/>
      <c r="H135" s="325"/>
      <c r="I135" s="325"/>
      <c r="J135" s="325"/>
      <c r="K135" s="325">
        <v>167.8</v>
      </c>
      <c r="L135" s="325"/>
      <c r="M135" s="325"/>
      <c r="N135" s="325"/>
      <c r="O135" s="325"/>
    </row>
    <row r="136" spans="1:15" ht="12.75">
      <c r="A136" s="319"/>
      <c r="B136" s="322"/>
      <c r="C136" s="322" t="s">
        <v>523</v>
      </c>
      <c r="D136" s="322"/>
      <c r="E136" s="324">
        <v>169.79</v>
      </c>
      <c r="F136" s="324"/>
      <c r="G136" s="324"/>
      <c r="H136" s="324"/>
      <c r="I136" s="324"/>
      <c r="J136" s="324"/>
      <c r="K136" s="324">
        <v>169.38</v>
      </c>
      <c r="L136" s="324"/>
      <c r="M136" s="324"/>
      <c r="N136" s="324"/>
      <c r="O136" s="324"/>
    </row>
    <row r="137" spans="1:15" ht="12.75">
      <c r="A137" s="319"/>
      <c r="B137" s="321"/>
      <c r="C137" s="321" t="s">
        <v>524</v>
      </c>
      <c r="D137" s="321"/>
      <c r="E137" s="325">
        <v>170.6</v>
      </c>
      <c r="F137" s="325"/>
      <c r="G137" s="325">
        <v>509.73</v>
      </c>
      <c r="H137" s="325"/>
      <c r="I137" s="325">
        <v>2005.16</v>
      </c>
      <c r="J137" s="325"/>
      <c r="K137" s="325">
        <v>169.86</v>
      </c>
      <c r="L137" s="325"/>
      <c r="M137" s="325">
        <v>507.03</v>
      </c>
      <c r="N137" s="325"/>
      <c r="O137" s="325">
        <v>1997.2</v>
      </c>
    </row>
    <row r="138" spans="1:15" ht="12.75">
      <c r="A138" s="319"/>
      <c r="B138" s="322"/>
      <c r="C138" s="322" t="s">
        <v>525</v>
      </c>
      <c r="D138" s="322"/>
      <c r="E138" s="324">
        <v>170.55</v>
      </c>
      <c r="F138" s="324"/>
      <c r="G138" s="324"/>
      <c r="H138" s="324"/>
      <c r="I138" s="324"/>
      <c r="J138" s="324"/>
      <c r="K138" s="324">
        <v>170.71</v>
      </c>
      <c r="L138" s="324"/>
      <c r="M138" s="324"/>
      <c r="N138" s="324"/>
      <c r="O138" s="324"/>
    </row>
    <row r="139" spans="1:15" ht="12.75">
      <c r="A139" s="319"/>
      <c r="B139" s="321"/>
      <c r="C139" s="321" t="s">
        <v>526</v>
      </c>
      <c r="D139" s="321"/>
      <c r="E139" s="325">
        <v>167.15</v>
      </c>
      <c r="F139" s="325"/>
      <c r="G139" s="325"/>
      <c r="H139" s="325"/>
      <c r="I139" s="325"/>
      <c r="J139" s="325"/>
      <c r="K139" s="325">
        <v>170.65</v>
      </c>
      <c r="L139" s="325"/>
      <c r="M139" s="325"/>
      <c r="N139" s="325"/>
      <c r="O139" s="325"/>
    </row>
    <row r="140" spans="1:15" ht="12.75">
      <c r="A140" s="319"/>
      <c r="B140" s="322"/>
      <c r="C140" s="322" t="s">
        <v>527</v>
      </c>
      <c r="D140" s="322"/>
      <c r="E140" s="324">
        <v>163.69</v>
      </c>
      <c r="F140" s="324"/>
      <c r="G140" s="324">
        <v>501.38</v>
      </c>
      <c r="H140" s="324"/>
      <c r="I140" s="324"/>
      <c r="J140" s="324"/>
      <c r="K140" s="324">
        <v>167.02</v>
      </c>
      <c r="L140" s="324"/>
      <c r="M140" s="324">
        <v>508.37</v>
      </c>
      <c r="N140" s="324"/>
      <c r="O140" s="324"/>
    </row>
    <row r="141" spans="1:15" ht="12.75">
      <c r="A141" s="319"/>
      <c r="B141" s="321"/>
      <c r="C141" s="321" t="s">
        <v>528</v>
      </c>
      <c r="D141" s="321"/>
      <c r="E141" s="325">
        <v>163.85</v>
      </c>
      <c r="F141" s="325"/>
      <c r="G141" s="325"/>
      <c r="H141" s="325"/>
      <c r="I141" s="325"/>
      <c r="J141" s="325"/>
      <c r="K141" s="325">
        <v>163.34</v>
      </c>
      <c r="L141" s="325"/>
      <c r="M141" s="325"/>
      <c r="N141" s="325"/>
      <c r="O141" s="325"/>
    </row>
    <row r="142" spans="1:15" ht="12.75">
      <c r="A142" s="319"/>
      <c r="B142" s="322"/>
      <c r="C142" s="322" t="s">
        <v>529</v>
      </c>
      <c r="D142" s="322"/>
      <c r="E142" s="324">
        <v>165.1</v>
      </c>
      <c r="F142" s="324"/>
      <c r="G142" s="324"/>
      <c r="H142" s="324"/>
      <c r="I142" s="324"/>
      <c r="J142" s="324"/>
      <c r="K142" s="324">
        <v>163.54</v>
      </c>
      <c r="L142" s="324"/>
      <c r="M142" s="324"/>
      <c r="N142" s="324"/>
      <c r="O142" s="324"/>
    </row>
    <row r="143" spans="1:15" ht="12.75">
      <c r="A143" s="319"/>
      <c r="B143" s="321"/>
      <c r="C143" s="321" t="s">
        <v>530</v>
      </c>
      <c r="D143" s="321"/>
      <c r="E143" s="325">
        <v>164.1</v>
      </c>
      <c r="F143" s="325"/>
      <c r="G143" s="325">
        <v>493.05</v>
      </c>
      <c r="H143" s="325"/>
      <c r="I143" s="325"/>
      <c r="J143" s="325"/>
      <c r="K143" s="325">
        <v>164.89</v>
      </c>
      <c r="L143" s="325"/>
      <c r="M143" s="325">
        <v>491.76</v>
      </c>
      <c r="N143" s="325"/>
      <c r="O143" s="325"/>
    </row>
    <row r="144" spans="1:15" ht="12.75">
      <c r="A144" s="319"/>
      <c r="B144" s="322"/>
      <c r="C144" s="322" t="s">
        <v>531</v>
      </c>
      <c r="D144" s="322"/>
      <c r="E144" s="324">
        <v>164.06</v>
      </c>
      <c r="F144" s="324"/>
      <c r="G144" s="324"/>
      <c r="H144" s="324"/>
      <c r="I144" s="324"/>
      <c r="J144" s="324"/>
      <c r="K144" s="324">
        <v>163.83</v>
      </c>
      <c r="L144" s="324"/>
      <c r="M144" s="324"/>
      <c r="N144" s="324"/>
      <c r="O144" s="324"/>
    </row>
    <row r="145" spans="1:15" ht="12.75">
      <c r="A145" s="319"/>
      <c r="B145" s="321"/>
      <c r="C145" s="321" t="s">
        <v>532</v>
      </c>
      <c r="D145" s="321"/>
      <c r="E145" s="325">
        <v>164.03</v>
      </c>
      <c r="F145" s="325"/>
      <c r="G145" s="325"/>
      <c r="H145" s="325"/>
      <c r="I145" s="325"/>
      <c r="J145" s="325"/>
      <c r="K145" s="325">
        <v>163.8</v>
      </c>
      <c r="L145" s="325"/>
      <c r="M145" s="325"/>
      <c r="N145" s="325"/>
      <c r="O145" s="325"/>
    </row>
    <row r="146" spans="1:15" ht="12.75">
      <c r="A146" s="319"/>
      <c r="B146" s="322"/>
      <c r="C146" s="322" t="s">
        <v>533</v>
      </c>
      <c r="D146" s="322"/>
      <c r="E146" s="324">
        <v>163.88</v>
      </c>
      <c r="F146" s="324"/>
      <c r="G146" s="324">
        <v>491.97</v>
      </c>
      <c r="H146" s="324"/>
      <c r="I146" s="324"/>
      <c r="J146" s="324"/>
      <c r="K146" s="324">
        <v>163.8</v>
      </c>
      <c r="L146" s="324"/>
      <c r="M146" s="324">
        <v>491.44</v>
      </c>
      <c r="N146" s="324"/>
      <c r="O146" s="324"/>
    </row>
    <row r="147" spans="1:15" ht="12.75">
      <c r="A147" s="319"/>
      <c r="B147" s="321"/>
      <c r="C147" s="321" t="s">
        <v>534</v>
      </c>
      <c r="D147" s="321"/>
      <c r="E147" s="325">
        <v>162.71</v>
      </c>
      <c r="F147" s="325"/>
      <c r="G147" s="325"/>
      <c r="H147" s="325"/>
      <c r="I147" s="325"/>
      <c r="J147" s="325"/>
      <c r="K147" s="325">
        <v>163.65</v>
      </c>
      <c r="L147" s="325"/>
      <c r="M147" s="325"/>
      <c r="N147" s="325"/>
      <c r="O147" s="325"/>
    </row>
    <row r="148" spans="1:15" ht="12.75">
      <c r="A148" s="319"/>
      <c r="B148" s="322"/>
      <c r="C148" s="322" t="s">
        <v>535</v>
      </c>
      <c r="D148" s="322"/>
      <c r="E148" s="324">
        <v>163.27</v>
      </c>
      <c r="F148" s="324"/>
      <c r="G148" s="324"/>
      <c r="H148" s="324"/>
      <c r="I148" s="324"/>
      <c r="J148" s="324"/>
      <c r="K148" s="324">
        <v>162.42</v>
      </c>
      <c r="L148" s="324"/>
      <c r="M148" s="324"/>
      <c r="N148" s="324"/>
      <c r="O148" s="324"/>
    </row>
    <row r="149" spans="1:15" ht="12.75">
      <c r="A149" s="319"/>
      <c r="B149" s="321"/>
      <c r="C149" s="321" t="s">
        <v>536</v>
      </c>
      <c r="D149" s="321"/>
      <c r="E149" s="325">
        <v>161.15</v>
      </c>
      <c r="F149" s="325"/>
      <c r="G149" s="325">
        <v>487.13</v>
      </c>
      <c r="H149" s="325"/>
      <c r="I149" s="325">
        <v>1973.54</v>
      </c>
      <c r="J149" s="325"/>
      <c r="K149" s="325">
        <v>163.03</v>
      </c>
      <c r="L149" s="325"/>
      <c r="M149" s="325">
        <v>489.1</v>
      </c>
      <c r="N149" s="325"/>
      <c r="O149" s="325">
        <v>1980.67</v>
      </c>
    </row>
    <row r="150" spans="1:15" ht="12.75">
      <c r="A150" s="319"/>
      <c r="B150" s="322"/>
      <c r="C150" s="322" t="s">
        <v>537</v>
      </c>
      <c r="D150" s="322"/>
      <c r="E150" s="324">
        <v>159.01</v>
      </c>
      <c r="F150" s="324"/>
      <c r="G150" s="324"/>
      <c r="H150" s="324"/>
      <c r="I150" s="324"/>
      <c r="J150" s="324"/>
      <c r="K150" s="324">
        <v>160.79</v>
      </c>
      <c r="L150" s="324"/>
      <c r="M150" s="324"/>
      <c r="N150" s="324"/>
      <c r="O150" s="324"/>
    </row>
    <row r="151" spans="1:15" ht="12.75">
      <c r="A151" s="319"/>
      <c r="B151" s="321"/>
      <c r="C151" s="321" t="s">
        <v>538</v>
      </c>
      <c r="D151" s="321"/>
      <c r="E151" s="325">
        <v>159.07</v>
      </c>
      <c r="F151" s="325"/>
      <c r="G151" s="325"/>
      <c r="H151" s="325"/>
      <c r="I151" s="325"/>
      <c r="J151" s="325"/>
      <c r="K151" s="325">
        <v>158.53</v>
      </c>
      <c r="L151" s="325"/>
      <c r="M151" s="325"/>
      <c r="N151" s="325"/>
      <c r="O151" s="325"/>
    </row>
    <row r="152" spans="1:15" ht="12.75">
      <c r="A152" s="319"/>
      <c r="B152" s="322"/>
      <c r="C152" s="322" t="s">
        <v>539</v>
      </c>
      <c r="D152" s="322"/>
      <c r="E152" s="324">
        <v>159.16</v>
      </c>
      <c r="F152" s="324"/>
      <c r="G152" s="324">
        <v>477.24</v>
      </c>
      <c r="H152" s="324"/>
      <c r="I152" s="324"/>
      <c r="J152" s="324"/>
      <c r="K152" s="324">
        <v>158.63</v>
      </c>
      <c r="L152" s="324"/>
      <c r="M152" s="324">
        <v>477.95</v>
      </c>
      <c r="N152" s="324"/>
      <c r="O152" s="324"/>
    </row>
    <row r="153" spans="1:15" ht="12.75">
      <c r="A153" s="319"/>
      <c r="B153" s="321"/>
      <c r="C153" s="321" t="s">
        <v>540</v>
      </c>
      <c r="D153" s="321"/>
      <c r="E153" s="325">
        <v>159.52</v>
      </c>
      <c r="F153" s="325"/>
      <c r="G153" s="325"/>
      <c r="H153" s="325"/>
      <c r="I153" s="325"/>
      <c r="J153" s="325"/>
      <c r="K153" s="325">
        <v>158.75</v>
      </c>
      <c r="L153" s="325"/>
      <c r="M153" s="325"/>
      <c r="N153" s="325"/>
      <c r="O153" s="325"/>
    </row>
    <row r="154" spans="1:15" ht="12.75">
      <c r="A154" s="319"/>
      <c r="B154" s="322"/>
      <c r="C154" s="322" t="s">
        <v>541</v>
      </c>
      <c r="D154" s="322"/>
      <c r="E154" s="324">
        <v>158.34</v>
      </c>
      <c r="F154" s="324"/>
      <c r="G154" s="324"/>
      <c r="H154" s="324"/>
      <c r="I154" s="324"/>
      <c r="J154" s="324"/>
      <c r="K154" s="324">
        <v>159.16</v>
      </c>
      <c r="L154" s="324"/>
      <c r="M154" s="324"/>
      <c r="N154" s="324"/>
      <c r="O154" s="324"/>
    </row>
    <row r="155" spans="1:15" ht="12.75">
      <c r="A155" s="319"/>
      <c r="B155" s="321"/>
      <c r="C155" s="321" t="s">
        <v>542</v>
      </c>
      <c r="D155" s="321"/>
      <c r="E155" s="325">
        <v>158.27</v>
      </c>
      <c r="F155" s="325"/>
      <c r="G155" s="325">
        <v>476.13</v>
      </c>
      <c r="H155" s="325"/>
      <c r="I155" s="325"/>
      <c r="J155" s="325"/>
      <c r="K155" s="325">
        <v>157.93</v>
      </c>
      <c r="L155" s="325"/>
      <c r="M155" s="325">
        <v>475.85</v>
      </c>
      <c r="N155" s="325"/>
      <c r="O155" s="325"/>
    </row>
    <row r="156" spans="1:15" ht="12.75">
      <c r="A156" s="319"/>
      <c r="B156" s="322"/>
      <c r="C156" s="322" t="s">
        <v>543</v>
      </c>
      <c r="D156" s="322"/>
      <c r="E156" s="324">
        <v>157.85</v>
      </c>
      <c r="F156" s="324"/>
      <c r="G156" s="324"/>
      <c r="H156" s="324"/>
      <c r="I156" s="324"/>
      <c r="J156" s="324"/>
      <c r="K156" s="324">
        <v>157.88</v>
      </c>
      <c r="L156" s="324"/>
      <c r="M156" s="324"/>
      <c r="N156" s="324"/>
      <c r="O156" s="324"/>
    </row>
    <row r="157" spans="1:15" ht="12.75">
      <c r="A157" s="319"/>
      <c r="B157" s="321"/>
      <c r="C157" s="321" t="s">
        <v>544</v>
      </c>
      <c r="D157" s="321"/>
      <c r="E157" s="325">
        <v>157.65</v>
      </c>
      <c r="F157" s="325"/>
      <c r="G157" s="325"/>
      <c r="H157" s="325"/>
      <c r="I157" s="325"/>
      <c r="J157" s="325"/>
      <c r="K157" s="325">
        <v>157.46</v>
      </c>
      <c r="L157" s="325"/>
      <c r="M157" s="325"/>
      <c r="N157" s="325"/>
      <c r="O157" s="325"/>
    </row>
    <row r="158" spans="1:15" ht="12.75">
      <c r="A158" s="319"/>
      <c r="B158" s="322"/>
      <c r="C158" s="322" t="s">
        <v>545</v>
      </c>
      <c r="D158" s="322"/>
      <c r="E158" s="324">
        <v>157.5</v>
      </c>
      <c r="F158" s="324"/>
      <c r="G158" s="324">
        <v>473</v>
      </c>
      <c r="H158" s="324"/>
      <c r="I158" s="324"/>
      <c r="J158" s="324"/>
      <c r="K158" s="324">
        <v>157.27</v>
      </c>
      <c r="L158" s="324"/>
      <c r="M158" s="324">
        <v>472.61</v>
      </c>
      <c r="N158" s="324"/>
      <c r="O158" s="324"/>
    </row>
    <row r="159" spans="1:15" ht="12.75">
      <c r="A159" s="319"/>
      <c r="B159" s="321"/>
      <c r="C159" s="321" t="s">
        <v>546</v>
      </c>
      <c r="D159" s="321"/>
      <c r="E159" s="325">
        <v>157.07</v>
      </c>
      <c r="F159" s="325"/>
      <c r="G159" s="325"/>
      <c r="H159" s="325"/>
      <c r="I159" s="325"/>
      <c r="J159" s="325"/>
      <c r="K159" s="325">
        <v>157.14</v>
      </c>
      <c r="L159" s="325"/>
      <c r="M159" s="325"/>
      <c r="N159" s="325"/>
      <c r="O159" s="325"/>
    </row>
    <row r="160" spans="1:15" ht="12.75">
      <c r="A160" s="319"/>
      <c r="B160" s="322"/>
      <c r="C160" s="322" t="s">
        <v>547</v>
      </c>
      <c r="D160" s="322"/>
      <c r="E160" s="324">
        <v>154.32</v>
      </c>
      <c r="F160" s="324"/>
      <c r="G160" s="324"/>
      <c r="H160" s="324"/>
      <c r="I160" s="324"/>
      <c r="J160" s="324"/>
      <c r="K160" s="324">
        <v>156.7</v>
      </c>
      <c r="L160" s="324"/>
      <c r="M160" s="324"/>
      <c r="N160" s="324"/>
      <c r="O160" s="324"/>
    </row>
    <row r="161" spans="1:15" ht="12.75">
      <c r="A161" s="319"/>
      <c r="B161" s="321"/>
      <c r="C161" s="321" t="s">
        <v>548</v>
      </c>
      <c r="D161" s="321"/>
      <c r="E161" s="325">
        <v>153.38</v>
      </c>
      <c r="F161" s="325"/>
      <c r="G161" s="325">
        <v>464.76</v>
      </c>
      <c r="H161" s="325"/>
      <c r="I161" s="325">
        <v>1891.14</v>
      </c>
      <c r="J161" s="325"/>
      <c r="K161" s="325">
        <v>153.79</v>
      </c>
      <c r="L161" s="325"/>
      <c r="M161" s="325">
        <v>467.63</v>
      </c>
      <c r="N161" s="325"/>
      <c r="O161" s="325">
        <v>1894.03</v>
      </c>
    </row>
    <row r="162" spans="1:15" ht="12.75">
      <c r="A162" s="319"/>
      <c r="B162" s="322"/>
      <c r="C162" s="322" t="s">
        <v>549</v>
      </c>
      <c r="D162" s="322"/>
      <c r="E162" s="324">
        <v>153.36</v>
      </c>
      <c r="F162" s="324"/>
      <c r="G162" s="324"/>
      <c r="H162" s="324"/>
      <c r="I162" s="324"/>
      <c r="J162" s="324"/>
      <c r="K162" s="324">
        <v>152.83</v>
      </c>
      <c r="L162" s="324"/>
      <c r="M162" s="324"/>
      <c r="N162" s="324"/>
      <c r="O162" s="324"/>
    </row>
    <row r="163" spans="1:15" ht="12.75">
      <c r="A163" s="319"/>
      <c r="B163" s="321"/>
      <c r="C163" s="321" t="s">
        <v>550</v>
      </c>
      <c r="D163" s="321"/>
      <c r="E163" s="325">
        <v>154.15</v>
      </c>
      <c r="F163" s="325"/>
      <c r="G163" s="325"/>
      <c r="H163" s="325"/>
      <c r="I163" s="325"/>
      <c r="J163" s="325"/>
      <c r="K163" s="325">
        <v>152.84</v>
      </c>
      <c r="L163" s="325"/>
      <c r="M163" s="325"/>
      <c r="N163" s="325"/>
      <c r="O163" s="325"/>
    </row>
    <row r="164" spans="1:15" ht="12.75">
      <c r="A164" s="319"/>
      <c r="B164" s="322"/>
      <c r="C164" s="322" t="s">
        <v>551</v>
      </c>
      <c r="D164" s="322"/>
      <c r="E164" s="324">
        <v>154.6</v>
      </c>
      <c r="F164" s="324"/>
      <c r="G164" s="324">
        <v>462.11</v>
      </c>
      <c r="H164" s="324"/>
      <c r="I164" s="324"/>
      <c r="J164" s="324"/>
      <c r="K164" s="324">
        <v>153.72</v>
      </c>
      <c r="L164" s="324"/>
      <c r="M164" s="324">
        <v>459.39</v>
      </c>
      <c r="N164" s="324"/>
      <c r="O164" s="324"/>
    </row>
    <row r="165" spans="1:15" ht="12.75">
      <c r="A165" s="319"/>
      <c r="B165" s="321"/>
      <c r="C165" s="321" t="s">
        <v>552</v>
      </c>
      <c r="D165" s="321"/>
      <c r="E165" s="325">
        <v>151.57</v>
      </c>
      <c r="F165" s="325"/>
      <c r="G165" s="325"/>
      <c r="H165" s="325"/>
      <c r="I165" s="325"/>
      <c r="J165" s="325"/>
      <c r="K165" s="325">
        <v>154.23</v>
      </c>
      <c r="L165" s="325"/>
      <c r="M165" s="325"/>
      <c r="N165" s="325"/>
      <c r="O165" s="325"/>
    </row>
    <row r="166" spans="1:15" ht="12.75">
      <c r="A166" s="319"/>
      <c r="B166" s="322"/>
      <c r="C166" s="322" t="s">
        <v>553</v>
      </c>
      <c r="D166" s="322"/>
      <c r="E166" s="324">
        <v>149.11</v>
      </c>
      <c r="F166" s="324"/>
      <c r="G166" s="324"/>
      <c r="H166" s="324"/>
      <c r="I166" s="324"/>
      <c r="J166" s="324"/>
      <c r="K166" s="324">
        <v>151.02</v>
      </c>
      <c r="L166" s="324"/>
      <c r="M166" s="324"/>
      <c r="N166" s="324"/>
      <c r="O166" s="324"/>
    </row>
    <row r="167" spans="1:15" ht="12.75">
      <c r="A167" s="319"/>
      <c r="B167" s="321"/>
      <c r="C167" s="321" t="s">
        <v>554</v>
      </c>
      <c r="D167" s="321"/>
      <c r="E167" s="325">
        <v>148.44</v>
      </c>
      <c r="F167" s="325"/>
      <c r="G167" s="325">
        <v>449.11</v>
      </c>
      <c r="H167" s="325"/>
      <c r="I167" s="325"/>
      <c r="J167" s="325"/>
      <c r="K167" s="325">
        <v>148.43</v>
      </c>
      <c r="L167" s="325"/>
      <c r="M167" s="325">
        <v>453.68</v>
      </c>
      <c r="N167" s="325"/>
      <c r="O167" s="325"/>
    </row>
    <row r="168" spans="1:15" ht="12.75">
      <c r="A168" s="319"/>
      <c r="B168" s="322"/>
      <c r="C168" s="322" t="s">
        <v>555</v>
      </c>
      <c r="D168" s="322"/>
      <c r="E168" s="324">
        <v>148.31</v>
      </c>
      <c r="F168" s="324"/>
      <c r="G168" s="324"/>
      <c r="H168" s="324"/>
      <c r="I168" s="324"/>
      <c r="J168" s="324"/>
      <c r="K168" s="324">
        <v>147.76</v>
      </c>
      <c r="L168" s="324"/>
      <c r="M168" s="324"/>
      <c r="N168" s="324"/>
      <c r="O168" s="324"/>
    </row>
    <row r="169" spans="1:15" ht="12.75">
      <c r="A169" s="319"/>
      <c r="B169" s="321"/>
      <c r="C169" s="321" t="s">
        <v>556</v>
      </c>
      <c r="D169" s="321"/>
      <c r="E169" s="325">
        <v>148.25</v>
      </c>
      <c r="F169" s="325"/>
      <c r="G169" s="325"/>
      <c r="H169" s="325"/>
      <c r="I169" s="325"/>
      <c r="J169" s="325"/>
      <c r="K169" s="325">
        <v>147.67</v>
      </c>
      <c r="L169" s="325"/>
      <c r="M169" s="325"/>
      <c r="N169" s="325"/>
      <c r="O169" s="325"/>
    </row>
    <row r="170" spans="1:15" ht="12.75">
      <c r="A170" s="319"/>
      <c r="B170" s="322"/>
      <c r="C170" s="322" t="s">
        <v>557</v>
      </c>
      <c r="D170" s="322"/>
      <c r="E170" s="324">
        <v>147.63</v>
      </c>
      <c r="F170" s="324"/>
      <c r="G170" s="324">
        <v>444.18</v>
      </c>
      <c r="H170" s="324"/>
      <c r="I170" s="324"/>
      <c r="J170" s="324"/>
      <c r="K170" s="324">
        <v>147.64</v>
      </c>
      <c r="L170" s="324"/>
      <c r="M170" s="324">
        <v>443.07</v>
      </c>
      <c r="N170" s="324"/>
      <c r="O170" s="324"/>
    </row>
    <row r="171" spans="1:15" ht="12.75">
      <c r="A171" s="319"/>
      <c r="B171" s="321"/>
      <c r="C171" s="321" t="s">
        <v>558</v>
      </c>
      <c r="D171" s="321"/>
      <c r="E171" s="325">
        <v>146.71</v>
      </c>
      <c r="F171" s="325"/>
      <c r="G171" s="325"/>
      <c r="H171" s="325"/>
      <c r="I171" s="325"/>
      <c r="J171" s="325"/>
      <c r="K171" s="325">
        <v>147.02</v>
      </c>
      <c r="L171" s="325"/>
      <c r="M171" s="325"/>
      <c r="N171" s="325"/>
      <c r="O171" s="325"/>
    </row>
    <row r="172" spans="1:15" ht="12.75">
      <c r="A172" s="319"/>
      <c r="B172" s="322"/>
      <c r="C172" s="322" t="s">
        <v>559</v>
      </c>
      <c r="D172" s="322"/>
      <c r="E172" s="324">
        <v>146.14</v>
      </c>
      <c r="F172" s="324"/>
      <c r="G172" s="324"/>
      <c r="H172" s="324"/>
      <c r="I172" s="324"/>
      <c r="J172" s="324"/>
      <c r="K172" s="324">
        <v>146.08</v>
      </c>
      <c r="L172" s="324"/>
      <c r="M172" s="324"/>
      <c r="N172" s="324"/>
      <c r="O172" s="324"/>
    </row>
    <row r="173" spans="1:15" ht="12.75">
      <c r="A173" s="319"/>
      <c r="B173" s="321"/>
      <c r="C173" s="321" t="s">
        <v>560</v>
      </c>
      <c r="D173" s="321"/>
      <c r="E173" s="325">
        <v>145.14</v>
      </c>
      <c r="F173" s="325"/>
      <c r="G173" s="325">
        <v>437.99</v>
      </c>
      <c r="H173" s="325"/>
      <c r="I173" s="325">
        <v>1793.39</v>
      </c>
      <c r="J173" s="325"/>
      <c r="K173" s="325">
        <v>145.52</v>
      </c>
      <c r="L173" s="325"/>
      <c r="M173" s="325">
        <v>438.63</v>
      </c>
      <c r="N173" s="325"/>
      <c r="O173" s="325">
        <v>1794.77</v>
      </c>
    </row>
    <row r="174" spans="1:15" ht="12.75">
      <c r="A174" s="319"/>
      <c r="B174" s="322"/>
      <c r="C174" s="322" t="s">
        <v>561</v>
      </c>
      <c r="D174" s="322"/>
      <c r="E174" s="324">
        <v>142.9</v>
      </c>
      <c r="F174" s="324"/>
      <c r="G174" s="324"/>
      <c r="H174" s="324"/>
      <c r="I174" s="324"/>
      <c r="J174" s="324"/>
      <c r="K174" s="324">
        <v>144.49</v>
      </c>
      <c r="L174" s="324"/>
      <c r="M174" s="324"/>
      <c r="N174" s="324"/>
      <c r="O174" s="324"/>
    </row>
    <row r="175" spans="1:15" ht="12.75">
      <c r="A175" s="319"/>
      <c r="B175" s="321"/>
      <c r="C175" s="321" t="s">
        <v>562</v>
      </c>
      <c r="D175" s="321"/>
      <c r="E175" s="325">
        <v>142.04</v>
      </c>
      <c r="F175" s="325"/>
      <c r="G175" s="325"/>
      <c r="H175" s="325"/>
      <c r="I175" s="325"/>
      <c r="J175" s="325"/>
      <c r="K175" s="325">
        <v>142.15</v>
      </c>
      <c r="L175" s="325"/>
      <c r="M175" s="325"/>
      <c r="N175" s="325"/>
      <c r="O175" s="325"/>
    </row>
    <row r="176" spans="1:15" ht="12.75">
      <c r="A176" s="319"/>
      <c r="B176" s="322"/>
      <c r="C176" s="322" t="s">
        <v>563</v>
      </c>
      <c r="D176" s="322"/>
      <c r="E176" s="324">
        <v>141.62</v>
      </c>
      <c r="F176" s="324"/>
      <c r="G176" s="324">
        <v>426.55</v>
      </c>
      <c r="H176" s="324"/>
      <c r="I176" s="324"/>
      <c r="J176" s="324"/>
      <c r="K176" s="324">
        <v>141.28</v>
      </c>
      <c r="L176" s="324"/>
      <c r="M176" s="324">
        <v>427.92</v>
      </c>
      <c r="N176" s="324"/>
      <c r="O176" s="324"/>
    </row>
    <row r="177" spans="1:15" ht="12.75">
      <c r="A177" s="319"/>
      <c r="B177" s="321"/>
      <c r="C177" s="321" t="s">
        <v>564</v>
      </c>
      <c r="D177" s="321"/>
      <c r="E177" s="325">
        <v>141.84</v>
      </c>
      <c r="F177" s="325"/>
      <c r="G177" s="325"/>
      <c r="H177" s="325"/>
      <c r="I177" s="325"/>
      <c r="J177" s="325"/>
      <c r="K177" s="325">
        <v>140.88</v>
      </c>
      <c r="L177" s="325"/>
      <c r="M177" s="325"/>
      <c r="N177" s="325"/>
      <c r="O177" s="325"/>
    </row>
    <row r="178" spans="1:15" ht="12.75">
      <c r="A178" s="319"/>
      <c r="B178" s="322"/>
      <c r="C178" s="322" t="s">
        <v>565</v>
      </c>
      <c r="D178" s="322"/>
      <c r="E178" s="324">
        <v>143.51</v>
      </c>
      <c r="F178" s="324"/>
      <c r="G178" s="324"/>
      <c r="H178" s="324"/>
      <c r="I178" s="324"/>
      <c r="J178" s="324"/>
      <c r="K178" s="324">
        <v>141.17</v>
      </c>
      <c r="L178" s="324"/>
      <c r="M178" s="324"/>
      <c r="N178" s="324"/>
      <c r="O178" s="324"/>
    </row>
    <row r="179" spans="1:15" ht="12.75">
      <c r="A179" s="319"/>
      <c r="B179" s="321"/>
      <c r="C179" s="321" t="s">
        <v>566</v>
      </c>
      <c r="D179" s="321"/>
      <c r="E179" s="325">
        <v>143.45</v>
      </c>
      <c r="F179" s="325"/>
      <c r="G179" s="325">
        <v>428.81</v>
      </c>
      <c r="H179" s="325"/>
      <c r="I179" s="325"/>
      <c r="J179" s="325"/>
      <c r="K179" s="325">
        <v>143</v>
      </c>
      <c r="L179" s="325"/>
      <c r="M179" s="325">
        <v>425.05</v>
      </c>
      <c r="N179" s="325"/>
      <c r="O179" s="325"/>
    </row>
    <row r="180" spans="1:15" ht="12.75">
      <c r="A180" s="319"/>
      <c r="B180" s="322"/>
      <c r="C180" s="322" t="s">
        <v>567</v>
      </c>
      <c r="D180" s="322"/>
      <c r="E180" s="324">
        <v>143.65</v>
      </c>
      <c r="F180" s="324"/>
      <c r="G180" s="324"/>
      <c r="H180" s="324"/>
      <c r="I180" s="324"/>
      <c r="J180" s="324"/>
      <c r="K180" s="324">
        <v>142.96</v>
      </c>
      <c r="L180" s="324"/>
      <c r="M180" s="324"/>
      <c r="N180" s="324"/>
      <c r="O180" s="324"/>
    </row>
    <row r="181" spans="1:15" ht="12.75">
      <c r="A181" s="319"/>
      <c r="B181" s="321"/>
      <c r="C181" s="321" t="s">
        <v>568</v>
      </c>
      <c r="D181" s="321"/>
      <c r="E181" s="325">
        <v>143.55</v>
      </c>
      <c r="F181" s="325"/>
      <c r="G181" s="325"/>
      <c r="H181" s="325"/>
      <c r="I181" s="325"/>
      <c r="J181" s="325"/>
      <c r="K181" s="325">
        <v>143.21</v>
      </c>
      <c r="L181" s="325"/>
      <c r="M181" s="325"/>
      <c r="N181" s="325"/>
      <c r="O181" s="325"/>
    </row>
    <row r="182" spans="1:15" ht="12.75">
      <c r="A182" s="319"/>
      <c r="B182" s="322"/>
      <c r="C182" s="322" t="s">
        <v>569</v>
      </c>
      <c r="D182" s="322"/>
      <c r="E182" s="324">
        <v>144.29</v>
      </c>
      <c r="F182" s="324"/>
      <c r="G182" s="324">
        <v>431.49</v>
      </c>
      <c r="H182" s="324"/>
      <c r="I182" s="324"/>
      <c r="J182" s="324"/>
      <c r="K182" s="324">
        <v>143.13</v>
      </c>
      <c r="L182" s="324"/>
      <c r="M182" s="324">
        <v>429.31</v>
      </c>
      <c r="N182" s="324"/>
      <c r="O182" s="324"/>
    </row>
    <row r="183" spans="1:15" ht="12.75">
      <c r="A183" s="319"/>
      <c r="B183" s="321"/>
      <c r="C183" s="321" t="s">
        <v>570</v>
      </c>
      <c r="D183" s="321"/>
      <c r="E183" s="325">
        <v>145.81</v>
      </c>
      <c r="F183" s="325"/>
      <c r="G183" s="325"/>
      <c r="H183" s="325"/>
      <c r="I183" s="325"/>
      <c r="J183" s="325"/>
      <c r="K183" s="325">
        <v>143.95</v>
      </c>
      <c r="L183" s="325"/>
      <c r="M183" s="325"/>
      <c r="N183" s="325"/>
      <c r="O183" s="325"/>
    </row>
    <row r="184" spans="1:15" ht="12.75">
      <c r="A184" s="319"/>
      <c r="B184" s="322"/>
      <c r="C184" s="322" t="s">
        <v>571</v>
      </c>
      <c r="D184" s="322"/>
      <c r="E184" s="324">
        <v>145.86</v>
      </c>
      <c r="F184" s="324"/>
      <c r="G184" s="324"/>
      <c r="H184" s="324"/>
      <c r="I184" s="324"/>
      <c r="J184" s="324"/>
      <c r="K184" s="324">
        <v>145.59</v>
      </c>
      <c r="L184" s="324"/>
      <c r="M184" s="324"/>
      <c r="N184" s="324"/>
      <c r="O184" s="324"/>
    </row>
    <row r="185" spans="1:15" ht="12.75">
      <c r="A185" s="319"/>
      <c r="B185" s="321"/>
      <c r="C185" s="321" t="s">
        <v>572</v>
      </c>
      <c r="D185" s="321"/>
      <c r="E185" s="325">
        <v>145.75</v>
      </c>
      <c r="F185" s="325"/>
      <c r="G185" s="325">
        <v>437.43</v>
      </c>
      <c r="H185" s="325"/>
      <c r="I185" s="325">
        <v>1724.28</v>
      </c>
      <c r="J185" s="325"/>
      <c r="K185" s="325">
        <v>145.66</v>
      </c>
      <c r="L185" s="325"/>
      <c r="M185" s="325">
        <v>435.2</v>
      </c>
      <c r="N185" s="325"/>
      <c r="O185" s="325">
        <v>1717.49</v>
      </c>
    </row>
    <row r="186" spans="1:15" ht="12.75">
      <c r="A186" s="319"/>
      <c r="B186" s="322"/>
      <c r="C186" s="322" t="s">
        <v>573</v>
      </c>
      <c r="D186" s="322"/>
      <c r="E186" s="324">
        <v>145.63</v>
      </c>
      <c r="F186" s="324"/>
      <c r="G186" s="324"/>
      <c r="H186" s="324"/>
      <c r="I186" s="324"/>
      <c r="J186" s="324"/>
      <c r="K186" s="324">
        <v>145.56</v>
      </c>
      <c r="L186" s="324"/>
      <c r="M186" s="324"/>
      <c r="N186" s="324"/>
      <c r="O186" s="324"/>
    </row>
    <row r="187" spans="1:15" ht="12.75">
      <c r="A187" s="319"/>
      <c r="B187" s="321"/>
      <c r="C187" s="321" t="s">
        <v>574</v>
      </c>
      <c r="D187" s="321"/>
      <c r="E187" s="325">
        <v>144.58</v>
      </c>
      <c r="F187" s="325"/>
      <c r="G187" s="325"/>
      <c r="H187" s="325"/>
      <c r="I187" s="325"/>
      <c r="J187" s="325"/>
      <c r="K187" s="325">
        <v>145.44</v>
      </c>
      <c r="L187" s="325"/>
      <c r="M187" s="325"/>
      <c r="N187" s="325"/>
      <c r="O187" s="325"/>
    </row>
    <row r="188" spans="1:15" ht="12.75">
      <c r="A188" s="319"/>
      <c r="B188" s="322"/>
      <c r="C188" s="322" t="s">
        <v>575</v>
      </c>
      <c r="D188" s="322"/>
      <c r="E188" s="324">
        <v>144.03</v>
      </c>
      <c r="F188" s="324"/>
      <c r="G188" s="324">
        <v>434.24</v>
      </c>
      <c r="H188" s="324"/>
      <c r="I188" s="324"/>
      <c r="J188" s="324"/>
      <c r="K188" s="324">
        <v>144.33</v>
      </c>
      <c r="L188" s="324"/>
      <c r="M188" s="324">
        <v>435.34</v>
      </c>
      <c r="N188" s="324"/>
      <c r="O188" s="324"/>
    </row>
    <row r="189" spans="1:15" ht="12.75">
      <c r="A189" s="319"/>
      <c r="B189" s="321"/>
      <c r="C189" s="321" t="s">
        <v>576</v>
      </c>
      <c r="D189" s="321"/>
      <c r="E189" s="325">
        <v>144.5</v>
      </c>
      <c r="F189" s="325"/>
      <c r="G189" s="325"/>
      <c r="H189" s="325"/>
      <c r="I189" s="325"/>
      <c r="J189" s="325"/>
      <c r="K189" s="325">
        <v>143.76</v>
      </c>
      <c r="L189" s="325"/>
      <c r="M189" s="325"/>
      <c r="N189" s="325"/>
      <c r="O189" s="325"/>
    </row>
    <row r="190" spans="1:15" ht="12.75">
      <c r="A190" s="319"/>
      <c r="B190" s="322"/>
      <c r="C190" s="322" t="s">
        <v>577</v>
      </c>
      <c r="D190" s="322"/>
      <c r="E190" s="324">
        <v>143.41</v>
      </c>
      <c r="F190" s="324"/>
      <c r="G190" s="324"/>
      <c r="H190" s="324"/>
      <c r="I190" s="324"/>
      <c r="J190" s="324"/>
      <c r="K190" s="324">
        <v>144.28</v>
      </c>
      <c r="L190" s="324"/>
      <c r="M190" s="324"/>
      <c r="N190" s="324"/>
      <c r="O190" s="324"/>
    </row>
    <row r="191" spans="1:15" ht="12.75">
      <c r="A191" s="319"/>
      <c r="B191" s="321"/>
      <c r="C191" s="321" t="s">
        <v>578</v>
      </c>
      <c r="D191" s="321"/>
      <c r="E191" s="325">
        <v>143.66</v>
      </c>
      <c r="F191" s="325"/>
      <c r="G191" s="325">
        <v>431.57</v>
      </c>
      <c r="H191" s="325"/>
      <c r="I191" s="325"/>
      <c r="J191" s="325"/>
      <c r="K191" s="325">
        <v>143.14</v>
      </c>
      <c r="L191" s="325"/>
      <c r="M191" s="325">
        <v>431.18</v>
      </c>
      <c r="N191" s="325"/>
      <c r="O191" s="325"/>
    </row>
    <row r="192" spans="1:15" ht="12.75">
      <c r="A192" s="319"/>
      <c r="B192" s="322"/>
      <c r="C192" s="322" t="s">
        <v>579</v>
      </c>
      <c r="D192" s="322"/>
      <c r="E192" s="324">
        <v>143.4</v>
      </c>
      <c r="F192" s="324"/>
      <c r="G192" s="324"/>
      <c r="H192" s="324"/>
      <c r="I192" s="324"/>
      <c r="J192" s="324"/>
      <c r="K192" s="324">
        <v>143.42</v>
      </c>
      <c r="L192" s="324"/>
      <c r="M192" s="324"/>
      <c r="N192" s="324"/>
      <c r="O192" s="324"/>
    </row>
    <row r="193" spans="1:15" ht="12.75">
      <c r="A193" s="319"/>
      <c r="B193" s="321"/>
      <c r="C193" s="321" t="s">
        <v>580</v>
      </c>
      <c r="D193" s="321"/>
      <c r="E193" s="325">
        <v>143.36</v>
      </c>
      <c r="F193" s="325"/>
      <c r="G193" s="325"/>
      <c r="H193" s="325"/>
      <c r="I193" s="325"/>
      <c r="J193" s="325"/>
      <c r="K193" s="325">
        <v>143.16</v>
      </c>
      <c r="L193" s="325"/>
      <c r="M193" s="325"/>
      <c r="N193" s="325"/>
      <c r="O193" s="325"/>
    </row>
    <row r="194" spans="1:15" ht="12.75">
      <c r="A194" s="319"/>
      <c r="B194" s="322"/>
      <c r="C194" s="322" t="s">
        <v>581</v>
      </c>
      <c r="D194" s="322"/>
      <c r="E194" s="324">
        <v>142.76</v>
      </c>
      <c r="F194" s="324"/>
      <c r="G194" s="324">
        <v>429.52</v>
      </c>
      <c r="H194" s="324"/>
      <c r="I194" s="324"/>
      <c r="J194" s="324"/>
      <c r="K194" s="324">
        <v>143.13</v>
      </c>
      <c r="L194" s="324"/>
      <c r="M194" s="324">
        <v>429.71</v>
      </c>
      <c r="N194" s="324"/>
      <c r="O194" s="324"/>
    </row>
    <row r="195" spans="1:15" ht="12.75">
      <c r="A195" s="319"/>
      <c r="B195" s="321"/>
      <c r="C195" s="321" t="s">
        <v>582</v>
      </c>
      <c r="D195" s="321"/>
      <c r="E195" s="325">
        <v>142.8</v>
      </c>
      <c r="F195" s="325"/>
      <c r="G195" s="325"/>
      <c r="H195" s="325"/>
      <c r="I195" s="325"/>
      <c r="J195" s="325"/>
      <c r="K195" s="325">
        <v>142.51</v>
      </c>
      <c r="L195" s="325"/>
      <c r="M195" s="325"/>
      <c r="N195" s="325"/>
      <c r="O195" s="325"/>
    </row>
    <row r="196" spans="1:15" ht="12.75">
      <c r="A196" s="319"/>
      <c r="B196" s="322"/>
      <c r="C196" s="322" t="s">
        <v>583</v>
      </c>
      <c r="D196" s="322"/>
      <c r="E196" s="324">
        <v>143.1</v>
      </c>
      <c r="F196" s="324"/>
      <c r="G196" s="324"/>
      <c r="H196" s="324"/>
      <c r="I196" s="324"/>
      <c r="J196" s="324"/>
      <c r="K196" s="324">
        <v>142.56</v>
      </c>
      <c r="L196" s="324"/>
      <c r="M196" s="324"/>
      <c r="N196" s="324"/>
      <c r="O196" s="324"/>
    </row>
    <row r="197" spans="1:15" ht="12.75">
      <c r="A197" s="319"/>
      <c r="B197" s="321"/>
      <c r="C197" s="321" t="s">
        <v>584</v>
      </c>
      <c r="D197" s="321"/>
      <c r="E197" s="325">
        <v>143.06</v>
      </c>
      <c r="F197" s="325"/>
      <c r="G197" s="325">
        <v>428.95</v>
      </c>
      <c r="H197" s="325"/>
      <c r="I197" s="325">
        <v>1724.28</v>
      </c>
      <c r="J197" s="325"/>
      <c r="K197" s="325">
        <v>142.9</v>
      </c>
      <c r="L197" s="325"/>
      <c r="M197" s="325">
        <v>427.97</v>
      </c>
      <c r="N197" s="325"/>
      <c r="O197" s="325">
        <v>1724.2</v>
      </c>
    </row>
    <row r="198" spans="1:15" ht="12.75">
      <c r="A198" s="319"/>
      <c r="B198" s="322"/>
      <c r="C198" s="322" t="s">
        <v>585</v>
      </c>
      <c r="D198" s="322"/>
      <c r="E198" s="324">
        <v>143.31</v>
      </c>
      <c r="F198" s="324"/>
      <c r="G198" s="324"/>
      <c r="H198" s="324"/>
      <c r="I198" s="324"/>
      <c r="J198" s="324"/>
      <c r="K198" s="324">
        <v>142.87</v>
      </c>
      <c r="L198" s="324"/>
      <c r="M198" s="324"/>
      <c r="N198" s="324"/>
      <c r="O198" s="324"/>
    </row>
    <row r="199" spans="1:15" ht="12.75">
      <c r="A199" s="319"/>
      <c r="B199" s="321"/>
      <c r="C199" s="321" t="s">
        <v>586</v>
      </c>
      <c r="D199" s="321"/>
      <c r="E199" s="325">
        <v>143.29</v>
      </c>
      <c r="F199" s="325"/>
      <c r="G199" s="325"/>
      <c r="H199" s="325"/>
      <c r="I199" s="325"/>
      <c r="J199" s="325"/>
      <c r="K199" s="325">
        <v>143.15</v>
      </c>
      <c r="L199" s="325"/>
      <c r="M199" s="325"/>
      <c r="N199" s="325"/>
      <c r="O199" s="325"/>
    </row>
    <row r="200" spans="1:15" ht="12.75">
      <c r="A200" s="319"/>
      <c r="B200" s="322"/>
      <c r="C200" s="322" t="s">
        <v>587</v>
      </c>
      <c r="D200" s="322"/>
      <c r="E200" s="324">
        <v>142.98</v>
      </c>
      <c r="F200" s="324"/>
      <c r="G200" s="324">
        <v>429.58</v>
      </c>
      <c r="H200" s="324"/>
      <c r="I200" s="324"/>
      <c r="J200" s="324"/>
      <c r="K200" s="324">
        <v>143.15</v>
      </c>
      <c r="L200" s="324"/>
      <c r="M200" s="324">
        <v>429.16</v>
      </c>
      <c r="N200" s="324"/>
      <c r="O200" s="324"/>
    </row>
    <row r="201" spans="1:15" ht="12.75">
      <c r="A201" s="319"/>
      <c r="B201" s="321"/>
      <c r="C201" s="321" t="s">
        <v>588</v>
      </c>
      <c r="D201" s="321"/>
      <c r="E201" s="325">
        <v>142.57</v>
      </c>
      <c r="F201" s="325"/>
      <c r="G201" s="325"/>
      <c r="H201" s="325"/>
      <c r="I201" s="325"/>
      <c r="J201" s="325"/>
      <c r="K201" s="325">
        <v>142.82</v>
      </c>
      <c r="L201" s="325"/>
      <c r="M201" s="325"/>
      <c r="N201" s="325"/>
      <c r="O201" s="325"/>
    </row>
    <row r="202" spans="1:15" ht="12.75">
      <c r="A202" s="319"/>
      <c r="B202" s="322"/>
      <c r="C202" s="322" t="s">
        <v>589</v>
      </c>
      <c r="D202" s="322"/>
      <c r="E202" s="324">
        <v>142.3</v>
      </c>
      <c r="F202" s="324"/>
      <c r="G202" s="324"/>
      <c r="H202" s="324"/>
      <c r="I202" s="324"/>
      <c r="J202" s="324"/>
      <c r="K202" s="324">
        <v>142.39</v>
      </c>
      <c r="L202" s="324"/>
      <c r="M202" s="324"/>
      <c r="N202" s="324"/>
      <c r="O202" s="324"/>
    </row>
    <row r="203" spans="1:15" ht="12.75">
      <c r="A203" s="319"/>
      <c r="B203" s="321"/>
      <c r="C203" s="321" t="s">
        <v>590</v>
      </c>
      <c r="D203" s="321"/>
      <c r="E203" s="325">
        <v>141.43</v>
      </c>
      <c r="F203" s="325"/>
      <c r="G203" s="325">
        <v>426.3</v>
      </c>
      <c r="H203" s="325"/>
      <c r="I203" s="325"/>
      <c r="J203" s="325"/>
      <c r="K203" s="325">
        <v>142.12</v>
      </c>
      <c r="L203" s="325"/>
      <c r="M203" s="325">
        <v>427.33</v>
      </c>
      <c r="N203" s="325"/>
      <c r="O203" s="325"/>
    </row>
    <row r="204" spans="1:15" ht="12.75">
      <c r="A204" s="319"/>
      <c r="B204" s="322"/>
      <c r="C204" s="322" t="s">
        <v>591</v>
      </c>
      <c r="D204" s="322"/>
      <c r="E204" s="324">
        <v>141.32</v>
      </c>
      <c r="F204" s="324"/>
      <c r="G204" s="324"/>
      <c r="H204" s="324"/>
      <c r="I204" s="324"/>
      <c r="J204" s="324"/>
      <c r="K204" s="324">
        <v>141.2</v>
      </c>
      <c r="L204" s="324"/>
      <c r="M204" s="324"/>
      <c r="N204" s="324"/>
      <c r="O204" s="324"/>
    </row>
    <row r="205" spans="1:15" ht="12.75">
      <c r="A205" s="319"/>
      <c r="B205" s="321"/>
      <c r="C205" s="321" t="s">
        <v>592</v>
      </c>
      <c r="D205" s="321"/>
      <c r="E205" s="325">
        <v>141.24</v>
      </c>
      <c r="F205" s="325"/>
      <c r="G205" s="325"/>
      <c r="H205" s="325"/>
      <c r="I205" s="325"/>
      <c r="J205" s="325"/>
      <c r="K205" s="325">
        <v>141.1</v>
      </c>
      <c r="L205" s="325"/>
      <c r="M205" s="325"/>
      <c r="N205" s="325"/>
      <c r="O205" s="325"/>
    </row>
    <row r="206" spans="1:15" ht="12.75">
      <c r="A206" s="319"/>
      <c r="B206" s="322"/>
      <c r="C206" s="322" t="s">
        <v>593</v>
      </c>
      <c r="D206" s="322"/>
      <c r="E206" s="324">
        <v>141.44</v>
      </c>
      <c r="F206" s="324"/>
      <c r="G206" s="324">
        <v>424</v>
      </c>
      <c r="H206" s="324"/>
      <c r="I206" s="324"/>
      <c r="J206" s="324"/>
      <c r="K206" s="324">
        <v>141.03</v>
      </c>
      <c r="L206" s="324"/>
      <c r="M206" s="324">
        <v>423.33</v>
      </c>
      <c r="N206" s="324"/>
      <c r="O206" s="324"/>
    </row>
    <row r="207" spans="1:15" ht="12.75">
      <c r="A207" s="319"/>
      <c r="B207" s="321"/>
      <c r="C207" s="321" t="s">
        <v>594</v>
      </c>
      <c r="D207" s="321"/>
      <c r="E207" s="325">
        <v>140.76</v>
      </c>
      <c r="F207" s="325"/>
      <c r="G207" s="325"/>
      <c r="H207" s="325"/>
      <c r="I207" s="325"/>
      <c r="J207" s="325"/>
      <c r="K207" s="325">
        <v>141.26</v>
      </c>
      <c r="L207" s="325"/>
      <c r="M207" s="325"/>
      <c r="N207" s="325"/>
      <c r="O207" s="325"/>
    </row>
    <row r="208" spans="1:15" ht="12.75">
      <c r="A208" s="319"/>
      <c r="B208" s="322"/>
      <c r="C208" s="322" t="s">
        <v>595</v>
      </c>
      <c r="D208" s="322"/>
      <c r="E208" s="324">
        <v>140.48</v>
      </c>
      <c r="F208" s="324"/>
      <c r="G208" s="324"/>
      <c r="H208" s="324"/>
      <c r="I208" s="324"/>
      <c r="J208" s="324"/>
      <c r="K208" s="324">
        <v>140.54</v>
      </c>
      <c r="L208" s="324"/>
      <c r="M208" s="324"/>
      <c r="N208" s="324"/>
      <c r="O208" s="324"/>
    </row>
    <row r="209" spans="1:15" ht="12.75">
      <c r="A209" s="319"/>
      <c r="B209" s="321"/>
      <c r="C209" s="321" t="s">
        <v>596</v>
      </c>
      <c r="D209" s="321"/>
      <c r="E209" s="325">
        <v>139.65</v>
      </c>
      <c r="F209" s="325"/>
      <c r="G209" s="325">
        <v>420.89</v>
      </c>
      <c r="H209" s="325"/>
      <c r="I209" s="325">
        <v>1700.77</v>
      </c>
      <c r="J209" s="325"/>
      <c r="K209" s="325">
        <v>140.26</v>
      </c>
      <c r="L209" s="325"/>
      <c r="M209" s="325">
        <v>422.06</v>
      </c>
      <c r="N209" s="325"/>
      <c r="O209" s="325">
        <v>1701.88</v>
      </c>
    </row>
    <row r="210" spans="1:15" ht="12.75">
      <c r="A210" s="319"/>
      <c r="B210" s="322"/>
      <c r="C210" s="322" t="s">
        <v>597</v>
      </c>
      <c r="D210" s="322"/>
      <c r="E210" s="324">
        <v>140.22</v>
      </c>
      <c r="F210" s="324"/>
      <c r="G210" s="324"/>
      <c r="H210" s="324"/>
      <c r="I210" s="324"/>
      <c r="J210" s="324"/>
      <c r="K210" s="324">
        <v>139.39</v>
      </c>
      <c r="L210" s="324"/>
      <c r="M210" s="324"/>
      <c r="N210" s="324"/>
      <c r="O210" s="324"/>
    </row>
    <row r="211" spans="1:15" ht="12.75">
      <c r="A211" s="319"/>
      <c r="B211" s="321"/>
      <c r="C211" s="321" t="s">
        <v>598</v>
      </c>
      <c r="D211" s="321"/>
      <c r="E211" s="325">
        <v>141.58</v>
      </c>
      <c r="F211" s="325"/>
      <c r="G211" s="325"/>
      <c r="H211" s="325"/>
      <c r="I211" s="325"/>
      <c r="J211" s="325"/>
      <c r="K211" s="325">
        <v>140.01</v>
      </c>
      <c r="L211" s="325"/>
      <c r="M211" s="325"/>
      <c r="N211" s="325"/>
      <c r="O211" s="325"/>
    </row>
    <row r="212" spans="1:15" ht="12.75">
      <c r="A212" s="319"/>
      <c r="B212" s="322"/>
      <c r="C212" s="322" t="s">
        <v>599</v>
      </c>
      <c r="D212" s="322"/>
      <c r="E212" s="324">
        <v>142.41</v>
      </c>
      <c r="F212" s="324"/>
      <c r="G212" s="324">
        <v>424.21</v>
      </c>
      <c r="H212" s="324"/>
      <c r="I212" s="324"/>
      <c r="J212" s="324"/>
      <c r="K212" s="324">
        <v>141.48</v>
      </c>
      <c r="L212" s="324"/>
      <c r="M212" s="324">
        <v>420.88</v>
      </c>
      <c r="N212" s="324"/>
      <c r="O212" s="324"/>
    </row>
    <row r="213" spans="1:15" ht="12.75">
      <c r="A213" s="319"/>
      <c r="B213" s="321"/>
      <c r="C213" s="321" t="s">
        <v>600</v>
      </c>
      <c r="D213" s="321"/>
      <c r="E213" s="325">
        <v>141.61</v>
      </c>
      <c r="F213" s="325"/>
      <c r="G213" s="325"/>
      <c r="H213" s="325"/>
      <c r="I213" s="325"/>
      <c r="J213" s="325"/>
      <c r="K213" s="325">
        <v>142.37</v>
      </c>
      <c r="L213" s="325"/>
      <c r="M213" s="325"/>
      <c r="N213" s="325"/>
      <c r="O213" s="325"/>
    </row>
    <row r="214" spans="1:15" ht="12.75">
      <c r="A214" s="319"/>
      <c r="B214" s="322"/>
      <c r="C214" s="322" t="s">
        <v>601</v>
      </c>
      <c r="D214" s="322"/>
      <c r="E214" s="324">
        <v>141.42</v>
      </c>
      <c r="F214" s="324"/>
      <c r="G214" s="324"/>
      <c r="H214" s="324"/>
      <c r="I214" s="324"/>
      <c r="J214" s="324"/>
      <c r="K214" s="324">
        <v>141.52</v>
      </c>
      <c r="L214" s="324"/>
      <c r="M214" s="324"/>
      <c r="N214" s="324"/>
      <c r="O214" s="324"/>
    </row>
    <row r="215" spans="1:15" ht="12.75">
      <c r="A215" s="319"/>
      <c r="B215" s="321"/>
      <c r="C215" s="321" t="s">
        <v>602</v>
      </c>
      <c r="D215" s="321"/>
      <c r="E215" s="325">
        <v>141.8</v>
      </c>
      <c r="F215" s="325"/>
      <c r="G215" s="325">
        <v>424.83</v>
      </c>
      <c r="H215" s="325"/>
      <c r="I215" s="325"/>
      <c r="J215" s="325"/>
      <c r="K215" s="325">
        <v>141.32</v>
      </c>
      <c r="L215" s="325"/>
      <c r="M215" s="325">
        <v>425.21</v>
      </c>
      <c r="N215" s="325"/>
      <c r="O215" s="325"/>
    </row>
    <row r="216" spans="1:15" ht="12.75">
      <c r="A216" s="319"/>
      <c r="B216" s="322"/>
      <c r="C216" s="322" t="s">
        <v>603</v>
      </c>
      <c r="D216" s="322"/>
      <c r="E216" s="324">
        <v>141.9</v>
      </c>
      <c r="F216" s="324"/>
      <c r="G216" s="324"/>
      <c r="H216" s="324"/>
      <c r="I216" s="324"/>
      <c r="J216" s="324"/>
      <c r="K216" s="324">
        <v>141.74</v>
      </c>
      <c r="L216" s="324"/>
      <c r="M216" s="324"/>
      <c r="N216" s="324"/>
      <c r="O216" s="324"/>
    </row>
    <row r="217" spans="1:15" ht="12.75">
      <c r="A217" s="319"/>
      <c r="B217" s="321"/>
      <c r="C217" s="321" t="s">
        <v>604</v>
      </c>
      <c r="D217" s="321"/>
      <c r="E217" s="325">
        <v>141.93</v>
      </c>
      <c r="F217" s="325"/>
      <c r="G217" s="325"/>
      <c r="H217" s="325"/>
      <c r="I217" s="325"/>
      <c r="J217" s="325"/>
      <c r="K217" s="325">
        <v>141.85</v>
      </c>
      <c r="L217" s="325"/>
      <c r="M217" s="325"/>
      <c r="N217" s="325"/>
      <c r="O217" s="325"/>
    </row>
    <row r="218" spans="1:15" ht="12.75">
      <c r="A218" s="319"/>
      <c r="B218" s="322"/>
      <c r="C218" s="322" t="s">
        <v>605</v>
      </c>
      <c r="D218" s="322"/>
      <c r="E218" s="324">
        <v>142.14</v>
      </c>
      <c r="F218" s="324"/>
      <c r="G218" s="324">
        <v>425.97</v>
      </c>
      <c r="H218" s="324"/>
      <c r="I218" s="324"/>
      <c r="J218" s="324"/>
      <c r="K218" s="324">
        <v>141.89</v>
      </c>
      <c r="L218" s="324"/>
      <c r="M218" s="324">
        <v>425.47</v>
      </c>
      <c r="N218" s="324"/>
      <c r="O218" s="324"/>
    </row>
    <row r="219" spans="1:15" ht="12.75">
      <c r="A219" s="319"/>
      <c r="B219" s="321"/>
      <c r="C219" s="321" t="s">
        <v>606</v>
      </c>
      <c r="D219" s="321"/>
      <c r="E219" s="325">
        <v>142.13</v>
      </c>
      <c r="F219" s="325"/>
      <c r="G219" s="325"/>
      <c r="H219" s="325"/>
      <c r="I219" s="325"/>
      <c r="J219" s="325"/>
      <c r="K219" s="325">
        <v>142.1</v>
      </c>
      <c r="L219" s="325"/>
      <c r="M219" s="325"/>
      <c r="N219" s="325"/>
      <c r="O219" s="325"/>
    </row>
    <row r="220" spans="1:15" ht="12.75">
      <c r="A220" s="319"/>
      <c r="B220" s="322"/>
      <c r="C220" s="322" t="s">
        <v>607</v>
      </c>
      <c r="D220" s="322"/>
      <c r="E220" s="324">
        <v>142.76</v>
      </c>
      <c r="F220" s="324"/>
      <c r="G220" s="324"/>
      <c r="H220" s="324"/>
      <c r="I220" s="324"/>
      <c r="J220" s="324"/>
      <c r="K220" s="324">
        <v>142.1</v>
      </c>
      <c r="L220" s="324"/>
      <c r="M220" s="324"/>
      <c r="N220" s="324"/>
      <c r="O220" s="324"/>
    </row>
    <row r="221" spans="1:15" ht="12.75">
      <c r="A221" s="319"/>
      <c r="B221" s="321"/>
      <c r="C221" s="321" t="s">
        <v>608</v>
      </c>
      <c r="D221" s="321"/>
      <c r="E221" s="325">
        <v>142.62</v>
      </c>
      <c r="F221" s="325"/>
      <c r="G221" s="325">
        <v>427.52</v>
      </c>
      <c r="H221" s="325"/>
      <c r="I221" s="325">
        <v>1702.54</v>
      </c>
      <c r="J221" s="325"/>
      <c r="K221" s="325">
        <v>142.77</v>
      </c>
      <c r="L221" s="325"/>
      <c r="M221" s="325">
        <v>426.98</v>
      </c>
      <c r="N221" s="325"/>
      <c r="O221" s="325">
        <v>1698.55</v>
      </c>
    </row>
    <row r="222" spans="1:15" ht="12.75">
      <c r="A222" s="319"/>
      <c r="B222" s="322"/>
      <c r="C222" s="322" t="s">
        <v>609</v>
      </c>
      <c r="D222" s="322"/>
      <c r="E222" s="324">
        <v>142.06</v>
      </c>
      <c r="F222" s="324"/>
      <c r="G222" s="324"/>
      <c r="H222" s="324"/>
      <c r="I222" s="324"/>
      <c r="J222" s="324"/>
      <c r="K222" s="324">
        <v>142.63</v>
      </c>
      <c r="L222" s="324"/>
      <c r="M222" s="324"/>
      <c r="N222" s="324"/>
      <c r="O222" s="324"/>
    </row>
    <row r="223" spans="1:15" ht="12.75">
      <c r="A223" s="319"/>
      <c r="B223" s="321"/>
      <c r="C223" s="321" t="s">
        <v>610</v>
      </c>
      <c r="D223" s="321"/>
      <c r="E223" s="325">
        <v>141.17</v>
      </c>
      <c r="F223" s="325"/>
      <c r="G223" s="325"/>
      <c r="H223" s="325"/>
      <c r="I223" s="325"/>
      <c r="J223" s="325"/>
      <c r="K223" s="325">
        <v>142.03</v>
      </c>
      <c r="L223" s="325"/>
      <c r="M223" s="325"/>
      <c r="N223" s="325"/>
      <c r="O223" s="325"/>
    </row>
    <row r="224" spans="1:15" ht="12.75">
      <c r="A224" s="319"/>
      <c r="B224" s="322"/>
      <c r="C224" s="322" t="s">
        <v>611</v>
      </c>
      <c r="D224" s="322"/>
      <c r="E224" s="324">
        <v>141.03</v>
      </c>
      <c r="F224" s="324"/>
      <c r="G224" s="324">
        <v>424.26</v>
      </c>
      <c r="H224" s="324"/>
      <c r="I224" s="324"/>
      <c r="J224" s="324"/>
      <c r="K224" s="324">
        <v>141.08</v>
      </c>
      <c r="L224" s="324"/>
      <c r="M224" s="324">
        <v>425.73</v>
      </c>
      <c r="N224" s="324"/>
      <c r="O224" s="324"/>
    </row>
    <row r="225" spans="1:15" ht="12.75">
      <c r="A225" s="319"/>
      <c r="B225" s="321"/>
      <c r="C225" s="321" t="s">
        <v>612</v>
      </c>
      <c r="D225" s="321"/>
      <c r="E225" s="325">
        <v>141.75</v>
      </c>
      <c r="F225" s="325"/>
      <c r="G225" s="325"/>
      <c r="H225" s="325"/>
      <c r="I225" s="325"/>
      <c r="J225" s="325"/>
      <c r="K225" s="325">
        <v>140.93</v>
      </c>
      <c r="L225" s="325"/>
      <c r="M225" s="325"/>
      <c r="N225" s="325"/>
      <c r="O225" s="325"/>
    </row>
    <row r="226" spans="1:15" ht="12.75">
      <c r="A226" s="319"/>
      <c r="B226" s="322"/>
      <c r="C226" s="322" t="s">
        <v>613</v>
      </c>
      <c r="D226" s="322"/>
      <c r="E226" s="324">
        <v>142</v>
      </c>
      <c r="F226" s="324"/>
      <c r="G226" s="324"/>
      <c r="H226" s="324"/>
      <c r="I226" s="324"/>
      <c r="J226" s="324"/>
      <c r="K226" s="324">
        <v>141.71</v>
      </c>
      <c r="L226" s="324"/>
      <c r="M226" s="324"/>
      <c r="N226" s="324"/>
      <c r="O226" s="324"/>
    </row>
    <row r="227" spans="1:15" ht="12.75">
      <c r="A227" s="319"/>
      <c r="B227" s="321"/>
      <c r="C227" s="321" t="s">
        <v>614</v>
      </c>
      <c r="D227" s="321"/>
      <c r="E227" s="325">
        <v>141.98</v>
      </c>
      <c r="F227" s="325"/>
      <c r="G227" s="325">
        <v>425.73</v>
      </c>
      <c r="H227" s="325"/>
      <c r="I227" s="325"/>
      <c r="J227" s="325"/>
      <c r="K227" s="325">
        <v>141.97</v>
      </c>
      <c r="L227" s="325"/>
      <c r="M227" s="325">
        <v>424.62</v>
      </c>
      <c r="N227" s="325"/>
      <c r="O227" s="325"/>
    </row>
    <row r="228" spans="1:15" ht="12.75">
      <c r="A228" s="319"/>
      <c r="B228" s="322"/>
      <c r="C228" s="322" t="s">
        <v>615</v>
      </c>
      <c r="D228" s="322"/>
      <c r="E228" s="324">
        <v>142.06</v>
      </c>
      <c r="F228" s="324"/>
      <c r="G228" s="324"/>
      <c r="H228" s="324"/>
      <c r="I228" s="324"/>
      <c r="J228" s="324"/>
      <c r="K228" s="324">
        <v>141.96</v>
      </c>
      <c r="L228" s="324"/>
      <c r="M228" s="324"/>
      <c r="N228" s="324"/>
      <c r="O228" s="324"/>
    </row>
    <row r="229" spans="1:15" ht="12.75">
      <c r="A229" s="319"/>
      <c r="B229" s="321"/>
      <c r="C229" s="321" t="s">
        <v>616</v>
      </c>
      <c r="D229" s="321"/>
      <c r="E229" s="325">
        <v>142.06</v>
      </c>
      <c r="F229" s="325"/>
      <c r="G229" s="325"/>
      <c r="H229" s="325"/>
      <c r="I229" s="325"/>
      <c r="J229" s="325"/>
      <c r="K229" s="325">
        <v>142.04</v>
      </c>
      <c r="L229" s="325"/>
      <c r="M229" s="325"/>
      <c r="N229" s="325"/>
      <c r="O229" s="325"/>
    </row>
    <row r="230" spans="1:15" ht="12.75">
      <c r="A230" s="319"/>
      <c r="B230" s="322"/>
      <c r="C230" s="322" t="s">
        <v>617</v>
      </c>
      <c r="D230" s="322"/>
      <c r="E230" s="324">
        <v>141.66</v>
      </c>
      <c r="F230" s="324"/>
      <c r="G230" s="324">
        <v>425.79</v>
      </c>
      <c r="H230" s="324"/>
      <c r="I230" s="324"/>
      <c r="J230" s="324"/>
      <c r="K230" s="324">
        <v>142.05</v>
      </c>
      <c r="L230" s="324"/>
      <c r="M230" s="324">
        <v>426.06</v>
      </c>
      <c r="N230" s="324"/>
      <c r="O230" s="324"/>
    </row>
    <row r="231" spans="1:15" ht="12.75">
      <c r="A231" s="319"/>
      <c r="B231" s="321"/>
      <c r="C231" s="321" t="s">
        <v>618</v>
      </c>
      <c r="D231" s="321"/>
      <c r="E231" s="325">
        <v>141.91</v>
      </c>
      <c r="F231" s="325"/>
      <c r="G231" s="325"/>
      <c r="H231" s="325"/>
      <c r="I231" s="325"/>
      <c r="J231" s="325"/>
      <c r="K231" s="325">
        <v>141.63</v>
      </c>
      <c r="L231" s="325"/>
      <c r="M231" s="325"/>
      <c r="N231" s="325"/>
      <c r="O231" s="325"/>
    </row>
    <row r="232" spans="1:15" ht="12.75">
      <c r="A232" s="319"/>
      <c r="B232" s="322"/>
      <c r="C232" s="322" t="s">
        <v>619</v>
      </c>
      <c r="D232" s="322"/>
      <c r="E232" s="324">
        <v>141.53</v>
      </c>
      <c r="F232" s="324"/>
      <c r="G232" s="324"/>
      <c r="H232" s="324"/>
      <c r="I232" s="324"/>
      <c r="J232" s="324"/>
      <c r="K232" s="324">
        <v>141.89</v>
      </c>
      <c r="L232" s="324"/>
      <c r="M232" s="324"/>
      <c r="N232" s="324"/>
      <c r="O232" s="324"/>
    </row>
    <row r="233" spans="1:15" ht="12.75">
      <c r="A233" s="319"/>
      <c r="B233" s="321"/>
      <c r="C233" s="321" t="s">
        <v>620</v>
      </c>
      <c r="D233" s="321"/>
      <c r="E233" s="325">
        <v>142.55</v>
      </c>
      <c r="F233" s="325"/>
      <c r="G233" s="325">
        <v>425.99</v>
      </c>
      <c r="H233" s="325"/>
      <c r="I233" s="325">
        <v>1701.77</v>
      </c>
      <c r="J233" s="325"/>
      <c r="K233" s="325">
        <v>141.49</v>
      </c>
      <c r="L233" s="325"/>
      <c r="M233" s="325">
        <v>425.01</v>
      </c>
      <c r="N233" s="325"/>
      <c r="O233" s="325">
        <v>1701.41</v>
      </c>
    </row>
    <row r="234" spans="1:15" ht="12.75">
      <c r="A234" s="319"/>
      <c r="B234" s="322"/>
      <c r="C234" s="322" t="s">
        <v>621</v>
      </c>
      <c r="D234" s="322"/>
      <c r="E234" s="324">
        <v>143</v>
      </c>
      <c r="F234" s="324"/>
      <c r="G234" s="324"/>
      <c r="H234" s="324"/>
      <c r="I234" s="324"/>
      <c r="J234" s="324"/>
      <c r="K234" s="324">
        <v>142.57</v>
      </c>
      <c r="L234" s="324"/>
      <c r="M234" s="324"/>
      <c r="N234" s="324"/>
      <c r="O234" s="324"/>
    </row>
    <row r="235" spans="1:15" ht="12.75">
      <c r="A235" s="319"/>
      <c r="B235" s="321"/>
      <c r="C235" s="321" t="s">
        <v>622</v>
      </c>
      <c r="D235" s="321"/>
      <c r="E235" s="325">
        <v>141.57</v>
      </c>
      <c r="F235" s="325"/>
      <c r="G235" s="325"/>
      <c r="H235" s="325"/>
      <c r="I235" s="325"/>
      <c r="J235" s="325"/>
      <c r="K235" s="325">
        <v>143.05</v>
      </c>
      <c r="L235" s="325"/>
      <c r="M235" s="325"/>
      <c r="N235" s="325"/>
      <c r="O235" s="325"/>
    </row>
    <row r="236" spans="1:15" ht="12.75">
      <c r="A236" s="319"/>
      <c r="B236" s="322"/>
      <c r="C236" s="322" t="s">
        <v>623</v>
      </c>
      <c r="D236" s="322"/>
      <c r="E236" s="324">
        <v>141.53</v>
      </c>
      <c r="F236" s="324"/>
      <c r="G236" s="324">
        <v>426.1</v>
      </c>
      <c r="H236" s="324"/>
      <c r="I236" s="324"/>
      <c r="J236" s="324"/>
      <c r="K236" s="324">
        <v>141.53</v>
      </c>
      <c r="L236" s="324"/>
      <c r="M236" s="324">
        <v>427.15</v>
      </c>
      <c r="N236" s="324"/>
      <c r="O236" s="324"/>
    </row>
    <row r="237" spans="1:15" ht="12.75">
      <c r="A237" s="319"/>
      <c r="B237" s="321"/>
      <c r="C237" s="321" t="s">
        <v>624</v>
      </c>
      <c r="D237" s="321"/>
      <c r="E237" s="325">
        <v>140.99</v>
      </c>
      <c r="F237" s="325"/>
      <c r="G237" s="325"/>
      <c r="H237" s="325"/>
      <c r="I237" s="325"/>
      <c r="J237" s="325"/>
      <c r="K237" s="325">
        <v>141.49</v>
      </c>
      <c r="L237" s="325"/>
      <c r="M237" s="325"/>
      <c r="N237" s="325"/>
      <c r="O237" s="325"/>
    </row>
    <row r="238" spans="1:15" ht="12.75">
      <c r="A238" s="319"/>
      <c r="B238" s="322"/>
      <c r="C238" s="322" t="s">
        <v>625</v>
      </c>
      <c r="D238" s="322"/>
      <c r="E238" s="324">
        <v>141.67</v>
      </c>
      <c r="F238" s="324"/>
      <c r="G238" s="324"/>
      <c r="H238" s="324"/>
      <c r="I238" s="324"/>
      <c r="J238" s="324"/>
      <c r="K238" s="324">
        <v>140.91</v>
      </c>
      <c r="L238" s="324"/>
      <c r="M238" s="324"/>
      <c r="N238" s="324"/>
      <c r="O238" s="324"/>
    </row>
    <row r="239" spans="1:15" ht="12.75">
      <c r="A239" s="319"/>
      <c r="B239" s="321"/>
      <c r="C239" s="321" t="s">
        <v>626</v>
      </c>
      <c r="D239" s="321"/>
      <c r="E239" s="325">
        <v>141.95</v>
      </c>
      <c r="F239" s="325"/>
      <c r="G239" s="325">
        <v>424.61</v>
      </c>
      <c r="H239" s="325"/>
      <c r="I239" s="325"/>
      <c r="J239" s="325"/>
      <c r="K239" s="325">
        <v>141.65</v>
      </c>
      <c r="L239" s="325"/>
      <c r="M239" s="325">
        <v>424.05</v>
      </c>
      <c r="N239" s="325"/>
      <c r="O239" s="325"/>
    </row>
    <row r="240" spans="1:15" ht="12.75">
      <c r="A240" s="319"/>
      <c r="B240" s="322"/>
      <c r="C240" s="322" t="s">
        <v>627</v>
      </c>
      <c r="D240" s="322"/>
      <c r="E240" s="324">
        <v>141.52</v>
      </c>
      <c r="F240" s="324"/>
      <c r="G240" s="324"/>
      <c r="H240" s="324"/>
      <c r="I240" s="324"/>
      <c r="J240" s="324"/>
      <c r="K240" s="324">
        <v>141.94</v>
      </c>
      <c r="L240" s="324"/>
      <c r="M240" s="324"/>
      <c r="N240" s="324"/>
      <c r="O240" s="324"/>
    </row>
    <row r="241" spans="1:15" ht="12.75">
      <c r="A241" s="319"/>
      <c r="B241" s="321"/>
      <c r="C241" s="321" t="s">
        <v>628</v>
      </c>
      <c r="D241" s="321"/>
      <c r="E241" s="325">
        <v>141.29</v>
      </c>
      <c r="F241" s="325"/>
      <c r="G241" s="325"/>
      <c r="H241" s="325"/>
      <c r="I241" s="325"/>
      <c r="J241" s="325"/>
      <c r="K241" s="325">
        <v>141.48</v>
      </c>
      <c r="L241" s="325"/>
      <c r="M241" s="325"/>
      <c r="N241" s="325"/>
      <c r="O241" s="325"/>
    </row>
    <row r="242" spans="1:15" ht="12.75">
      <c r="A242" s="319"/>
      <c r="B242" s="322"/>
      <c r="C242" s="322" t="s">
        <v>629</v>
      </c>
      <c r="D242" s="322"/>
      <c r="E242" s="324">
        <v>141.3</v>
      </c>
      <c r="F242" s="324"/>
      <c r="G242" s="324">
        <v>424.11</v>
      </c>
      <c r="H242" s="324"/>
      <c r="I242" s="324"/>
      <c r="J242" s="324"/>
      <c r="K242" s="324">
        <v>141.24</v>
      </c>
      <c r="L242" s="324"/>
      <c r="M242" s="324">
        <v>424.66</v>
      </c>
      <c r="N242" s="324"/>
      <c r="O242" s="324"/>
    </row>
    <row r="243" spans="1:15" ht="12.75">
      <c r="A243" s="319"/>
      <c r="B243" s="321"/>
      <c r="C243" s="321" t="s">
        <v>630</v>
      </c>
      <c r="D243" s="321"/>
      <c r="E243" s="325">
        <v>140.95</v>
      </c>
      <c r="F243" s="325"/>
      <c r="G243" s="325"/>
      <c r="H243" s="325"/>
      <c r="I243" s="325"/>
      <c r="J243" s="325"/>
      <c r="K243" s="325">
        <v>141.26</v>
      </c>
      <c r="L243" s="325"/>
      <c r="M243" s="325"/>
      <c r="N243" s="325"/>
      <c r="O243" s="325"/>
    </row>
    <row r="244" spans="1:15" ht="12.75">
      <c r="A244" s="319"/>
      <c r="B244" s="322"/>
      <c r="C244" s="322" t="s">
        <v>631</v>
      </c>
      <c r="D244" s="322"/>
      <c r="E244" s="324">
        <v>139.74</v>
      </c>
      <c r="F244" s="324"/>
      <c r="G244" s="324"/>
      <c r="H244" s="324"/>
      <c r="I244" s="324"/>
      <c r="J244" s="324"/>
      <c r="K244" s="324">
        <v>140.89</v>
      </c>
      <c r="L244" s="324"/>
      <c r="M244" s="324"/>
      <c r="N244" s="324"/>
      <c r="O244" s="324"/>
    </row>
    <row r="245" spans="1:15" ht="12.75">
      <c r="A245" s="319"/>
      <c r="B245" s="321"/>
      <c r="C245" s="321" t="s">
        <v>632</v>
      </c>
      <c r="D245" s="321"/>
      <c r="E245" s="325">
        <v>139.37</v>
      </c>
      <c r="F245" s="325"/>
      <c r="G245" s="325">
        <v>420.07</v>
      </c>
      <c r="H245" s="325"/>
      <c r="I245" s="325">
        <v>1694.88</v>
      </c>
      <c r="J245" s="325"/>
      <c r="K245" s="325">
        <v>139.6</v>
      </c>
      <c r="L245" s="325"/>
      <c r="M245" s="325">
        <v>421.75</v>
      </c>
      <c r="N245" s="325"/>
      <c r="O245" s="325">
        <v>1697.62</v>
      </c>
    </row>
    <row r="246" spans="1:15" ht="12.75">
      <c r="A246" s="319"/>
      <c r="B246" s="322"/>
      <c r="C246" s="322" t="s">
        <v>633</v>
      </c>
      <c r="D246" s="322"/>
      <c r="E246" s="324">
        <v>138.86</v>
      </c>
      <c r="F246" s="324"/>
      <c r="G246" s="324"/>
      <c r="H246" s="324"/>
      <c r="I246" s="324"/>
      <c r="J246" s="324"/>
      <c r="K246" s="324">
        <v>139.22</v>
      </c>
      <c r="L246" s="324"/>
      <c r="M246" s="324"/>
      <c r="N246" s="324"/>
      <c r="O246" s="324"/>
    </row>
    <row r="247" spans="1:15" ht="12.75">
      <c r="A247" s="319"/>
      <c r="B247" s="321"/>
      <c r="C247" s="321" t="s">
        <v>634</v>
      </c>
      <c r="D247" s="321"/>
      <c r="E247" s="325">
        <v>139.82</v>
      </c>
      <c r="F247" s="325"/>
      <c r="G247" s="325"/>
      <c r="H247" s="325"/>
      <c r="I247" s="325"/>
      <c r="J247" s="325"/>
      <c r="K247" s="325">
        <v>138.68</v>
      </c>
      <c r="L247" s="325"/>
      <c r="M247" s="325"/>
      <c r="N247" s="325"/>
      <c r="O247" s="325"/>
    </row>
    <row r="248" spans="1:15" ht="12.75">
      <c r="A248" s="319"/>
      <c r="B248" s="322"/>
      <c r="C248" s="322" t="s">
        <v>635</v>
      </c>
      <c r="D248" s="322"/>
      <c r="E248" s="324">
        <v>138.73</v>
      </c>
      <c r="F248" s="324"/>
      <c r="G248" s="324">
        <v>417.41</v>
      </c>
      <c r="H248" s="324"/>
      <c r="I248" s="324"/>
      <c r="J248" s="324"/>
      <c r="K248" s="324">
        <v>139.71</v>
      </c>
      <c r="L248" s="324"/>
      <c r="M248" s="324">
        <v>417.61</v>
      </c>
      <c r="N248" s="324"/>
      <c r="O248" s="324"/>
    </row>
    <row r="249" spans="1:15" ht="12.75">
      <c r="A249" s="319"/>
      <c r="B249" s="321"/>
      <c r="C249" s="321" t="s">
        <v>636</v>
      </c>
      <c r="D249" s="321"/>
      <c r="E249" s="325">
        <v>138.94</v>
      </c>
      <c r="F249" s="325"/>
      <c r="G249" s="325"/>
      <c r="H249" s="325"/>
      <c r="I249" s="325"/>
      <c r="J249" s="325"/>
      <c r="K249" s="325">
        <v>138.57</v>
      </c>
      <c r="L249" s="325"/>
      <c r="M249" s="325"/>
      <c r="N249" s="325"/>
      <c r="O249" s="325"/>
    </row>
    <row r="250" spans="1:15" ht="12.75">
      <c r="A250" s="319"/>
      <c r="B250" s="322"/>
      <c r="C250" s="322" t="s">
        <v>637</v>
      </c>
      <c r="D250" s="322"/>
      <c r="E250" s="324">
        <v>137.88</v>
      </c>
      <c r="F250" s="324"/>
      <c r="G250" s="324"/>
      <c r="H250" s="324"/>
      <c r="I250" s="324"/>
      <c r="J250" s="324"/>
      <c r="K250" s="324">
        <v>138.8</v>
      </c>
      <c r="L250" s="324"/>
      <c r="M250" s="324"/>
      <c r="N250" s="324"/>
      <c r="O250" s="324"/>
    </row>
    <row r="251" spans="1:15" ht="12.75">
      <c r="A251" s="319"/>
      <c r="B251" s="321"/>
      <c r="C251" s="321" t="s">
        <v>638</v>
      </c>
      <c r="D251" s="321"/>
      <c r="E251" s="325">
        <v>137.44</v>
      </c>
      <c r="F251" s="325"/>
      <c r="G251" s="325">
        <v>414.25</v>
      </c>
      <c r="H251" s="325"/>
      <c r="I251" s="325"/>
      <c r="J251" s="325"/>
      <c r="K251" s="325">
        <v>137.67</v>
      </c>
      <c r="L251" s="325"/>
      <c r="M251" s="325">
        <v>415.04</v>
      </c>
      <c r="N251" s="325"/>
      <c r="O251" s="325"/>
    </row>
    <row r="252" spans="1:15" ht="12.75">
      <c r="A252" s="319"/>
      <c r="B252" s="322"/>
      <c r="C252" s="322" t="s">
        <v>639</v>
      </c>
      <c r="D252" s="322"/>
      <c r="E252" s="324">
        <v>137.37</v>
      </c>
      <c r="F252" s="324"/>
      <c r="G252" s="324"/>
      <c r="H252" s="324"/>
      <c r="I252" s="324"/>
      <c r="J252" s="324"/>
      <c r="K252" s="324">
        <v>137.22</v>
      </c>
      <c r="L252" s="324"/>
      <c r="M252" s="324"/>
      <c r="N252" s="324"/>
      <c r="O252" s="324"/>
    </row>
    <row r="253" spans="1:15" ht="12.75">
      <c r="A253" s="319"/>
      <c r="B253" s="321"/>
      <c r="C253" s="321" t="s">
        <v>640</v>
      </c>
      <c r="D253" s="321"/>
      <c r="E253" s="325">
        <v>137.43</v>
      </c>
      <c r="F253" s="325"/>
      <c r="G253" s="325"/>
      <c r="H253" s="325"/>
      <c r="I253" s="325"/>
      <c r="J253" s="325"/>
      <c r="K253" s="325">
        <v>137.16</v>
      </c>
      <c r="L253" s="325"/>
      <c r="M253" s="325"/>
      <c r="N253" s="325"/>
      <c r="O253" s="325"/>
    </row>
    <row r="254" spans="1:15" ht="12.75">
      <c r="A254" s="319"/>
      <c r="B254" s="322"/>
      <c r="C254" s="322" t="s">
        <v>641</v>
      </c>
      <c r="D254" s="322"/>
      <c r="E254" s="324">
        <v>137.49</v>
      </c>
      <c r="F254" s="324"/>
      <c r="G254" s="324">
        <v>412.29</v>
      </c>
      <c r="H254" s="324"/>
      <c r="I254" s="324"/>
      <c r="J254" s="324"/>
      <c r="K254" s="324">
        <v>137.24</v>
      </c>
      <c r="L254" s="324"/>
      <c r="M254" s="324">
        <v>411.62</v>
      </c>
      <c r="N254" s="324"/>
      <c r="O254" s="324"/>
    </row>
    <row r="255" spans="1:15" ht="12.75">
      <c r="A255" s="319"/>
      <c r="B255" s="321"/>
      <c r="C255" s="321" t="s">
        <v>642</v>
      </c>
      <c r="D255" s="321"/>
      <c r="E255" s="325">
        <v>138</v>
      </c>
      <c r="F255" s="325"/>
      <c r="G255" s="325"/>
      <c r="H255" s="325"/>
      <c r="I255" s="325"/>
      <c r="J255" s="325"/>
      <c r="K255" s="325">
        <v>137.31</v>
      </c>
      <c r="L255" s="325"/>
      <c r="M255" s="325"/>
      <c r="N255" s="325"/>
      <c r="O255" s="325"/>
    </row>
    <row r="256" spans="1:15" ht="12.75">
      <c r="A256" s="319"/>
      <c r="B256" s="322"/>
      <c r="C256" s="322" t="s">
        <v>643</v>
      </c>
      <c r="D256" s="322"/>
      <c r="E256" s="324">
        <v>138.85</v>
      </c>
      <c r="F256" s="324"/>
      <c r="G256" s="324"/>
      <c r="H256" s="324"/>
      <c r="I256" s="324"/>
      <c r="J256" s="324"/>
      <c r="K256" s="324">
        <v>137.87</v>
      </c>
      <c r="L256" s="324"/>
      <c r="M256" s="324"/>
      <c r="N256" s="324"/>
      <c r="O256" s="324"/>
    </row>
    <row r="257" spans="1:15" ht="12.75">
      <c r="A257" s="319"/>
      <c r="B257" s="321"/>
      <c r="C257" s="321" t="s">
        <v>644</v>
      </c>
      <c r="D257" s="321"/>
      <c r="E257" s="325">
        <v>139.82</v>
      </c>
      <c r="F257" s="325"/>
      <c r="G257" s="325">
        <v>416.66</v>
      </c>
      <c r="H257" s="325"/>
      <c r="I257" s="325">
        <v>1660.61</v>
      </c>
      <c r="J257" s="325"/>
      <c r="K257" s="325">
        <v>138.78</v>
      </c>
      <c r="L257" s="325"/>
      <c r="M257" s="325">
        <v>413.96</v>
      </c>
      <c r="N257" s="325"/>
      <c r="O257" s="325">
        <v>1658.22</v>
      </c>
    </row>
    <row r="258" spans="1:15" ht="12.75">
      <c r="A258" s="319"/>
      <c r="B258" s="322"/>
      <c r="C258" s="322" t="s">
        <v>645</v>
      </c>
      <c r="D258" s="322"/>
      <c r="E258" s="324">
        <v>141.02</v>
      </c>
      <c r="F258" s="324"/>
      <c r="G258" s="324"/>
      <c r="H258" s="324"/>
      <c r="I258" s="324"/>
      <c r="J258" s="324"/>
      <c r="K258" s="324">
        <v>139.82</v>
      </c>
      <c r="L258" s="324"/>
      <c r="M258" s="324"/>
      <c r="N258" s="324"/>
      <c r="O258" s="324"/>
    </row>
    <row r="259" spans="1:15" ht="12.75">
      <c r="A259" s="319"/>
      <c r="B259" s="321"/>
      <c r="C259" s="321" t="s">
        <v>646</v>
      </c>
      <c r="D259" s="321"/>
      <c r="E259" s="325">
        <v>142.27</v>
      </c>
      <c r="F259" s="325"/>
      <c r="G259" s="325"/>
      <c r="H259" s="325"/>
      <c r="I259" s="325"/>
      <c r="J259" s="325"/>
      <c r="K259" s="325">
        <v>141.1</v>
      </c>
      <c r="L259" s="325"/>
      <c r="M259" s="325"/>
      <c r="N259" s="325"/>
      <c r="O259" s="325"/>
    </row>
    <row r="260" spans="1:15" ht="12.75">
      <c r="A260" s="319"/>
      <c r="B260" s="322"/>
      <c r="C260" s="322" t="s">
        <v>647</v>
      </c>
      <c r="D260" s="322"/>
      <c r="E260" s="324">
        <v>142.36</v>
      </c>
      <c r="F260" s="324"/>
      <c r="G260" s="324">
        <v>425.65</v>
      </c>
      <c r="H260" s="324"/>
      <c r="I260" s="324"/>
      <c r="J260" s="324"/>
      <c r="K260" s="324">
        <v>142.43</v>
      </c>
      <c r="L260" s="324"/>
      <c r="M260" s="324">
        <v>423.35</v>
      </c>
      <c r="N260" s="324"/>
      <c r="O260" s="324"/>
    </row>
    <row r="261" spans="1:15" ht="12.75">
      <c r="A261" s="319"/>
      <c r="B261" s="321"/>
      <c r="C261" s="321" t="s">
        <v>648</v>
      </c>
      <c r="D261" s="321"/>
      <c r="E261" s="325">
        <v>141.48</v>
      </c>
      <c r="F261" s="325"/>
      <c r="G261" s="325"/>
      <c r="H261" s="325"/>
      <c r="I261" s="325"/>
      <c r="J261" s="325"/>
      <c r="K261" s="325">
        <v>142.52</v>
      </c>
      <c r="L261" s="325"/>
      <c r="M261" s="325"/>
      <c r="N261" s="325"/>
      <c r="O261" s="325"/>
    </row>
    <row r="262" spans="1:15" ht="12.75">
      <c r="A262" s="319"/>
      <c r="B262" s="322"/>
      <c r="C262" s="322" t="s">
        <v>649</v>
      </c>
      <c r="D262" s="322"/>
      <c r="E262" s="324">
        <v>141.75</v>
      </c>
      <c r="F262" s="324"/>
      <c r="G262" s="324"/>
      <c r="H262" s="324"/>
      <c r="I262" s="324"/>
      <c r="J262" s="324"/>
      <c r="K262" s="324">
        <v>141.57</v>
      </c>
      <c r="L262" s="324"/>
      <c r="M262" s="324"/>
      <c r="N262" s="324"/>
      <c r="O262" s="324"/>
    </row>
    <row r="263" spans="1:15" ht="12.75">
      <c r="A263" s="319"/>
      <c r="B263" s="321"/>
      <c r="C263" s="321" t="s">
        <v>650</v>
      </c>
      <c r="D263" s="321"/>
      <c r="E263" s="325">
        <v>141.97</v>
      </c>
      <c r="F263" s="325"/>
      <c r="G263" s="325">
        <v>425.2</v>
      </c>
      <c r="H263" s="325"/>
      <c r="I263" s="325"/>
      <c r="J263" s="325"/>
      <c r="K263" s="325">
        <v>141.85</v>
      </c>
      <c r="L263" s="325"/>
      <c r="M263" s="325">
        <v>425.94</v>
      </c>
      <c r="N263" s="325"/>
      <c r="O263" s="325"/>
    </row>
    <row r="264" spans="1:15" ht="12.75">
      <c r="A264" s="319"/>
      <c r="B264" s="322"/>
      <c r="C264" s="322" t="s">
        <v>651</v>
      </c>
      <c r="D264" s="322"/>
      <c r="E264" s="324">
        <v>142.08</v>
      </c>
      <c r="F264" s="324"/>
      <c r="G264" s="324"/>
      <c r="H264" s="324"/>
      <c r="I264" s="324"/>
      <c r="J264" s="324"/>
      <c r="K264" s="324">
        <v>142.07</v>
      </c>
      <c r="L264" s="324"/>
      <c r="M264" s="324"/>
      <c r="N264" s="324"/>
      <c r="O264" s="324"/>
    </row>
    <row r="265" spans="1:15" ht="12.75">
      <c r="A265" s="319"/>
      <c r="B265" s="321"/>
      <c r="C265" s="321" t="s">
        <v>652</v>
      </c>
      <c r="D265" s="321"/>
      <c r="E265" s="325">
        <v>141.94</v>
      </c>
      <c r="F265" s="325"/>
      <c r="G265" s="325"/>
      <c r="H265" s="325"/>
      <c r="I265" s="325"/>
      <c r="J265" s="325"/>
      <c r="K265" s="325">
        <v>142.18</v>
      </c>
      <c r="L265" s="325"/>
      <c r="M265" s="325"/>
      <c r="N265" s="325"/>
      <c r="O265" s="325"/>
    </row>
    <row r="266" spans="1:15" ht="12.75">
      <c r="A266" s="319"/>
      <c r="B266" s="322"/>
      <c r="C266" s="322" t="s">
        <v>653</v>
      </c>
      <c r="D266" s="322"/>
      <c r="E266" s="324">
        <v>142</v>
      </c>
      <c r="F266" s="324"/>
      <c r="G266" s="324">
        <v>426.02</v>
      </c>
      <c r="H266" s="324"/>
      <c r="I266" s="324"/>
      <c r="J266" s="324"/>
      <c r="K266" s="324">
        <v>142.03</v>
      </c>
      <c r="L266" s="324"/>
      <c r="M266" s="324">
        <v>426.28</v>
      </c>
      <c r="N266" s="324"/>
      <c r="O266" s="324"/>
    </row>
    <row r="267" spans="1:15" ht="12.75">
      <c r="A267" s="319"/>
      <c r="B267" s="321"/>
      <c r="C267" s="321" t="s">
        <v>654</v>
      </c>
      <c r="D267" s="321"/>
      <c r="E267" s="325">
        <v>141.48</v>
      </c>
      <c r="F267" s="325"/>
      <c r="G267" s="325"/>
      <c r="H267" s="325"/>
      <c r="I267" s="325"/>
      <c r="J267" s="325"/>
      <c r="K267" s="325">
        <v>142.09</v>
      </c>
      <c r="L267" s="325"/>
      <c r="M267" s="325"/>
      <c r="N267" s="325"/>
      <c r="O267" s="325"/>
    </row>
    <row r="268" spans="1:15" ht="12.75">
      <c r="A268" s="319"/>
      <c r="B268" s="322"/>
      <c r="C268" s="322" t="s">
        <v>655</v>
      </c>
      <c r="D268" s="322"/>
      <c r="E268" s="324">
        <v>140.6</v>
      </c>
      <c r="F268" s="324"/>
      <c r="G268" s="324"/>
      <c r="H268" s="324"/>
      <c r="I268" s="324"/>
      <c r="J268" s="324"/>
      <c r="K268" s="324">
        <v>141.53</v>
      </c>
      <c r="L268" s="324"/>
      <c r="M268" s="324"/>
      <c r="N268" s="324"/>
      <c r="O268" s="324"/>
    </row>
    <row r="269" spans="1:15" ht="12.75">
      <c r="A269" s="319"/>
      <c r="B269" s="321"/>
      <c r="C269" s="321" t="s">
        <v>656</v>
      </c>
      <c r="D269" s="321"/>
      <c r="E269" s="325">
        <v>139.62</v>
      </c>
      <c r="F269" s="325"/>
      <c r="G269" s="325">
        <v>421.71</v>
      </c>
      <c r="H269" s="325"/>
      <c r="I269" s="325">
        <v>1698.58</v>
      </c>
      <c r="J269" s="325"/>
      <c r="K269" s="325">
        <v>140.59</v>
      </c>
      <c r="L269" s="325"/>
      <c r="M269" s="325">
        <v>424.21</v>
      </c>
      <c r="N269" s="325"/>
      <c r="O269" s="325">
        <v>1699.8</v>
      </c>
    </row>
    <row r="270" spans="1:15" ht="12.75">
      <c r="A270" s="319"/>
      <c r="B270" s="322"/>
      <c r="C270" s="322" t="s">
        <v>657</v>
      </c>
      <c r="D270" s="322"/>
      <c r="E270" s="324">
        <v>139.02</v>
      </c>
      <c r="F270" s="324"/>
      <c r="G270" s="324"/>
      <c r="H270" s="324"/>
      <c r="I270" s="324"/>
      <c r="J270" s="324"/>
      <c r="K270" s="324">
        <v>139.55</v>
      </c>
      <c r="L270" s="324"/>
      <c r="M270" s="324"/>
      <c r="N270" s="324"/>
      <c r="O270" s="324"/>
    </row>
    <row r="271" spans="1:15" ht="12.75">
      <c r="A271" s="319"/>
      <c r="B271" s="321"/>
      <c r="C271" s="321" t="s">
        <v>658</v>
      </c>
      <c r="D271" s="321"/>
      <c r="E271" s="325">
        <v>138.44</v>
      </c>
      <c r="F271" s="325"/>
      <c r="G271" s="325"/>
      <c r="H271" s="325"/>
      <c r="I271" s="325"/>
      <c r="J271" s="325"/>
      <c r="K271" s="325">
        <v>138.91</v>
      </c>
      <c r="L271" s="325"/>
      <c r="M271" s="325"/>
      <c r="N271" s="325"/>
      <c r="O271" s="325"/>
    </row>
    <row r="272" spans="1:15" ht="12.75">
      <c r="A272" s="319"/>
      <c r="B272" s="322"/>
      <c r="C272" s="322" t="s">
        <v>659</v>
      </c>
      <c r="D272" s="322"/>
      <c r="E272" s="324">
        <v>138.46</v>
      </c>
      <c r="F272" s="324"/>
      <c r="G272" s="324">
        <v>415.93</v>
      </c>
      <c r="H272" s="324"/>
      <c r="I272" s="324"/>
      <c r="J272" s="324"/>
      <c r="K272" s="324">
        <v>138.3</v>
      </c>
      <c r="L272" s="324"/>
      <c r="M272" s="324">
        <v>416.75</v>
      </c>
      <c r="N272" s="324"/>
      <c r="O272" s="324"/>
    </row>
    <row r="273" spans="1:15" ht="12.75">
      <c r="A273" s="319"/>
      <c r="B273" s="321"/>
      <c r="C273" s="321" t="s">
        <v>660</v>
      </c>
      <c r="D273" s="321"/>
      <c r="E273" s="325">
        <v>138.55</v>
      </c>
      <c r="F273" s="325"/>
      <c r="G273" s="325"/>
      <c r="H273" s="325"/>
      <c r="I273" s="325"/>
      <c r="J273" s="325"/>
      <c r="K273" s="325">
        <v>138.33</v>
      </c>
      <c r="L273" s="325"/>
      <c r="M273" s="325"/>
      <c r="N273" s="325"/>
      <c r="O273" s="325"/>
    </row>
    <row r="274" spans="1:15" ht="12.75">
      <c r="A274" s="319"/>
      <c r="B274" s="322"/>
      <c r="C274" s="322" t="s">
        <v>661</v>
      </c>
      <c r="D274" s="322"/>
      <c r="E274" s="324">
        <v>138.46</v>
      </c>
      <c r="F274" s="324"/>
      <c r="G274" s="324"/>
      <c r="H274" s="324"/>
      <c r="I274" s="324"/>
      <c r="J274" s="324"/>
      <c r="K274" s="324">
        <v>138.43</v>
      </c>
      <c r="L274" s="324"/>
      <c r="M274" s="324"/>
      <c r="N274" s="324"/>
      <c r="O274" s="324"/>
    </row>
    <row r="275" spans="1:15" ht="12.75">
      <c r="A275" s="319"/>
      <c r="B275" s="321"/>
      <c r="C275" s="321" t="s">
        <v>662</v>
      </c>
      <c r="D275" s="321"/>
      <c r="E275" s="325">
        <v>138.02</v>
      </c>
      <c r="F275" s="325"/>
      <c r="G275" s="325">
        <v>415.03</v>
      </c>
      <c r="H275" s="325"/>
      <c r="I275" s="325"/>
      <c r="J275" s="325"/>
      <c r="K275" s="325">
        <v>138.35</v>
      </c>
      <c r="L275" s="325"/>
      <c r="M275" s="325">
        <v>415.11</v>
      </c>
      <c r="N275" s="325"/>
      <c r="O275" s="325"/>
    </row>
    <row r="276" spans="1:15" ht="12.75">
      <c r="A276" s="319"/>
      <c r="B276" s="322"/>
      <c r="C276" s="322" t="s">
        <v>663</v>
      </c>
      <c r="D276" s="322"/>
      <c r="E276" s="324">
        <v>137.99</v>
      </c>
      <c r="F276" s="324"/>
      <c r="G276" s="324"/>
      <c r="H276" s="324"/>
      <c r="I276" s="324"/>
      <c r="J276" s="324"/>
      <c r="K276" s="324">
        <v>137.88</v>
      </c>
      <c r="L276" s="324"/>
      <c r="M276" s="324"/>
      <c r="N276" s="324"/>
      <c r="O276" s="324"/>
    </row>
    <row r="277" spans="1:15" ht="12.75">
      <c r="A277" s="319"/>
      <c r="B277" s="321"/>
      <c r="C277" s="321" t="s">
        <v>664</v>
      </c>
      <c r="D277" s="321"/>
      <c r="E277" s="325">
        <v>138.17</v>
      </c>
      <c r="F277" s="325"/>
      <c r="G277" s="325"/>
      <c r="H277" s="325"/>
      <c r="I277" s="325"/>
      <c r="J277" s="325"/>
      <c r="K277" s="325">
        <v>137.86</v>
      </c>
      <c r="L277" s="325"/>
      <c r="M277" s="325"/>
      <c r="N277" s="325"/>
      <c r="O277" s="325"/>
    </row>
    <row r="278" spans="1:15" ht="12.75">
      <c r="A278" s="319"/>
      <c r="B278" s="322"/>
      <c r="C278" s="322" t="s">
        <v>665</v>
      </c>
      <c r="D278" s="322"/>
      <c r="E278" s="324">
        <v>138.18</v>
      </c>
      <c r="F278" s="324"/>
      <c r="G278" s="324">
        <v>414.35</v>
      </c>
      <c r="H278" s="324"/>
      <c r="I278" s="324"/>
      <c r="J278" s="324"/>
      <c r="K278" s="324">
        <v>138.06</v>
      </c>
      <c r="L278" s="324"/>
      <c r="M278" s="324">
        <v>413.81</v>
      </c>
      <c r="N278" s="324"/>
      <c r="O278" s="324"/>
    </row>
    <row r="279" spans="1:15" ht="12.75">
      <c r="A279" s="319"/>
      <c r="B279" s="321"/>
      <c r="C279" s="321" t="s">
        <v>666</v>
      </c>
      <c r="D279" s="321"/>
      <c r="E279" s="325">
        <v>137.97</v>
      </c>
      <c r="F279" s="325"/>
      <c r="G279" s="325"/>
      <c r="H279" s="325"/>
      <c r="I279" s="325"/>
      <c r="J279" s="325"/>
      <c r="K279" s="325">
        <v>138.08</v>
      </c>
      <c r="L279" s="325"/>
      <c r="M279" s="325"/>
      <c r="N279" s="325"/>
      <c r="O279" s="325"/>
    </row>
    <row r="280" spans="1:15" ht="12.75">
      <c r="A280" s="319"/>
      <c r="B280" s="322"/>
      <c r="C280" s="322" t="s">
        <v>667</v>
      </c>
      <c r="D280" s="322"/>
      <c r="E280" s="324">
        <v>139.44</v>
      </c>
      <c r="F280" s="324"/>
      <c r="G280" s="324"/>
      <c r="H280" s="324"/>
      <c r="I280" s="324"/>
      <c r="J280" s="324"/>
      <c r="K280" s="324">
        <v>137.86</v>
      </c>
      <c r="L280" s="324"/>
      <c r="M280" s="324"/>
      <c r="N280" s="324"/>
      <c r="O280" s="324"/>
    </row>
    <row r="281" spans="1:15" ht="12.75">
      <c r="A281" s="319"/>
      <c r="B281" s="321"/>
      <c r="C281" s="321" t="s">
        <v>668</v>
      </c>
      <c r="D281" s="321"/>
      <c r="E281" s="325">
        <v>139.5</v>
      </c>
      <c r="F281" s="325"/>
      <c r="G281" s="325">
        <v>416.91</v>
      </c>
      <c r="H281" s="325"/>
      <c r="I281" s="325">
        <v>1662.21</v>
      </c>
      <c r="J281" s="325"/>
      <c r="K281" s="325">
        <v>139.44</v>
      </c>
      <c r="L281" s="325"/>
      <c r="M281" s="325">
        <v>415.38</v>
      </c>
      <c r="N281" s="325"/>
      <c r="O281" s="325">
        <v>1661.05</v>
      </c>
    </row>
    <row r="282" spans="1:15" ht="12.75">
      <c r="A282" s="319"/>
      <c r="B282" s="322"/>
      <c r="C282" s="322" t="s">
        <v>669</v>
      </c>
      <c r="D282" s="322"/>
      <c r="E282" s="324">
        <v>139.75</v>
      </c>
      <c r="F282" s="324"/>
      <c r="G282" s="324"/>
      <c r="H282" s="324"/>
      <c r="I282" s="324"/>
      <c r="J282" s="324"/>
      <c r="K282" s="324">
        <v>139.5</v>
      </c>
      <c r="L282" s="324"/>
      <c r="M282" s="324"/>
      <c r="N282" s="324"/>
      <c r="O282" s="324"/>
    </row>
    <row r="283" spans="1:15" ht="12.75">
      <c r="A283" s="319"/>
      <c r="B283" s="321"/>
      <c r="C283" s="321" t="s">
        <v>670</v>
      </c>
      <c r="D283" s="321"/>
      <c r="E283" s="325">
        <v>139.16</v>
      </c>
      <c r="F283" s="325"/>
      <c r="G283" s="325"/>
      <c r="H283" s="325"/>
      <c r="I283" s="325"/>
      <c r="J283" s="325"/>
      <c r="K283" s="325">
        <v>139.77</v>
      </c>
      <c r="L283" s="325"/>
      <c r="M283" s="325"/>
      <c r="N283" s="325"/>
      <c r="O283" s="325"/>
    </row>
    <row r="284" spans="1:15" ht="12.75">
      <c r="A284" s="319"/>
      <c r="B284" s="322"/>
      <c r="C284" s="322" t="s">
        <v>671</v>
      </c>
      <c r="D284" s="322"/>
      <c r="E284" s="324">
        <v>139.28</v>
      </c>
      <c r="F284" s="324"/>
      <c r="G284" s="324">
        <v>418.19</v>
      </c>
      <c r="H284" s="324"/>
      <c r="I284" s="324"/>
      <c r="J284" s="324"/>
      <c r="K284" s="324">
        <v>139.14</v>
      </c>
      <c r="L284" s="324"/>
      <c r="M284" s="324">
        <v>418.41</v>
      </c>
      <c r="N284" s="324"/>
      <c r="O284" s="324"/>
    </row>
    <row r="285" spans="1:15" ht="12.75">
      <c r="A285" s="319"/>
      <c r="B285" s="321"/>
      <c r="C285" s="321" t="s">
        <v>672</v>
      </c>
      <c r="D285" s="321"/>
      <c r="E285" s="325">
        <v>140.35</v>
      </c>
      <c r="F285" s="325"/>
      <c r="G285" s="325"/>
      <c r="H285" s="325"/>
      <c r="I285" s="325"/>
      <c r="J285" s="325"/>
      <c r="K285" s="325">
        <v>139.27</v>
      </c>
      <c r="L285" s="325"/>
      <c r="M285" s="325"/>
      <c r="N285" s="325"/>
      <c r="O285" s="325"/>
    </row>
    <row r="286" spans="1:15" ht="12.75">
      <c r="A286" s="319"/>
      <c r="B286" s="322"/>
      <c r="C286" s="322" t="s">
        <v>673</v>
      </c>
      <c r="D286" s="322"/>
      <c r="E286" s="324">
        <v>140.48</v>
      </c>
      <c r="F286" s="324"/>
      <c r="G286" s="324"/>
      <c r="H286" s="324"/>
      <c r="I286" s="324"/>
      <c r="J286" s="324"/>
      <c r="K286" s="324">
        <v>140.41</v>
      </c>
      <c r="L286" s="324"/>
      <c r="M286" s="324"/>
      <c r="N286" s="324"/>
      <c r="O286" s="324"/>
    </row>
    <row r="287" spans="1:15" ht="12.75">
      <c r="A287" s="319"/>
      <c r="B287" s="321"/>
      <c r="C287" s="321" t="s">
        <v>674</v>
      </c>
      <c r="D287" s="321"/>
      <c r="E287" s="325">
        <v>140.62</v>
      </c>
      <c r="F287" s="325"/>
      <c r="G287" s="325">
        <v>421.45</v>
      </c>
      <c r="H287" s="325"/>
      <c r="I287" s="325"/>
      <c r="J287" s="325"/>
      <c r="K287" s="325">
        <v>140.55</v>
      </c>
      <c r="L287" s="325"/>
      <c r="M287" s="325">
        <v>420.22</v>
      </c>
      <c r="N287" s="325"/>
      <c r="O287" s="325"/>
    </row>
    <row r="288" spans="1:15" ht="12.75">
      <c r="A288" s="319"/>
      <c r="B288" s="322"/>
      <c r="C288" s="322" t="s">
        <v>675</v>
      </c>
      <c r="D288" s="322"/>
      <c r="E288" s="324">
        <v>140.68</v>
      </c>
      <c r="F288" s="324"/>
      <c r="G288" s="324"/>
      <c r="H288" s="324"/>
      <c r="I288" s="324"/>
      <c r="J288" s="324"/>
      <c r="K288" s="324">
        <v>140.69</v>
      </c>
      <c r="L288" s="324"/>
      <c r="M288" s="324"/>
      <c r="N288" s="324"/>
      <c r="O288" s="324"/>
    </row>
    <row r="289" spans="1:15" ht="12.75">
      <c r="A289" s="319"/>
      <c r="B289" s="321"/>
      <c r="C289" s="321" t="s">
        <v>676</v>
      </c>
      <c r="D289" s="321"/>
      <c r="E289" s="325">
        <v>140.38</v>
      </c>
      <c r="F289" s="325"/>
      <c r="G289" s="325"/>
      <c r="H289" s="325"/>
      <c r="I289" s="325"/>
      <c r="J289" s="325"/>
      <c r="K289" s="325">
        <v>140.74</v>
      </c>
      <c r="L289" s="325"/>
      <c r="M289" s="325"/>
      <c r="N289" s="325"/>
      <c r="O289" s="325"/>
    </row>
    <row r="290" spans="1:15" ht="12.75">
      <c r="A290" s="319"/>
      <c r="B290" s="322"/>
      <c r="C290" s="322" t="s">
        <v>677</v>
      </c>
      <c r="D290" s="322"/>
      <c r="E290" s="324">
        <v>140.14</v>
      </c>
      <c r="F290" s="324"/>
      <c r="G290" s="324">
        <v>421.2</v>
      </c>
      <c r="H290" s="324"/>
      <c r="I290" s="324"/>
      <c r="J290" s="324"/>
      <c r="K290" s="324">
        <v>140.43</v>
      </c>
      <c r="L290" s="324"/>
      <c r="M290" s="324">
        <v>421.86</v>
      </c>
      <c r="N290" s="324"/>
      <c r="O290" s="324"/>
    </row>
    <row r="291" spans="1:15" ht="12.75">
      <c r="A291" s="319"/>
      <c r="B291" s="321"/>
      <c r="C291" s="321" t="s">
        <v>678</v>
      </c>
      <c r="D291" s="321"/>
      <c r="E291" s="325">
        <v>140.67</v>
      </c>
      <c r="F291" s="325"/>
      <c r="G291" s="325"/>
      <c r="H291" s="325"/>
      <c r="I291" s="325"/>
      <c r="J291" s="325"/>
      <c r="K291" s="325">
        <v>140.17</v>
      </c>
      <c r="L291" s="325"/>
      <c r="M291" s="325"/>
      <c r="N291" s="325"/>
      <c r="O291" s="325"/>
    </row>
    <row r="292" spans="1:15" ht="12.75">
      <c r="A292" s="319"/>
      <c r="B292" s="322"/>
      <c r="C292" s="322" t="s">
        <v>679</v>
      </c>
      <c r="D292" s="322"/>
      <c r="E292" s="324">
        <v>140.64</v>
      </c>
      <c r="F292" s="324"/>
      <c r="G292" s="324"/>
      <c r="H292" s="324"/>
      <c r="I292" s="324"/>
      <c r="J292" s="324"/>
      <c r="K292" s="324">
        <v>140.73</v>
      </c>
      <c r="L292" s="324"/>
      <c r="M292" s="324"/>
      <c r="N292" s="324"/>
      <c r="O292" s="324"/>
    </row>
    <row r="293" spans="1:15" ht="12.75">
      <c r="A293" s="319"/>
      <c r="B293" s="321"/>
      <c r="C293" s="321" t="s">
        <v>680</v>
      </c>
      <c r="D293" s="321"/>
      <c r="E293" s="325">
        <v>141.88</v>
      </c>
      <c r="F293" s="325"/>
      <c r="G293" s="325">
        <v>423.19</v>
      </c>
      <c r="H293" s="325"/>
      <c r="I293" s="325">
        <v>1684.04</v>
      </c>
      <c r="J293" s="325"/>
      <c r="K293" s="325">
        <v>140.69</v>
      </c>
      <c r="L293" s="325"/>
      <c r="M293" s="325">
        <v>421.58</v>
      </c>
      <c r="N293" s="325"/>
      <c r="O293" s="325">
        <v>1682.07</v>
      </c>
    </row>
    <row r="294" spans="1:15" ht="12.75">
      <c r="A294" s="319"/>
      <c r="B294" s="322"/>
      <c r="C294" s="322" t="s">
        <v>681</v>
      </c>
      <c r="D294" s="322"/>
      <c r="E294" s="324">
        <v>143.57</v>
      </c>
      <c r="F294" s="324"/>
      <c r="G294" s="324"/>
      <c r="H294" s="324"/>
      <c r="I294" s="324"/>
      <c r="J294" s="324"/>
      <c r="K294" s="324">
        <v>142.02</v>
      </c>
      <c r="L294" s="324"/>
      <c r="M294" s="324"/>
      <c r="N294" s="324"/>
      <c r="O294" s="324"/>
    </row>
    <row r="295" spans="1:15" ht="12.75">
      <c r="A295" s="319"/>
      <c r="B295" s="321"/>
      <c r="C295" s="321" t="s">
        <v>682</v>
      </c>
      <c r="D295" s="321"/>
      <c r="E295" s="325">
        <v>144.93</v>
      </c>
      <c r="F295" s="325"/>
      <c r="G295" s="325"/>
      <c r="H295" s="325"/>
      <c r="I295" s="325"/>
      <c r="J295" s="325"/>
      <c r="K295" s="325">
        <v>143.81</v>
      </c>
      <c r="L295" s="325"/>
      <c r="M295" s="325"/>
      <c r="N295" s="325"/>
      <c r="O295" s="325"/>
    </row>
    <row r="296" spans="1:15" ht="12.75">
      <c r="A296" s="319"/>
      <c r="B296" s="322"/>
      <c r="C296" s="322" t="s">
        <v>683</v>
      </c>
      <c r="D296" s="322"/>
      <c r="E296" s="324">
        <v>145.67</v>
      </c>
      <c r="F296" s="324"/>
      <c r="G296" s="324">
        <v>434.17</v>
      </c>
      <c r="H296" s="324"/>
      <c r="I296" s="324"/>
      <c r="J296" s="324"/>
      <c r="K296" s="324">
        <v>145.24</v>
      </c>
      <c r="L296" s="324"/>
      <c r="M296" s="324">
        <v>431.06</v>
      </c>
      <c r="N296" s="324"/>
      <c r="O296" s="324"/>
    </row>
    <row r="297" spans="1:15" ht="12.75">
      <c r="A297" s="319"/>
      <c r="B297" s="321"/>
      <c r="C297" s="321" t="s">
        <v>684</v>
      </c>
      <c r="D297" s="321"/>
      <c r="E297" s="325">
        <v>144.24</v>
      </c>
      <c r="F297" s="325"/>
      <c r="G297" s="325"/>
      <c r="H297" s="325"/>
      <c r="I297" s="325"/>
      <c r="J297" s="325"/>
      <c r="K297" s="325">
        <v>146.01</v>
      </c>
      <c r="L297" s="325"/>
      <c r="M297" s="325"/>
      <c r="N297" s="325"/>
      <c r="O297" s="325"/>
    </row>
    <row r="298" spans="1:15" ht="12.75">
      <c r="A298" s="319"/>
      <c r="B298" s="322"/>
      <c r="C298" s="322" t="s">
        <v>685</v>
      </c>
      <c r="D298" s="322"/>
      <c r="E298" s="324">
        <v>143.86</v>
      </c>
      <c r="F298" s="324"/>
      <c r="G298" s="324"/>
      <c r="H298" s="324"/>
      <c r="I298" s="324"/>
      <c r="J298" s="324"/>
      <c r="K298" s="324">
        <v>144.46</v>
      </c>
      <c r="L298" s="324"/>
      <c r="M298" s="324"/>
      <c r="N298" s="324"/>
      <c r="O298" s="324"/>
    </row>
    <row r="299" spans="1:15" ht="12.75">
      <c r="A299" s="319"/>
      <c r="B299" s="321"/>
      <c r="C299" s="321" t="s">
        <v>686</v>
      </c>
      <c r="D299" s="321"/>
      <c r="E299" s="325">
        <v>143.95</v>
      </c>
      <c r="F299" s="325"/>
      <c r="G299" s="325">
        <v>432.06</v>
      </c>
      <c r="H299" s="325"/>
      <c r="I299" s="325"/>
      <c r="J299" s="325"/>
      <c r="K299" s="325">
        <v>144.04</v>
      </c>
      <c r="L299" s="325"/>
      <c r="M299" s="325">
        <v>434.51</v>
      </c>
      <c r="N299" s="325"/>
      <c r="O299" s="325"/>
    </row>
    <row r="300" spans="1:15" ht="12.75">
      <c r="A300" s="319"/>
      <c r="B300" s="322"/>
      <c r="C300" s="322" t="s">
        <v>687</v>
      </c>
      <c r="D300" s="322"/>
      <c r="E300" s="324">
        <v>143.57</v>
      </c>
      <c r="F300" s="324"/>
      <c r="G300" s="324"/>
      <c r="H300" s="324"/>
      <c r="I300" s="324"/>
      <c r="J300" s="324"/>
      <c r="K300" s="324">
        <v>144.13</v>
      </c>
      <c r="L300" s="324"/>
      <c r="M300" s="324"/>
      <c r="N300" s="324"/>
      <c r="O300" s="324"/>
    </row>
    <row r="301" spans="1:15" ht="12.75">
      <c r="A301" s="319"/>
      <c r="B301" s="321"/>
      <c r="C301" s="321" t="s">
        <v>688</v>
      </c>
      <c r="D301" s="321"/>
      <c r="E301" s="325">
        <v>143.5</v>
      </c>
      <c r="F301" s="325"/>
      <c r="G301" s="325"/>
      <c r="H301" s="325"/>
      <c r="I301" s="325"/>
      <c r="J301" s="325"/>
      <c r="K301" s="325">
        <v>143.7</v>
      </c>
      <c r="L301" s="325"/>
      <c r="M301" s="325"/>
      <c r="N301" s="325"/>
      <c r="O301" s="325"/>
    </row>
    <row r="302" spans="1:15" ht="12.75">
      <c r="A302" s="319"/>
      <c r="B302" s="322"/>
      <c r="C302" s="322" t="s">
        <v>689</v>
      </c>
      <c r="D302" s="322"/>
      <c r="E302" s="324">
        <v>143.37</v>
      </c>
      <c r="F302" s="324"/>
      <c r="G302" s="324">
        <v>430.44</v>
      </c>
      <c r="H302" s="324"/>
      <c r="I302" s="324"/>
      <c r="J302" s="324"/>
      <c r="K302" s="324">
        <v>143.62</v>
      </c>
      <c r="L302" s="324"/>
      <c r="M302" s="324">
        <v>431.45</v>
      </c>
      <c r="N302" s="324"/>
      <c r="O302" s="324"/>
    </row>
    <row r="303" spans="1:15" ht="12.75">
      <c r="A303" s="319"/>
      <c r="B303" s="321"/>
      <c r="C303" s="321" t="s">
        <v>690</v>
      </c>
      <c r="D303" s="321"/>
      <c r="E303" s="325">
        <v>142.97</v>
      </c>
      <c r="F303" s="325"/>
      <c r="G303" s="325"/>
      <c r="H303" s="325"/>
      <c r="I303" s="325"/>
      <c r="J303" s="325"/>
      <c r="K303" s="325">
        <v>143.48</v>
      </c>
      <c r="L303" s="325"/>
      <c r="M303" s="325"/>
      <c r="N303" s="325"/>
      <c r="O303" s="325"/>
    </row>
    <row r="304" spans="1:15" ht="12.75">
      <c r="A304" s="319"/>
      <c r="B304" s="322"/>
      <c r="C304" s="322" t="s">
        <v>691</v>
      </c>
      <c r="D304" s="322"/>
      <c r="E304" s="324">
        <v>142.26</v>
      </c>
      <c r="F304" s="324"/>
      <c r="G304" s="324"/>
      <c r="H304" s="324"/>
      <c r="I304" s="324"/>
      <c r="J304" s="324"/>
      <c r="K304" s="324">
        <v>143.05</v>
      </c>
      <c r="L304" s="324"/>
      <c r="M304" s="324"/>
      <c r="N304" s="324"/>
      <c r="O304" s="324"/>
    </row>
    <row r="305" spans="1:15" ht="12.75">
      <c r="A305" s="319"/>
      <c r="B305" s="321"/>
      <c r="C305" s="321" t="s">
        <v>692</v>
      </c>
      <c r="D305" s="321"/>
      <c r="E305" s="325">
        <v>141.01</v>
      </c>
      <c r="F305" s="325"/>
      <c r="G305" s="325">
        <v>426.25</v>
      </c>
      <c r="H305" s="325"/>
      <c r="I305" s="325">
        <v>1722.91</v>
      </c>
      <c r="J305" s="325"/>
      <c r="K305" s="325">
        <v>142.28</v>
      </c>
      <c r="L305" s="325"/>
      <c r="M305" s="325">
        <v>428.81</v>
      </c>
      <c r="N305" s="325"/>
      <c r="O305" s="325">
        <v>1725.83</v>
      </c>
    </row>
    <row r="306" spans="1:15" ht="12.75">
      <c r="A306" s="319"/>
      <c r="B306" s="322"/>
      <c r="C306" s="322" t="s">
        <v>693</v>
      </c>
      <c r="D306" s="322"/>
      <c r="E306" s="324">
        <v>138.83</v>
      </c>
      <c r="F306" s="324"/>
      <c r="G306" s="324"/>
      <c r="H306" s="324"/>
      <c r="I306" s="324"/>
      <c r="J306" s="324"/>
      <c r="K306" s="324">
        <v>140.95</v>
      </c>
      <c r="L306" s="324"/>
      <c r="M306" s="324"/>
      <c r="N306" s="324"/>
      <c r="O306" s="324"/>
    </row>
    <row r="307" spans="1:15" ht="12.75">
      <c r="A307" s="319"/>
      <c r="B307" s="321"/>
      <c r="C307" s="321" t="s">
        <v>694</v>
      </c>
      <c r="D307" s="321"/>
      <c r="E307" s="325">
        <v>138.52</v>
      </c>
      <c r="F307" s="325"/>
      <c r="G307" s="325"/>
      <c r="H307" s="325"/>
      <c r="I307" s="325"/>
      <c r="J307" s="325"/>
      <c r="K307" s="325">
        <v>138.63</v>
      </c>
      <c r="L307" s="325"/>
      <c r="M307" s="325"/>
      <c r="N307" s="325"/>
      <c r="O307" s="325"/>
    </row>
    <row r="308" spans="1:15" ht="12.75">
      <c r="A308" s="319"/>
      <c r="B308" s="322"/>
      <c r="C308" s="322" t="s">
        <v>695</v>
      </c>
      <c r="D308" s="322"/>
      <c r="E308" s="324">
        <v>136.06</v>
      </c>
      <c r="F308" s="324"/>
      <c r="G308" s="324">
        <v>413.41</v>
      </c>
      <c r="H308" s="324"/>
      <c r="I308" s="324"/>
      <c r="J308" s="324"/>
      <c r="K308" s="324">
        <v>138.31</v>
      </c>
      <c r="L308" s="324"/>
      <c r="M308" s="324">
        <v>417.88</v>
      </c>
      <c r="N308" s="324"/>
      <c r="O308" s="324"/>
    </row>
    <row r="309" spans="1:15" ht="12.75">
      <c r="A309" s="319"/>
      <c r="B309" s="321"/>
      <c r="C309" s="321" t="s">
        <v>696</v>
      </c>
      <c r="D309" s="321"/>
      <c r="E309" s="325">
        <v>135.42</v>
      </c>
      <c r="F309" s="325"/>
      <c r="G309" s="325"/>
      <c r="H309" s="325"/>
      <c r="I309" s="325"/>
      <c r="J309" s="325"/>
      <c r="K309" s="325">
        <v>135.7</v>
      </c>
      <c r="L309" s="325"/>
      <c r="M309" s="325"/>
      <c r="N309" s="325"/>
      <c r="O309" s="325"/>
    </row>
    <row r="310" spans="1:15" ht="12.75">
      <c r="A310" s="319"/>
      <c r="B310" s="322"/>
      <c r="C310" s="322" t="s">
        <v>697</v>
      </c>
      <c r="D310" s="322"/>
      <c r="E310" s="324">
        <v>134.27</v>
      </c>
      <c r="F310" s="324"/>
      <c r="G310" s="324"/>
      <c r="H310" s="324"/>
      <c r="I310" s="324"/>
      <c r="J310" s="324"/>
      <c r="K310" s="324">
        <v>135.04</v>
      </c>
      <c r="L310" s="324"/>
      <c r="M310" s="324"/>
      <c r="N310" s="324"/>
      <c r="O310" s="324"/>
    </row>
    <row r="311" spans="1:15" ht="12.75">
      <c r="A311" s="319"/>
      <c r="B311" s="321"/>
      <c r="C311" s="321" t="s">
        <v>698</v>
      </c>
      <c r="D311" s="321"/>
      <c r="E311" s="325">
        <v>132.65</v>
      </c>
      <c r="F311" s="325"/>
      <c r="G311" s="325">
        <v>402.34</v>
      </c>
      <c r="H311" s="325"/>
      <c r="I311" s="325"/>
      <c r="J311" s="325"/>
      <c r="K311" s="325">
        <v>133.84</v>
      </c>
      <c r="L311" s="325"/>
      <c r="M311" s="325">
        <v>404.58</v>
      </c>
      <c r="N311" s="325"/>
      <c r="O311" s="325"/>
    </row>
    <row r="312" spans="1:15" ht="12.75">
      <c r="A312" s="319"/>
      <c r="B312" s="322"/>
      <c r="C312" s="322" t="s">
        <v>699</v>
      </c>
      <c r="D312" s="322"/>
      <c r="E312" s="324">
        <v>132.29</v>
      </c>
      <c r="F312" s="324"/>
      <c r="G312" s="324"/>
      <c r="H312" s="324"/>
      <c r="I312" s="324"/>
      <c r="J312" s="324"/>
      <c r="K312" s="324">
        <v>132.14</v>
      </c>
      <c r="L312" s="324"/>
      <c r="M312" s="324"/>
      <c r="N312" s="324"/>
      <c r="O312" s="324"/>
    </row>
    <row r="313" spans="1:15" ht="12.75">
      <c r="A313" s="319"/>
      <c r="B313" s="321"/>
      <c r="C313" s="321" t="s">
        <v>700</v>
      </c>
      <c r="D313" s="321"/>
      <c r="E313" s="325">
        <v>132.14</v>
      </c>
      <c r="F313" s="325"/>
      <c r="G313" s="325"/>
      <c r="H313" s="325"/>
      <c r="I313" s="325"/>
      <c r="J313" s="325"/>
      <c r="K313" s="325">
        <v>131.79</v>
      </c>
      <c r="L313" s="325"/>
      <c r="M313" s="325"/>
      <c r="N313" s="325"/>
      <c r="O313" s="325"/>
    </row>
    <row r="314" spans="1:15" ht="12.75">
      <c r="A314" s="319"/>
      <c r="B314" s="322"/>
      <c r="C314" s="322" t="s">
        <v>701</v>
      </c>
      <c r="D314" s="322"/>
      <c r="E314" s="324">
        <v>132.09</v>
      </c>
      <c r="F314" s="324"/>
      <c r="G314" s="324">
        <v>396.52</v>
      </c>
      <c r="H314" s="324"/>
      <c r="I314" s="324"/>
      <c r="J314" s="324"/>
      <c r="K314" s="324">
        <v>131.66</v>
      </c>
      <c r="L314" s="324"/>
      <c r="M314" s="324">
        <v>395.6</v>
      </c>
      <c r="N314" s="324"/>
      <c r="O314" s="324"/>
    </row>
    <row r="315" spans="1:15" ht="12.75">
      <c r="A315" s="319"/>
      <c r="B315" s="321"/>
      <c r="C315" s="321" t="s">
        <v>702</v>
      </c>
      <c r="D315" s="321"/>
      <c r="E315" s="325">
        <v>131.66</v>
      </c>
      <c r="F315" s="325"/>
      <c r="G315" s="325"/>
      <c r="H315" s="325"/>
      <c r="I315" s="325"/>
      <c r="J315" s="325"/>
      <c r="K315" s="325">
        <v>131.64</v>
      </c>
      <c r="L315" s="325"/>
      <c r="M315" s="325"/>
      <c r="N315" s="325"/>
      <c r="O315" s="325"/>
    </row>
    <row r="316" spans="1:15" ht="12.75">
      <c r="A316" s="319"/>
      <c r="B316" s="322"/>
      <c r="C316" s="322" t="s">
        <v>703</v>
      </c>
      <c r="D316" s="322"/>
      <c r="E316" s="324">
        <v>131.3</v>
      </c>
      <c r="F316" s="324"/>
      <c r="G316" s="324"/>
      <c r="H316" s="324"/>
      <c r="I316" s="324"/>
      <c r="J316" s="324"/>
      <c r="K316" s="324">
        <v>131.22</v>
      </c>
      <c r="L316" s="324"/>
      <c r="M316" s="324"/>
      <c r="N316" s="324"/>
      <c r="O316" s="324"/>
    </row>
    <row r="317" spans="1:15" ht="12.75">
      <c r="A317" s="319"/>
      <c r="B317" s="321"/>
      <c r="C317" s="321" t="s">
        <v>704</v>
      </c>
      <c r="D317" s="321"/>
      <c r="E317" s="325">
        <v>130.68</v>
      </c>
      <c r="F317" s="325"/>
      <c r="G317" s="325">
        <v>393.64</v>
      </c>
      <c r="H317" s="325"/>
      <c r="I317" s="325">
        <v>1605.91</v>
      </c>
      <c r="J317" s="325"/>
      <c r="K317" s="325">
        <v>130.85</v>
      </c>
      <c r="L317" s="325"/>
      <c r="M317" s="325">
        <v>393.72</v>
      </c>
      <c r="N317" s="325"/>
      <c r="O317" s="325">
        <v>1611.77</v>
      </c>
    </row>
    <row r="318" spans="1:15" ht="12.75">
      <c r="A318" s="319"/>
      <c r="B318" s="322"/>
      <c r="C318" s="322" t="s">
        <v>705</v>
      </c>
      <c r="D318" s="322"/>
      <c r="E318" s="324">
        <v>129.38</v>
      </c>
      <c r="F318" s="324"/>
      <c r="G318" s="324"/>
      <c r="H318" s="324"/>
      <c r="I318" s="324"/>
      <c r="J318" s="324"/>
      <c r="K318" s="324">
        <v>130.23</v>
      </c>
      <c r="L318" s="324"/>
      <c r="M318" s="324"/>
      <c r="N318" s="324"/>
      <c r="O318" s="324"/>
    </row>
    <row r="319" spans="1:15" ht="12.75">
      <c r="A319" s="319"/>
      <c r="B319" s="321"/>
      <c r="C319" s="321" t="s">
        <v>706</v>
      </c>
      <c r="D319" s="321"/>
      <c r="E319" s="325">
        <v>127.9</v>
      </c>
      <c r="F319" s="325"/>
      <c r="G319" s="325"/>
      <c r="H319" s="325"/>
      <c r="I319" s="325"/>
      <c r="J319" s="325"/>
      <c r="K319" s="325">
        <v>128.87</v>
      </c>
      <c r="L319" s="325"/>
      <c r="M319" s="325"/>
      <c r="N319" s="325"/>
      <c r="O319" s="325"/>
    </row>
    <row r="320" spans="1:15" ht="12.75">
      <c r="A320" s="319"/>
      <c r="B320" s="322"/>
      <c r="C320" s="322" t="s">
        <v>707</v>
      </c>
      <c r="D320" s="322"/>
      <c r="E320" s="324">
        <v>127.82</v>
      </c>
      <c r="F320" s="324"/>
      <c r="G320" s="324">
        <v>385.1</v>
      </c>
      <c r="H320" s="324"/>
      <c r="I320" s="324"/>
      <c r="J320" s="324"/>
      <c r="K320" s="324">
        <v>127.33</v>
      </c>
      <c r="L320" s="324"/>
      <c r="M320" s="324">
        <v>386.43</v>
      </c>
      <c r="N320" s="324"/>
      <c r="O320" s="324"/>
    </row>
    <row r="321" spans="1:15" ht="12.75">
      <c r="A321" s="319"/>
      <c r="B321" s="321"/>
      <c r="C321" s="321" t="s">
        <v>708</v>
      </c>
      <c r="D321" s="321"/>
      <c r="E321" s="325">
        <v>127.34</v>
      </c>
      <c r="F321" s="325"/>
      <c r="G321" s="325"/>
      <c r="H321" s="325"/>
      <c r="I321" s="325"/>
      <c r="J321" s="325"/>
      <c r="K321" s="325">
        <v>127.27</v>
      </c>
      <c r="L321" s="325"/>
      <c r="M321" s="325"/>
      <c r="N321" s="325"/>
      <c r="O321" s="325"/>
    </row>
    <row r="322" spans="1:15" ht="12.75">
      <c r="A322" s="319"/>
      <c r="B322" s="322"/>
      <c r="C322" s="322" t="s">
        <v>709</v>
      </c>
      <c r="D322" s="322"/>
      <c r="E322" s="324">
        <v>126.93</v>
      </c>
      <c r="F322" s="324"/>
      <c r="G322" s="324"/>
      <c r="H322" s="324"/>
      <c r="I322" s="324"/>
      <c r="J322" s="324"/>
      <c r="K322" s="324">
        <v>126.81</v>
      </c>
      <c r="L322" s="324"/>
      <c r="M322" s="324"/>
      <c r="N322" s="324"/>
      <c r="O322" s="324"/>
    </row>
    <row r="323" spans="1:15" ht="12.75">
      <c r="A323" s="319"/>
      <c r="B323" s="321"/>
      <c r="C323" s="321" t="s">
        <v>710</v>
      </c>
      <c r="D323" s="321"/>
      <c r="E323" s="325">
        <v>127.67</v>
      </c>
      <c r="F323" s="325"/>
      <c r="G323" s="325">
        <v>381.95</v>
      </c>
      <c r="H323" s="325"/>
      <c r="I323" s="325"/>
      <c r="J323" s="325"/>
      <c r="K323" s="325">
        <v>126.41</v>
      </c>
      <c r="L323" s="325"/>
      <c r="M323" s="325">
        <v>380.49</v>
      </c>
      <c r="N323" s="325"/>
      <c r="O323" s="325"/>
    </row>
    <row r="324" spans="1:15" ht="12.75">
      <c r="A324" s="319"/>
      <c r="B324" s="322"/>
      <c r="C324" s="322" t="s">
        <v>711</v>
      </c>
      <c r="D324" s="322"/>
      <c r="E324" s="324">
        <v>127.94</v>
      </c>
      <c r="F324" s="324"/>
      <c r="G324" s="324"/>
      <c r="H324" s="324"/>
      <c r="I324" s="324"/>
      <c r="J324" s="324"/>
      <c r="K324" s="324">
        <v>127.23</v>
      </c>
      <c r="L324" s="324"/>
      <c r="M324" s="324"/>
      <c r="N324" s="324"/>
      <c r="O324" s="324"/>
    </row>
    <row r="325" spans="1:15" ht="12.75">
      <c r="A325" s="319"/>
      <c r="B325" s="321"/>
      <c r="C325" s="321" t="s">
        <v>712</v>
      </c>
      <c r="D325" s="321"/>
      <c r="E325" s="325">
        <v>127.89</v>
      </c>
      <c r="F325" s="325"/>
      <c r="G325" s="325"/>
      <c r="H325" s="325"/>
      <c r="I325" s="325"/>
      <c r="J325" s="325"/>
      <c r="K325" s="325">
        <v>127.54</v>
      </c>
      <c r="L325" s="325"/>
      <c r="M325" s="325"/>
      <c r="N325" s="325"/>
      <c r="O325" s="325"/>
    </row>
    <row r="326" spans="1:15" ht="12.75">
      <c r="A326" s="319"/>
      <c r="B326" s="322"/>
      <c r="C326" s="322" t="s">
        <v>713</v>
      </c>
      <c r="D326" s="322"/>
      <c r="E326" s="324">
        <v>127.82</v>
      </c>
      <c r="F326" s="324"/>
      <c r="G326" s="324">
        <v>383.65</v>
      </c>
      <c r="H326" s="324"/>
      <c r="I326" s="324"/>
      <c r="J326" s="324"/>
      <c r="K326" s="324">
        <v>127.52</v>
      </c>
      <c r="L326" s="324"/>
      <c r="M326" s="324">
        <v>382.29</v>
      </c>
      <c r="N326" s="324"/>
      <c r="O326" s="324"/>
    </row>
    <row r="327" spans="1:15" ht="12.75">
      <c r="A327" s="319"/>
      <c r="B327" s="321"/>
      <c r="C327" s="321" t="s">
        <v>714</v>
      </c>
      <c r="D327" s="321"/>
      <c r="E327" s="325">
        <v>127.74</v>
      </c>
      <c r="F327" s="325"/>
      <c r="G327" s="325"/>
      <c r="H327" s="325"/>
      <c r="I327" s="325"/>
      <c r="J327" s="325"/>
      <c r="K327" s="325">
        <v>127.47</v>
      </c>
      <c r="L327" s="325"/>
      <c r="M327" s="325"/>
      <c r="N327" s="325"/>
      <c r="O327" s="325"/>
    </row>
    <row r="328" spans="1:15" ht="12.75">
      <c r="A328" s="319"/>
      <c r="B328" s="322"/>
      <c r="C328" s="322" t="s">
        <v>715</v>
      </c>
      <c r="D328" s="322"/>
      <c r="E328" s="324">
        <v>127.78</v>
      </c>
      <c r="F328" s="324"/>
      <c r="G328" s="324"/>
      <c r="H328" s="324"/>
      <c r="I328" s="324"/>
      <c r="J328" s="324"/>
      <c r="K328" s="324">
        <v>127.41</v>
      </c>
      <c r="L328" s="324"/>
      <c r="M328" s="324"/>
      <c r="N328" s="324"/>
      <c r="O328" s="324"/>
    </row>
    <row r="329" spans="1:15" ht="12.75">
      <c r="A329" s="319"/>
      <c r="B329" s="321"/>
      <c r="C329" s="321" t="s">
        <v>716</v>
      </c>
      <c r="D329" s="321"/>
      <c r="E329" s="325">
        <v>127.37</v>
      </c>
      <c r="F329" s="325"/>
      <c r="G329" s="325">
        <v>382.89</v>
      </c>
      <c r="H329" s="325"/>
      <c r="I329" s="325">
        <v>1533.59</v>
      </c>
      <c r="J329" s="325"/>
      <c r="K329" s="325">
        <v>127.47</v>
      </c>
      <c r="L329" s="325"/>
      <c r="M329" s="325">
        <v>382.35</v>
      </c>
      <c r="N329" s="325"/>
      <c r="O329" s="325">
        <v>1531.55</v>
      </c>
    </row>
    <row r="330" spans="1:15" ht="12.75">
      <c r="A330" s="319"/>
      <c r="B330" s="322"/>
      <c r="C330" s="322" t="s">
        <v>717</v>
      </c>
      <c r="D330" s="322"/>
      <c r="E330" s="324">
        <v>126.49</v>
      </c>
      <c r="F330" s="324"/>
      <c r="G330" s="324"/>
      <c r="H330" s="324"/>
      <c r="I330" s="324"/>
      <c r="J330" s="324"/>
      <c r="K330" s="324">
        <v>127.05</v>
      </c>
      <c r="L330" s="324"/>
      <c r="M330" s="324"/>
      <c r="N330" s="324"/>
      <c r="O330" s="324"/>
    </row>
    <row r="331" spans="1:15" ht="12.75">
      <c r="A331" s="319"/>
      <c r="B331" s="321"/>
      <c r="C331" s="321" t="s">
        <v>718</v>
      </c>
      <c r="D331" s="321"/>
      <c r="E331" s="325">
        <v>125.12</v>
      </c>
      <c r="F331" s="325"/>
      <c r="G331" s="325"/>
      <c r="H331" s="325"/>
      <c r="I331" s="325"/>
      <c r="J331" s="325"/>
      <c r="K331" s="325">
        <v>126.14</v>
      </c>
      <c r="L331" s="325"/>
      <c r="M331" s="325"/>
      <c r="N331" s="325"/>
      <c r="O331" s="325"/>
    </row>
    <row r="332" spans="1:15" ht="12.75">
      <c r="A332" s="319"/>
      <c r="B332" s="322"/>
      <c r="C332" s="322" t="s">
        <v>719</v>
      </c>
      <c r="D332" s="322"/>
      <c r="E332" s="324">
        <v>126.27</v>
      </c>
      <c r="F332" s="324"/>
      <c r="G332" s="324">
        <v>377.88</v>
      </c>
      <c r="H332" s="324"/>
      <c r="I332" s="324"/>
      <c r="J332" s="324"/>
      <c r="K332" s="324">
        <v>124.69</v>
      </c>
      <c r="L332" s="324"/>
      <c r="M332" s="324">
        <v>377.88</v>
      </c>
      <c r="N332" s="324"/>
      <c r="O332" s="324"/>
    </row>
    <row r="333" spans="1:15" ht="12.75">
      <c r="A333" s="319"/>
      <c r="B333" s="321"/>
      <c r="C333" s="321" t="s">
        <v>720</v>
      </c>
      <c r="D333" s="321"/>
      <c r="E333" s="325">
        <v>126.1</v>
      </c>
      <c r="F333" s="325"/>
      <c r="G333" s="325"/>
      <c r="H333" s="325"/>
      <c r="I333" s="325"/>
      <c r="J333" s="325"/>
      <c r="K333" s="325">
        <v>125.95</v>
      </c>
      <c r="L333" s="325"/>
      <c r="M333" s="325"/>
      <c r="N333" s="325"/>
      <c r="O333" s="325"/>
    </row>
    <row r="334" spans="1:15" ht="12.75">
      <c r="A334" s="319"/>
      <c r="B334" s="322"/>
      <c r="C334" s="322" t="s">
        <v>721</v>
      </c>
      <c r="D334" s="322"/>
      <c r="E334" s="324">
        <v>126.68</v>
      </c>
      <c r="F334" s="324"/>
      <c r="G334" s="324"/>
      <c r="H334" s="324"/>
      <c r="I334" s="324"/>
      <c r="J334" s="324"/>
      <c r="K334" s="324">
        <v>125.79</v>
      </c>
      <c r="L334" s="324"/>
      <c r="M334" s="324"/>
      <c r="N334" s="324"/>
      <c r="O334" s="324"/>
    </row>
    <row r="335" spans="1:15" ht="12.75">
      <c r="A335" s="319"/>
      <c r="B335" s="321"/>
      <c r="C335" s="321" t="s">
        <v>722</v>
      </c>
      <c r="D335" s="321"/>
      <c r="E335" s="325">
        <v>127.07</v>
      </c>
      <c r="F335" s="325"/>
      <c r="G335" s="325">
        <v>379.85</v>
      </c>
      <c r="H335" s="325"/>
      <c r="I335" s="325"/>
      <c r="J335" s="325"/>
      <c r="K335" s="325">
        <v>126.43</v>
      </c>
      <c r="L335" s="325"/>
      <c r="M335" s="325">
        <v>378.17</v>
      </c>
      <c r="N335" s="325"/>
      <c r="O335" s="325"/>
    </row>
    <row r="336" spans="1:15" ht="12.75">
      <c r="A336" s="319"/>
      <c r="B336" s="322"/>
      <c r="C336" s="322" t="s">
        <v>723</v>
      </c>
      <c r="D336" s="322"/>
      <c r="E336" s="324">
        <v>127.01</v>
      </c>
      <c r="F336" s="324"/>
      <c r="G336" s="324"/>
      <c r="H336" s="324"/>
      <c r="I336" s="324"/>
      <c r="J336" s="324"/>
      <c r="K336" s="324">
        <v>126.86</v>
      </c>
      <c r="L336" s="324"/>
      <c r="M336" s="324"/>
      <c r="N336" s="324"/>
      <c r="O336" s="324"/>
    </row>
    <row r="337" spans="1:15" ht="12.75">
      <c r="A337" s="319"/>
      <c r="B337" s="321"/>
      <c r="C337" s="321" t="s">
        <v>724</v>
      </c>
      <c r="D337" s="321"/>
      <c r="E337" s="325">
        <v>126.84</v>
      </c>
      <c r="F337" s="325"/>
      <c r="G337" s="325"/>
      <c r="H337" s="325"/>
      <c r="I337" s="325"/>
      <c r="J337" s="325"/>
      <c r="K337" s="325">
        <v>126.81</v>
      </c>
      <c r="L337" s="325"/>
      <c r="M337" s="325"/>
      <c r="N337" s="325"/>
      <c r="O337" s="325"/>
    </row>
    <row r="338" spans="1:15" ht="12.75">
      <c r="A338" s="319"/>
      <c r="B338" s="322"/>
      <c r="C338" s="322" t="s">
        <v>725</v>
      </c>
      <c r="D338" s="322"/>
      <c r="E338" s="324">
        <v>127.02</v>
      </c>
      <c r="F338" s="324"/>
      <c r="G338" s="324">
        <v>380.87</v>
      </c>
      <c r="H338" s="324"/>
      <c r="I338" s="324"/>
      <c r="J338" s="324"/>
      <c r="K338" s="324">
        <v>126.65</v>
      </c>
      <c r="L338" s="324"/>
      <c r="M338" s="324">
        <v>380.32</v>
      </c>
      <c r="N338" s="324"/>
      <c r="O338" s="324"/>
    </row>
    <row r="339" spans="1:15" ht="12.75">
      <c r="A339" s="319"/>
      <c r="B339" s="321"/>
      <c r="C339" s="321" t="s">
        <v>726</v>
      </c>
      <c r="D339" s="321"/>
      <c r="E339" s="325">
        <v>126.24</v>
      </c>
      <c r="F339" s="325"/>
      <c r="G339" s="325"/>
      <c r="H339" s="325"/>
      <c r="I339" s="325"/>
      <c r="J339" s="325"/>
      <c r="K339" s="325">
        <v>126.85</v>
      </c>
      <c r="L339" s="325"/>
      <c r="M339" s="325"/>
      <c r="N339" s="325"/>
      <c r="O339" s="325"/>
    </row>
    <row r="340" spans="1:15" ht="12.75">
      <c r="A340" s="319"/>
      <c r="B340" s="322"/>
      <c r="C340" s="322" t="s">
        <v>727</v>
      </c>
      <c r="D340" s="322"/>
      <c r="E340" s="324">
        <v>125.1</v>
      </c>
      <c r="F340" s="324"/>
      <c r="G340" s="324"/>
      <c r="H340" s="324"/>
      <c r="I340" s="324"/>
      <c r="J340" s="324"/>
      <c r="K340" s="324">
        <v>126.03</v>
      </c>
      <c r="L340" s="324"/>
      <c r="M340" s="324"/>
      <c r="N340" s="324"/>
      <c r="O340" s="324"/>
    </row>
    <row r="341" spans="1:15" ht="12.75">
      <c r="A341" s="319"/>
      <c r="B341" s="321"/>
      <c r="C341" s="321" t="s">
        <v>728</v>
      </c>
      <c r="D341" s="321"/>
      <c r="E341" s="325">
        <v>125</v>
      </c>
      <c r="F341" s="325"/>
      <c r="G341" s="325">
        <v>376.34</v>
      </c>
      <c r="H341" s="325"/>
      <c r="I341" s="325">
        <v>1514.93</v>
      </c>
      <c r="J341" s="325"/>
      <c r="K341" s="325">
        <v>124.83</v>
      </c>
      <c r="L341" s="325"/>
      <c r="M341" s="325">
        <v>377.7</v>
      </c>
      <c r="N341" s="325"/>
      <c r="O341" s="325">
        <v>1514.08</v>
      </c>
    </row>
    <row r="342" spans="1:15" ht="12.75">
      <c r="A342" s="319"/>
      <c r="B342" s="322"/>
      <c r="C342" s="322" t="s">
        <v>729</v>
      </c>
      <c r="D342" s="322"/>
      <c r="E342" s="324">
        <v>123.84</v>
      </c>
      <c r="F342" s="324"/>
      <c r="G342" s="324"/>
      <c r="H342" s="324"/>
      <c r="I342" s="324"/>
      <c r="J342" s="324"/>
      <c r="K342" s="324">
        <v>124.74</v>
      </c>
      <c r="L342" s="324"/>
      <c r="M342" s="324"/>
      <c r="N342" s="324"/>
      <c r="O342" s="324"/>
    </row>
    <row r="343" spans="1:15" ht="12.75">
      <c r="A343" s="319"/>
      <c r="B343" s="321"/>
      <c r="C343" s="321" t="s">
        <v>730</v>
      </c>
      <c r="D343" s="321"/>
      <c r="E343" s="325">
        <v>123.46</v>
      </c>
      <c r="F343" s="325"/>
      <c r="G343" s="325"/>
      <c r="H343" s="325"/>
      <c r="I343" s="325"/>
      <c r="J343" s="325"/>
      <c r="K343" s="325">
        <v>123.52</v>
      </c>
      <c r="L343" s="325"/>
      <c r="M343" s="325"/>
      <c r="N343" s="325"/>
      <c r="O343" s="325"/>
    </row>
    <row r="344" spans="1:15" ht="12.75">
      <c r="A344" s="319"/>
      <c r="B344" s="322"/>
      <c r="C344" s="322" t="s">
        <v>731</v>
      </c>
      <c r="D344" s="322"/>
      <c r="E344" s="324">
        <v>121.89</v>
      </c>
      <c r="F344" s="324"/>
      <c r="G344" s="324">
        <v>369.19</v>
      </c>
      <c r="H344" s="324"/>
      <c r="I344" s="324"/>
      <c r="J344" s="324"/>
      <c r="K344" s="324">
        <v>123.14</v>
      </c>
      <c r="L344" s="324"/>
      <c r="M344" s="324">
        <v>371.39</v>
      </c>
      <c r="N344" s="324"/>
      <c r="O344" s="324"/>
    </row>
    <row r="345" spans="1:15" ht="12.75">
      <c r="A345" s="319"/>
      <c r="B345" s="321"/>
      <c r="C345" s="321" t="s">
        <v>732</v>
      </c>
      <c r="D345" s="321"/>
      <c r="E345" s="325">
        <v>121.54</v>
      </c>
      <c r="F345" s="325"/>
      <c r="G345" s="325"/>
      <c r="H345" s="325"/>
      <c r="I345" s="325"/>
      <c r="J345" s="325"/>
      <c r="K345" s="325">
        <v>121.48</v>
      </c>
      <c r="L345" s="325"/>
      <c r="M345" s="325"/>
      <c r="N345" s="325"/>
      <c r="O345" s="325"/>
    </row>
    <row r="346" spans="1:15" ht="12.75">
      <c r="A346" s="319"/>
      <c r="B346" s="322"/>
      <c r="C346" s="322" t="s">
        <v>733</v>
      </c>
      <c r="D346" s="322"/>
      <c r="E346" s="324">
        <v>121.88</v>
      </c>
      <c r="F346" s="324"/>
      <c r="G346" s="324"/>
      <c r="H346" s="324"/>
      <c r="I346" s="324"/>
      <c r="J346" s="324"/>
      <c r="K346" s="324">
        <v>121.13</v>
      </c>
      <c r="L346" s="324"/>
      <c r="M346" s="324"/>
      <c r="N346" s="324"/>
      <c r="O346" s="324"/>
    </row>
    <row r="347" spans="1:15" ht="12.75">
      <c r="A347" s="319"/>
      <c r="B347" s="321"/>
      <c r="C347" s="321" t="s">
        <v>734</v>
      </c>
      <c r="D347" s="321"/>
      <c r="E347" s="325">
        <v>121.42</v>
      </c>
      <c r="F347" s="325"/>
      <c r="G347" s="325">
        <v>364.84</v>
      </c>
      <c r="H347" s="325"/>
      <c r="I347" s="325"/>
      <c r="J347" s="325"/>
      <c r="K347" s="325">
        <v>121.53</v>
      </c>
      <c r="L347" s="325"/>
      <c r="M347" s="325">
        <v>364.15</v>
      </c>
      <c r="N347" s="325"/>
      <c r="O347" s="325"/>
    </row>
    <row r="348" spans="1:15" ht="12.75">
      <c r="A348" s="319"/>
      <c r="B348" s="322"/>
      <c r="C348" s="322" t="s">
        <v>735</v>
      </c>
      <c r="D348" s="322"/>
      <c r="E348" s="324">
        <v>121.15</v>
      </c>
      <c r="F348" s="324"/>
      <c r="G348" s="324"/>
      <c r="H348" s="324"/>
      <c r="I348" s="324"/>
      <c r="J348" s="324"/>
      <c r="K348" s="324">
        <v>121.06</v>
      </c>
      <c r="L348" s="324"/>
      <c r="M348" s="324"/>
      <c r="N348" s="324"/>
      <c r="O348" s="324"/>
    </row>
    <row r="349" spans="1:15" ht="12.75">
      <c r="A349" s="319"/>
      <c r="B349" s="321"/>
      <c r="C349" s="321" t="s">
        <v>736</v>
      </c>
      <c r="D349" s="321"/>
      <c r="E349" s="325">
        <v>121.1</v>
      </c>
      <c r="F349" s="325"/>
      <c r="G349" s="325"/>
      <c r="H349" s="325"/>
      <c r="I349" s="325"/>
      <c r="J349" s="325"/>
      <c r="K349" s="325">
        <v>120.79</v>
      </c>
      <c r="L349" s="325"/>
      <c r="M349" s="325"/>
      <c r="N349" s="325"/>
      <c r="O349" s="325"/>
    </row>
    <row r="350" spans="1:15" ht="12.75">
      <c r="A350" s="319"/>
      <c r="B350" s="322"/>
      <c r="C350" s="322" t="s">
        <v>737</v>
      </c>
      <c r="D350" s="322"/>
      <c r="E350" s="324">
        <v>120.66</v>
      </c>
      <c r="F350" s="324"/>
      <c r="G350" s="324">
        <v>362.91</v>
      </c>
      <c r="H350" s="324"/>
      <c r="I350" s="324"/>
      <c r="J350" s="324"/>
      <c r="K350" s="324">
        <v>120.77</v>
      </c>
      <c r="L350" s="324"/>
      <c r="M350" s="324">
        <v>362.62</v>
      </c>
      <c r="N350" s="324"/>
      <c r="O350" s="324"/>
    </row>
    <row r="351" spans="1:15" ht="12.75">
      <c r="A351" s="319"/>
      <c r="B351" s="321"/>
      <c r="C351" s="321" t="s">
        <v>738</v>
      </c>
      <c r="D351" s="321"/>
      <c r="E351" s="325">
        <v>121.3</v>
      </c>
      <c r="F351" s="325"/>
      <c r="G351" s="325"/>
      <c r="H351" s="325"/>
      <c r="I351" s="325"/>
      <c r="J351" s="325"/>
      <c r="K351" s="325">
        <v>120.32</v>
      </c>
      <c r="L351" s="325"/>
      <c r="M351" s="325"/>
      <c r="N351" s="325"/>
      <c r="O351" s="325"/>
    </row>
    <row r="352" spans="1:15" ht="12.75">
      <c r="A352" s="319"/>
      <c r="B352" s="322"/>
      <c r="C352" s="322" t="s">
        <v>739</v>
      </c>
      <c r="D352" s="322"/>
      <c r="E352" s="324">
        <v>120.77</v>
      </c>
      <c r="F352" s="324"/>
      <c r="G352" s="324"/>
      <c r="H352" s="324"/>
      <c r="I352" s="324"/>
      <c r="J352" s="324"/>
      <c r="K352" s="324">
        <v>121.02</v>
      </c>
      <c r="L352" s="324"/>
      <c r="M352" s="324"/>
      <c r="N352" s="324"/>
      <c r="O352" s="324"/>
    </row>
    <row r="353" spans="1:15" ht="12.75">
      <c r="A353" s="319"/>
      <c r="B353" s="321"/>
      <c r="C353" s="321" t="s">
        <v>740</v>
      </c>
      <c r="D353" s="321"/>
      <c r="E353" s="325">
        <v>118.97</v>
      </c>
      <c r="F353" s="325"/>
      <c r="G353" s="325">
        <v>361.04</v>
      </c>
      <c r="H353" s="325"/>
      <c r="I353" s="325">
        <v>1457.98</v>
      </c>
      <c r="J353" s="325"/>
      <c r="K353" s="325">
        <v>120.48</v>
      </c>
      <c r="L353" s="325"/>
      <c r="M353" s="325">
        <v>361.82</v>
      </c>
      <c r="N353" s="325"/>
      <c r="O353" s="325">
        <v>1459.98</v>
      </c>
    </row>
    <row r="354" spans="1:15" ht="12.75">
      <c r="A354" s="319"/>
      <c r="B354" s="322"/>
      <c r="C354" s="322" t="s">
        <v>741</v>
      </c>
      <c r="D354" s="322"/>
      <c r="E354" s="324">
        <v>118.63</v>
      </c>
      <c r="F354" s="324"/>
      <c r="G354" s="324"/>
      <c r="H354" s="324"/>
      <c r="I354" s="324"/>
      <c r="J354" s="324"/>
      <c r="K354" s="324">
        <v>118.58</v>
      </c>
      <c r="L354" s="324"/>
      <c r="M354" s="324"/>
      <c r="N354" s="324"/>
      <c r="O354" s="324"/>
    </row>
    <row r="355" spans="1:15" ht="12.75">
      <c r="A355" s="319"/>
      <c r="B355" s="321"/>
      <c r="C355" s="321" t="s">
        <v>742</v>
      </c>
      <c r="D355" s="321"/>
      <c r="E355" s="325">
        <v>117.65</v>
      </c>
      <c r="F355" s="325"/>
      <c r="G355" s="325"/>
      <c r="H355" s="325"/>
      <c r="I355" s="325"/>
      <c r="J355" s="325"/>
      <c r="K355" s="325">
        <v>118.24</v>
      </c>
      <c r="L355" s="325"/>
      <c r="M355" s="325"/>
      <c r="N355" s="325"/>
      <c r="O355" s="325"/>
    </row>
    <row r="356" spans="1:15" ht="12.75">
      <c r="A356" s="319"/>
      <c r="B356" s="322"/>
      <c r="C356" s="322" t="s">
        <v>743</v>
      </c>
      <c r="D356" s="322"/>
      <c r="E356" s="324">
        <v>117.47</v>
      </c>
      <c r="F356" s="324"/>
      <c r="G356" s="324">
        <v>353.75</v>
      </c>
      <c r="H356" s="324"/>
      <c r="I356" s="324"/>
      <c r="J356" s="324"/>
      <c r="K356" s="324">
        <v>117.22</v>
      </c>
      <c r="L356" s="324"/>
      <c r="M356" s="324">
        <v>354.04</v>
      </c>
      <c r="N356" s="324"/>
      <c r="O356" s="324"/>
    </row>
    <row r="357" spans="1:15" ht="12.75">
      <c r="A357" s="319"/>
      <c r="B357" s="321"/>
      <c r="C357" s="321" t="s">
        <v>744</v>
      </c>
      <c r="D357" s="321"/>
      <c r="E357" s="325">
        <v>117.81</v>
      </c>
      <c r="F357" s="325"/>
      <c r="G357" s="325"/>
      <c r="H357" s="325"/>
      <c r="I357" s="325"/>
      <c r="J357" s="325"/>
      <c r="K357" s="325">
        <v>117.06</v>
      </c>
      <c r="L357" s="325"/>
      <c r="M357" s="325"/>
      <c r="N357" s="325"/>
      <c r="O357" s="325"/>
    </row>
    <row r="358" spans="1:15" ht="12.75">
      <c r="A358" s="319"/>
      <c r="B358" s="322"/>
      <c r="C358" s="322" t="s">
        <v>745</v>
      </c>
      <c r="D358" s="322"/>
      <c r="E358" s="324">
        <v>116.81</v>
      </c>
      <c r="F358" s="324"/>
      <c r="G358" s="324"/>
      <c r="H358" s="324"/>
      <c r="I358" s="324"/>
      <c r="J358" s="324"/>
      <c r="K358" s="324">
        <v>117.45</v>
      </c>
      <c r="L358" s="324"/>
      <c r="M358" s="324"/>
      <c r="N358" s="324"/>
      <c r="O358" s="324"/>
    </row>
    <row r="359" spans="1:15" ht="12.75">
      <c r="A359" s="319"/>
      <c r="B359" s="321"/>
      <c r="C359" s="321" t="s">
        <v>746</v>
      </c>
      <c r="D359" s="321"/>
      <c r="E359" s="325">
        <v>116.64</v>
      </c>
      <c r="F359" s="325"/>
      <c r="G359" s="325">
        <v>351.25</v>
      </c>
      <c r="H359" s="325"/>
      <c r="I359" s="325"/>
      <c r="J359" s="325"/>
      <c r="K359" s="325">
        <v>116.4</v>
      </c>
      <c r="L359" s="325"/>
      <c r="M359" s="325">
        <v>350.91</v>
      </c>
      <c r="N359" s="325"/>
      <c r="O359" s="325"/>
    </row>
    <row r="360" spans="1:15" ht="12.75">
      <c r="A360" s="319"/>
      <c r="B360" s="322"/>
      <c r="C360" s="322" t="s">
        <v>747</v>
      </c>
      <c r="D360" s="322"/>
      <c r="E360" s="324">
        <v>116.57</v>
      </c>
      <c r="F360" s="324"/>
      <c r="G360" s="324"/>
      <c r="H360" s="324"/>
      <c r="I360" s="324"/>
      <c r="J360" s="324"/>
      <c r="K360" s="324">
        <v>116.25</v>
      </c>
      <c r="L360" s="324"/>
      <c r="M360" s="324"/>
      <c r="N360" s="324"/>
      <c r="O360" s="324"/>
    </row>
    <row r="361" spans="1:15" ht="12.75">
      <c r="A361" s="319"/>
      <c r="B361" s="321"/>
      <c r="C361" s="321" t="s">
        <v>748</v>
      </c>
      <c r="D361" s="321"/>
      <c r="E361" s="325">
        <v>116.46</v>
      </c>
      <c r="F361" s="325"/>
      <c r="G361" s="325"/>
      <c r="H361" s="325"/>
      <c r="I361" s="325"/>
      <c r="J361" s="325"/>
      <c r="K361" s="325">
        <v>116.2</v>
      </c>
      <c r="L361" s="325"/>
      <c r="M361" s="325"/>
      <c r="N361" s="325"/>
      <c r="O361" s="325"/>
    </row>
    <row r="362" spans="1:15" ht="12.75">
      <c r="A362" s="319"/>
      <c r="B362" s="322"/>
      <c r="C362" s="322" t="s">
        <v>749</v>
      </c>
      <c r="D362" s="322"/>
      <c r="E362" s="324">
        <v>116.44</v>
      </c>
      <c r="F362" s="324"/>
      <c r="G362" s="324">
        <v>349.47</v>
      </c>
      <c r="H362" s="324"/>
      <c r="I362" s="324"/>
      <c r="J362" s="324"/>
      <c r="K362" s="324">
        <v>116.1</v>
      </c>
      <c r="L362" s="324"/>
      <c r="M362" s="324">
        <v>348.56</v>
      </c>
      <c r="N362" s="324"/>
      <c r="O362" s="324"/>
    </row>
    <row r="363" spans="1:15" ht="12.75">
      <c r="A363" s="319"/>
      <c r="B363" s="321"/>
      <c r="C363" s="321" t="s">
        <v>750</v>
      </c>
      <c r="D363" s="321"/>
      <c r="E363" s="325">
        <v>115.62</v>
      </c>
      <c r="F363" s="325"/>
      <c r="G363" s="325"/>
      <c r="H363" s="325"/>
      <c r="I363" s="325"/>
      <c r="J363" s="325"/>
      <c r="K363" s="325">
        <v>116.11</v>
      </c>
      <c r="L363" s="325"/>
      <c r="M363" s="325"/>
      <c r="N363" s="325"/>
      <c r="O363" s="325"/>
    </row>
    <row r="364" spans="1:15" ht="12.75">
      <c r="A364" s="319"/>
      <c r="B364" s="322"/>
      <c r="C364" s="322" t="s">
        <v>751</v>
      </c>
      <c r="D364" s="322"/>
      <c r="E364" s="324">
        <v>115.23</v>
      </c>
      <c r="F364" s="324"/>
      <c r="G364" s="324"/>
      <c r="H364" s="324"/>
      <c r="I364" s="324"/>
      <c r="J364" s="324"/>
      <c r="K364" s="324">
        <v>115.26</v>
      </c>
      <c r="L364" s="324"/>
      <c r="M364" s="324"/>
      <c r="N364" s="324"/>
      <c r="O364" s="324"/>
    </row>
    <row r="365" spans="1:15" ht="12.75">
      <c r="A365" s="319"/>
      <c r="B365" s="321"/>
      <c r="C365" s="321" t="s">
        <v>752</v>
      </c>
      <c r="D365" s="321"/>
      <c r="E365" s="325">
        <v>115.84</v>
      </c>
      <c r="F365" s="325"/>
      <c r="G365" s="325">
        <v>346.69</v>
      </c>
      <c r="H365" s="325"/>
      <c r="I365" s="325">
        <v>1401.16</v>
      </c>
      <c r="J365" s="325"/>
      <c r="K365" s="325">
        <v>114.86</v>
      </c>
      <c r="L365" s="325"/>
      <c r="M365" s="325">
        <v>346.24</v>
      </c>
      <c r="N365" s="325"/>
      <c r="O365" s="325">
        <v>1399.74</v>
      </c>
    </row>
    <row r="366" spans="1:15" ht="12.75">
      <c r="A366" s="319"/>
      <c r="B366" s="322"/>
      <c r="C366" s="322" t="s">
        <v>753</v>
      </c>
      <c r="D366" s="322"/>
      <c r="E366" s="324">
        <v>117.01</v>
      </c>
      <c r="F366" s="324"/>
      <c r="G366" s="324"/>
      <c r="H366" s="324"/>
      <c r="I366" s="324"/>
      <c r="J366" s="324"/>
      <c r="K366" s="324">
        <v>115.54</v>
      </c>
      <c r="L366" s="324"/>
      <c r="M366" s="324"/>
      <c r="N366" s="324"/>
      <c r="O366" s="324"/>
    </row>
    <row r="367" spans="1:15" ht="12.75">
      <c r="A367" s="319"/>
      <c r="B367" s="321"/>
      <c r="C367" s="321" t="s">
        <v>754</v>
      </c>
      <c r="D367" s="321"/>
      <c r="E367" s="325">
        <v>117.68</v>
      </c>
      <c r="F367" s="325"/>
      <c r="G367" s="325"/>
      <c r="H367" s="325"/>
      <c r="I367" s="325"/>
      <c r="J367" s="325"/>
      <c r="K367" s="325">
        <v>116.81</v>
      </c>
      <c r="L367" s="325"/>
      <c r="M367" s="325"/>
      <c r="N367" s="325"/>
      <c r="O367" s="325"/>
    </row>
    <row r="368" spans="1:15" ht="12.75">
      <c r="A368" s="319"/>
      <c r="B368" s="322"/>
      <c r="C368" s="322" t="s">
        <v>755</v>
      </c>
      <c r="D368" s="322"/>
      <c r="E368" s="324">
        <v>117.82</v>
      </c>
      <c r="F368" s="324"/>
      <c r="G368" s="324">
        <v>352.51</v>
      </c>
      <c r="H368" s="324"/>
      <c r="I368" s="324"/>
      <c r="J368" s="324"/>
      <c r="K368" s="324">
        <v>117.54</v>
      </c>
      <c r="L368" s="324"/>
      <c r="M368" s="324">
        <v>349.89</v>
      </c>
      <c r="N368" s="324"/>
      <c r="O368" s="324"/>
    </row>
    <row r="369" spans="1:15" ht="12.75">
      <c r="A369" s="319"/>
      <c r="B369" s="321"/>
      <c r="C369" s="321" t="s">
        <v>756</v>
      </c>
      <c r="D369" s="321"/>
      <c r="E369" s="325">
        <v>117.95</v>
      </c>
      <c r="F369" s="325"/>
      <c r="G369" s="325"/>
      <c r="H369" s="325"/>
      <c r="I369" s="325"/>
      <c r="J369" s="325"/>
      <c r="K369" s="325">
        <v>117.7</v>
      </c>
      <c r="L369" s="325"/>
      <c r="M369" s="325"/>
      <c r="N369" s="325"/>
      <c r="O369" s="325"/>
    </row>
    <row r="370" spans="1:15" ht="12.75">
      <c r="A370" s="319"/>
      <c r="B370" s="322"/>
      <c r="C370" s="322" t="s">
        <v>757</v>
      </c>
      <c r="D370" s="322"/>
      <c r="E370" s="324">
        <v>118.26</v>
      </c>
      <c r="F370" s="324"/>
      <c r="G370" s="324"/>
      <c r="H370" s="324"/>
      <c r="I370" s="324"/>
      <c r="J370" s="324"/>
      <c r="K370" s="324">
        <v>117.84</v>
      </c>
      <c r="L370" s="324"/>
      <c r="M370" s="324"/>
      <c r="N370" s="324"/>
      <c r="O370" s="324"/>
    </row>
    <row r="371" spans="1:15" ht="12.75">
      <c r="A371" s="319"/>
      <c r="B371" s="321"/>
      <c r="C371" s="321" t="s">
        <v>758</v>
      </c>
      <c r="D371" s="321"/>
      <c r="E371" s="325">
        <v>118.5</v>
      </c>
      <c r="F371" s="325"/>
      <c r="G371" s="325">
        <v>354.71</v>
      </c>
      <c r="H371" s="325"/>
      <c r="I371" s="325"/>
      <c r="J371" s="325"/>
      <c r="K371" s="325">
        <v>118.18</v>
      </c>
      <c r="L371" s="325"/>
      <c r="M371" s="325">
        <v>353.71</v>
      </c>
      <c r="N371" s="325"/>
      <c r="O371" s="325"/>
    </row>
    <row r="372" spans="1:15" ht="12.75">
      <c r="A372" s="319"/>
      <c r="B372" s="322"/>
      <c r="C372" s="322" t="s">
        <v>759</v>
      </c>
      <c r="D372" s="322"/>
      <c r="E372" s="324">
        <v>118.4</v>
      </c>
      <c r="F372" s="324"/>
      <c r="G372" s="324"/>
      <c r="H372" s="324"/>
      <c r="I372" s="324"/>
      <c r="J372" s="324"/>
      <c r="K372" s="324">
        <v>118.44</v>
      </c>
      <c r="L372" s="324"/>
      <c r="M372" s="324"/>
      <c r="N372" s="324"/>
      <c r="O372" s="324"/>
    </row>
    <row r="373" spans="1:15" ht="12.75">
      <c r="A373" s="319"/>
      <c r="B373" s="321"/>
      <c r="C373" s="321" t="s">
        <v>760</v>
      </c>
      <c r="D373" s="321"/>
      <c r="E373" s="325">
        <v>118.29</v>
      </c>
      <c r="F373" s="325"/>
      <c r="G373" s="325"/>
      <c r="H373" s="325"/>
      <c r="I373" s="325"/>
      <c r="J373" s="325"/>
      <c r="K373" s="325">
        <v>118.34</v>
      </c>
      <c r="L373" s="325"/>
      <c r="M373" s="325"/>
      <c r="N373" s="325"/>
      <c r="O373" s="325"/>
    </row>
    <row r="374" spans="1:15" ht="12.75">
      <c r="A374" s="319"/>
      <c r="B374" s="322"/>
      <c r="C374" s="322" t="s">
        <v>761</v>
      </c>
      <c r="D374" s="322"/>
      <c r="E374" s="324">
        <v>117.85</v>
      </c>
      <c r="F374" s="324"/>
      <c r="G374" s="324">
        <v>354.54</v>
      </c>
      <c r="H374" s="324"/>
      <c r="I374" s="324"/>
      <c r="J374" s="324"/>
      <c r="K374" s="324">
        <v>118.23</v>
      </c>
      <c r="L374" s="324"/>
      <c r="M374" s="324">
        <v>355.01</v>
      </c>
      <c r="N374" s="324"/>
      <c r="O374" s="324"/>
    </row>
    <row r="375" spans="1:15" ht="12.75">
      <c r="A375" s="319"/>
      <c r="B375" s="321"/>
      <c r="C375" s="321" t="s">
        <v>762</v>
      </c>
      <c r="D375" s="321"/>
      <c r="E375" s="325">
        <v>118.61</v>
      </c>
      <c r="F375" s="325"/>
      <c r="G375" s="325"/>
      <c r="H375" s="325"/>
      <c r="I375" s="325"/>
      <c r="J375" s="325"/>
      <c r="K375" s="325">
        <v>117.76</v>
      </c>
      <c r="L375" s="325"/>
      <c r="M375" s="325"/>
      <c r="N375" s="325"/>
      <c r="O375" s="325"/>
    </row>
    <row r="376" spans="1:15" ht="12.75">
      <c r="A376" s="319"/>
      <c r="B376" s="322"/>
      <c r="C376" s="322" t="s">
        <v>763</v>
      </c>
      <c r="D376" s="322"/>
      <c r="E376" s="324">
        <v>118.76</v>
      </c>
      <c r="F376" s="324"/>
      <c r="G376" s="324"/>
      <c r="H376" s="324"/>
      <c r="I376" s="324"/>
      <c r="J376" s="324"/>
      <c r="K376" s="324">
        <v>118.58</v>
      </c>
      <c r="L376" s="324"/>
      <c r="M376" s="324"/>
      <c r="N376" s="324"/>
      <c r="O376" s="324"/>
    </row>
    <row r="377" spans="1:15" ht="12.75">
      <c r="A377" s="319"/>
      <c r="B377" s="321"/>
      <c r="C377" s="321" t="s">
        <v>764</v>
      </c>
      <c r="D377" s="321"/>
      <c r="E377" s="325">
        <v>118.9</v>
      </c>
      <c r="F377" s="325"/>
      <c r="G377" s="325">
        <v>356.27</v>
      </c>
      <c r="H377" s="325"/>
      <c r="I377" s="325">
        <v>1418.03</v>
      </c>
      <c r="J377" s="325"/>
      <c r="K377" s="325">
        <v>118.74</v>
      </c>
      <c r="L377" s="325"/>
      <c r="M377" s="325">
        <v>355.08</v>
      </c>
      <c r="N377" s="325"/>
      <c r="O377" s="325">
        <v>1413.69</v>
      </c>
    </row>
    <row r="378" spans="1:15" ht="12.75">
      <c r="A378" s="319"/>
      <c r="B378" s="322"/>
      <c r="C378" s="322" t="s">
        <v>765</v>
      </c>
      <c r="D378" s="322"/>
      <c r="E378" s="324">
        <v>118.05</v>
      </c>
      <c r="F378" s="324"/>
      <c r="G378" s="324"/>
      <c r="H378" s="324"/>
      <c r="I378" s="324"/>
      <c r="J378" s="324"/>
      <c r="K378" s="324">
        <v>118.89</v>
      </c>
      <c r="L378" s="324"/>
      <c r="M378" s="324"/>
      <c r="N378" s="324"/>
      <c r="O378" s="324"/>
    </row>
    <row r="379" spans="1:15" ht="12.75">
      <c r="A379" s="319"/>
      <c r="B379" s="321"/>
      <c r="C379" s="321" t="s">
        <v>766</v>
      </c>
      <c r="D379" s="321"/>
      <c r="E379" s="325">
        <v>116.53</v>
      </c>
      <c r="F379" s="325"/>
      <c r="G379" s="325"/>
      <c r="H379" s="325"/>
      <c r="I379" s="325"/>
      <c r="J379" s="325"/>
      <c r="K379" s="325">
        <v>117.98</v>
      </c>
      <c r="L379" s="325"/>
      <c r="M379" s="325"/>
      <c r="N379" s="325"/>
      <c r="O379" s="325"/>
    </row>
    <row r="380" spans="1:15" ht="12.75">
      <c r="A380" s="319"/>
      <c r="B380" s="322"/>
      <c r="C380" s="322" t="s">
        <v>767</v>
      </c>
      <c r="D380" s="322"/>
      <c r="E380" s="324">
        <v>115.61</v>
      </c>
      <c r="F380" s="324"/>
      <c r="G380" s="324">
        <v>350.2</v>
      </c>
      <c r="H380" s="324"/>
      <c r="I380" s="324"/>
      <c r="J380" s="324"/>
      <c r="K380" s="324">
        <v>116.37</v>
      </c>
      <c r="L380" s="324"/>
      <c r="M380" s="324">
        <v>353.24</v>
      </c>
      <c r="N380" s="324"/>
      <c r="O380" s="324"/>
    </row>
    <row r="381" spans="1:15" ht="12.75">
      <c r="A381" s="319"/>
      <c r="B381" s="321"/>
      <c r="C381" s="321" t="s">
        <v>768</v>
      </c>
      <c r="D381" s="321"/>
      <c r="E381" s="325">
        <v>115.44</v>
      </c>
      <c r="F381" s="325"/>
      <c r="G381" s="325"/>
      <c r="H381" s="325"/>
      <c r="I381" s="325"/>
      <c r="J381" s="325"/>
      <c r="K381" s="325">
        <v>115.4</v>
      </c>
      <c r="L381" s="325"/>
      <c r="M381" s="325"/>
      <c r="N381" s="325"/>
      <c r="O381" s="325"/>
    </row>
    <row r="382" spans="1:15" ht="12.75">
      <c r="A382" s="319"/>
      <c r="B382" s="322"/>
      <c r="C382" s="322" t="s">
        <v>769</v>
      </c>
      <c r="D382" s="322"/>
      <c r="E382" s="324">
        <v>115.8</v>
      </c>
      <c r="F382" s="324"/>
      <c r="G382" s="324"/>
      <c r="H382" s="324"/>
      <c r="I382" s="324"/>
      <c r="J382" s="324"/>
      <c r="K382" s="324">
        <v>115.23</v>
      </c>
      <c r="L382" s="324"/>
      <c r="M382" s="324"/>
      <c r="N382" s="324"/>
      <c r="O382" s="324"/>
    </row>
    <row r="383" spans="1:15" ht="12.75">
      <c r="A383" s="319"/>
      <c r="B383" s="321"/>
      <c r="C383" s="321" t="s">
        <v>770</v>
      </c>
      <c r="D383" s="321"/>
      <c r="E383" s="325">
        <v>115.43</v>
      </c>
      <c r="F383" s="325"/>
      <c r="G383" s="325">
        <v>346.67</v>
      </c>
      <c r="H383" s="325"/>
      <c r="I383" s="325"/>
      <c r="J383" s="325"/>
      <c r="K383" s="325">
        <v>115.63</v>
      </c>
      <c r="L383" s="325"/>
      <c r="M383" s="325">
        <v>346.26</v>
      </c>
      <c r="N383" s="325"/>
      <c r="O383" s="325"/>
    </row>
    <row r="384" spans="1:15" ht="12.75">
      <c r="A384" s="319"/>
      <c r="B384" s="322"/>
      <c r="C384" s="322" t="s">
        <v>771</v>
      </c>
      <c r="D384" s="322"/>
      <c r="E384" s="324">
        <v>115.85</v>
      </c>
      <c r="F384" s="324"/>
      <c r="G384" s="324"/>
      <c r="H384" s="324"/>
      <c r="I384" s="324"/>
      <c r="J384" s="324"/>
      <c r="K384" s="324">
        <v>115.24</v>
      </c>
      <c r="L384" s="324"/>
      <c r="M384" s="324"/>
      <c r="N384" s="324"/>
      <c r="O384" s="324"/>
    </row>
    <row r="385" spans="1:15" ht="12.75">
      <c r="A385" s="319"/>
      <c r="B385" s="321"/>
      <c r="C385" s="321" t="s">
        <v>772</v>
      </c>
      <c r="D385" s="321"/>
      <c r="E385" s="325">
        <v>115.85</v>
      </c>
      <c r="F385" s="325"/>
      <c r="G385" s="325"/>
      <c r="H385" s="325"/>
      <c r="I385" s="325"/>
      <c r="J385" s="325"/>
      <c r="K385" s="325">
        <v>115.71</v>
      </c>
      <c r="L385" s="325"/>
      <c r="M385" s="325"/>
      <c r="N385" s="325"/>
      <c r="O385" s="325"/>
    </row>
    <row r="386" spans="1:15" ht="12.75">
      <c r="A386" s="319"/>
      <c r="B386" s="322"/>
      <c r="C386" s="322" t="s">
        <v>773</v>
      </c>
      <c r="D386" s="322"/>
      <c r="E386" s="324">
        <v>115.76</v>
      </c>
      <c r="F386" s="324"/>
      <c r="G386" s="324">
        <v>347.47</v>
      </c>
      <c r="H386" s="324"/>
      <c r="I386" s="324"/>
      <c r="J386" s="324"/>
      <c r="K386" s="324">
        <v>115.72</v>
      </c>
      <c r="L386" s="324"/>
      <c r="M386" s="324">
        <v>346.67</v>
      </c>
      <c r="N386" s="324"/>
      <c r="O386" s="324"/>
    </row>
    <row r="387" spans="1:15" ht="12.75">
      <c r="A387" s="319"/>
      <c r="B387" s="321"/>
      <c r="C387" s="321" t="s">
        <v>774</v>
      </c>
      <c r="D387" s="321"/>
      <c r="E387" s="325">
        <v>115.47</v>
      </c>
      <c r="F387" s="325"/>
      <c r="G387" s="325"/>
      <c r="H387" s="325"/>
      <c r="I387" s="325"/>
      <c r="J387" s="325"/>
      <c r="K387" s="325">
        <v>115.63</v>
      </c>
      <c r="L387" s="325"/>
      <c r="M387" s="325"/>
      <c r="N387" s="325"/>
      <c r="O387" s="325"/>
    </row>
    <row r="388" spans="1:15" ht="12.75">
      <c r="A388" s="319"/>
      <c r="B388" s="322"/>
      <c r="C388" s="322" t="s">
        <v>775</v>
      </c>
      <c r="D388" s="322"/>
      <c r="E388" s="324">
        <v>116.21</v>
      </c>
      <c r="F388" s="324"/>
      <c r="G388" s="324"/>
      <c r="H388" s="324"/>
      <c r="I388" s="324"/>
      <c r="J388" s="324"/>
      <c r="K388" s="324">
        <v>115.33</v>
      </c>
      <c r="L388" s="324"/>
      <c r="M388" s="324"/>
      <c r="N388" s="324"/>
      <c r="O388" s="324"/>
    </row>
    <row r="389" spans="1:15" ht="12.75">
      <c r="A389" s="319"/>
      <c r="B389" s="321"/>
      <c r="C389" s="321" t="s">
        <v>776</v>
      </c>
      <c r="D389" s="321"/>
      <c r="E389" s="325">
        <v>115.67</v>
      </c>
      <c r="F389" s="325"/>
      <c r="G389" s="325">
        <v>347.35</v>
      </c>
      <c r="H389" s="325"/>
      <c r="I389" s="325">
        <v>1391.69</v>
      </c>
      <c r="J389" s="325"/>
      <c r="K389" s="325">
        <v>116.13</v>
      </c>
      <c r="L389" s="325"/>
      <c r="M389" s="325">
        <v>347.09</v>
      </c>
      <c r="N389" s="325"/>
      <c r="O389" s="325">
        <v>1393.26</v>
      </c>
    </row>
    <row r="390" spans="1:15" ht="12.75">
      <c r="A390" s="319"/>
      <c r="B390" s="322"/>
      <c r="C390" s="322" t="s">
        <v>777</v>
      </c>
      <c r="D390" s="322"/>
      <c r="E390" s="324">
        <v>116.15</v>
      </c>
      <c r="F390" s="324"/>
      <c r="G390" s="324"/>
      <c r="H390" s="324"/>
      <c r="I390" s="324"/>
      <c r="J390" s="324"/>
      <c r="K390" s="324">
        <v>115.55</v>
      </c>
      <c r="L390" s="324"/>
      <c r="M390" s="324"/>
      <c r="N390" s="324"/>
      <c r="O390" s="324"/>
    </row>
    <row r="391" spans="1:15" ht="12.75">
      <c r="A391" s="319"/>
      <c r="B391" s="321"/>
      <c r="C391" s="321" t="s">
        <v>778</v>
      </c>
      <c r="D391" s="321"/>
      <c r="E391" s="325">
        <v>115.77</v>
      </c>
      <c r="F391" s="325"/>
      <c r="G391" s="325"/>
      <c r="H391" s="325"/>
      <c r="I391" s="325"/>
      <c r="J391" s="325"/>
      <c r="K391" s="325">
        <v>116.07</v>
      </c>
      <c r="L391" s="325"/>
      <c r="M391" s="325"/>
      <c r="N391" s="325"/>
      <c r="O391" s="325"/>
    </row>
    <row r="392" spans="1:15" ht="12.75">
      <c r="A392" s="319"/>
      <c r="B392" s="322"/>
      <c r="C392" s="322" t="s">
        <v>779</v>
      </c>
      <c r="D392" s="322"/>
      <c r="E392" s="324">
        <v>116.74</v>
      </c>
      <c r="F392" s="324"/>
      <c r="G392" s="324">
        <v>348.66</v>
      </c>
      <c r="H392" s="324"/>
      <c r="I392" s="324"/>
      <c r="J392" s="324"/>
      <c r="K392" s="324">
        <v>115.67</v>
      </c>
      <c r="L392" s="324"/>
      <c r="M392" s="324">
        <v>347.3</v>
      </c>
      <c r="N392" s="324"/>
      <c r="O392" s="324"/>
    </row>
    <row r="393" spans="1:15" ht="12.75">
      <c r="A393" s="319"/>
      <c r="B393" s="321"/>
      <c r="C393" s="321" t="s">
        <v>780</v>
      </c>
      <c r="D393" s="321"/>
      <c r="E393" s="325">
        <v>117.29</v>
      </c>
      <c r="F393" s="325"/>
      <c r="G393" s="325"/>
      <c r="H393" s="325"/>
      <c r="I393" s="325"/>
      <c r="J393" s="325"/>
      <c r="K393" s="325">
        <v>116.72</v>
      </c>
      <c r="L393" s="325"/>
      <c r="M393" s="325"/>
      <c r="N393" s="325"/>
      <c r="O393" s="325"/>
    </row>
    <row r="394" spans="1:15" ht="12.75">
      <c r="A394" s="319"/>
      <c r="B394" s="322"/>
      <c r="C394" s="322" t="s">
        <v>781</v>
      </c>
      <c r="D394" s="322"/>
      <c r="E394" s="324">
        <v>117.68</v>
      </c>
      <c r="F394" s="324"/>
      <c r="G394" s="324"/>
      <c r="H394" s="324"/>
      <c r="I394" s="324"/>
      <c r="J394" s="324"/>
      <c r="K394" s="324">
        <v>117.31</v>
      </c>
      <c r="L394" s="324"/>
      <c r="M394" s="324"/>
      <c r="N394" s="324"/>
      <c r="O394" s="324"/>
    </row>
    <row r="395" spans="1:15" ht="12.75">
      <c r="A395" s="319"/>
      <c r="B395" s="321"/>
      <c r="C395" s="321" t="s">
        <v>782</v>
      </c>
      <c r="D395" s="321"/>
      <c r="E395" s="325">
        <v>117.84</v>
      </c>
      <c r="F395" s="325"/>
      <c r="G395" s="325">
        <v>352.82</v>
      </c>
      <c r="H395" s="325"/>
      <c r="I395" s="325"/>
      <c r="J395" s="325"/>
      <c r="K395" s="325">
        <v>117.72</v>
      </c>
      <c r="L395" s="325"/>
      <c r="M395" s="325">
        <v>351.75</v>
      </c>
      <c r="N395" s="325"/>
      <c r="O395" s="325"/>
    </row>
    <row r="396" spans="1:15" ht="12.75">
      <c r="A396" s="319"/>
      <c r="B396" s="322"/>
      <c r="C396" s="322" t="s">
        <v>783</v>
      </c>
      <c r="D396" s="322"/>
      <c r="E396" s="324">
        <v>117.56</v>
      </c>
      <c r="F396" s="324"/>
      <c r="G396" s="324"/>
      <c r="H396" s="324"/>
      <c r="I396" s="324"/>
      <c r="J396" s="324"/>
      <c r="K396" s="324">
        <v>117.89</v>
      </c>
      <c r="L396" s="324"/>
      <c r="M396" s="324"/>
      <c r="N396" s="324"/>
      <c r="O396" s="324"/>
    </row>
    <row r="397" spans="1:15" ht="12.75">
      <c r="A397" s="319"/>
      <c r="B397" s="321"/>
      <c r="C397" s="321" t="s">
        <v>784</v>
      </c>
      <c r="D397" s="321"/>
      <c r="E397" s="325">
        <v>117.21</v>
      </c>
      <c r="F397" s="325"/>
      <c r="G397" s="325"/>
      <c r="H397" s="325"/>
      <c r="I397" s="325"/>
      <c r="J397" s="325"/>
      <c r="K397" s="325">
        <v>117.59</v>
      </c>
      <c r="L397" s="325"/>
      <c r="M397" s="325"/>
      <c r="N397" s="325"/>
      <c r="O397" s="325"/>
    </row>
    <row r="398" spans="1:15" ht="12.75">
      <c r="A398" s="319"/>
      <c r="B398" s="322"/>
      <c r="C398" s="322" t="s">
        <v>785</v>
      </c>
      <c r="D398" s="322"/>
      <c r="E398" s="324">
        <v>116.74</v>
      </c>
      <c r="F398" s="324"/>
      <c r="G398" s="324">
        <v>351.51</v>
      </c>
      <c r="H398" s="324"/>
      <c r="I398" s="324"/>
      <c r="J398" s="324"/>
      <c r="K398" s="324">
        <v>117.21</v>
      </c>
      <c r="L398" s="324"/>
      <c r="M398" s="324">
        <v>352.68</v>
      </c>
      <c r="N398" s="324"/>
      <c r="O398" s="324"/>
    </row>
    <row r="399" spans="1:15" ht="12.75">
      <c r="A399" s="319"/>
      <c r="B399" s="321"/>
      <c r="C399" s="321" t="s">
        <v>786</v>
      </c>
      <c r="D399" s="321"/>
      <c r="E399" s="325">
        <v>115</v>
      </c>
      <c r="F399" s="325"/>
      <c r="G399" s="325"/>
      <c r="H399" s="325"/>
      <c r="I399" s="325"/>
      <c r="J399" s="325"/>
      <c r="K399" s="325">
        <v>116.71</v>
      </c>
      <c r="L399" s="325"/>
      <c r="M399" s="325"/>
      <c r="N399" s="325"/>
      <c r="O399" s="325"/>
    </row>
    <row r="400" spans="1:15" ht="12.75">
      <c r="A400" s="319"/>
      <c r="B400" s="322"/>
      <c r="C400" s="322" t="s">
        <v>787</v>
      </c>
      <c r="D400" s="322"/>
      <c r="E400" s="324">
        <v>113.56</v>
      </c>
      <c r="F400" s="324"/>
      <c r="G400" s="324"/>
      <c r="H400" s="324"/>
      <c r="I400" s="324"/>
      <c r="J400" s="324"/>
      <c r="K400" s="324">
        <v>114.86</v>
      </c>
      <c r="L400" s="324"/>
      <c r="M400" s="324"/>
      <c r="N400" s="324"/>
      <c r="O400" s="324"/>
    </row>
    <row r="401" spans="1:15" ht="12.75">
      <c r="A401" s="319"/>
      <c r="B401" s="321"/>
      <c r="C401" s="321" t="s">
        <v>788</v>
      </c>
      <c r="D401" s="321"/>
      <c r="E401" s="325">
        <v>112.7</v>
      </c>
      <c r="F401" s="325"/>
      <c r="G401" s="325">
        <v>341.26</v>
      </c>
      <c r="H401" s="325"/>
      <c r="I401" s="325">
        <v>1394.25</v>
      </c>
      <c r="J401" s="325"/>
      <c r="K401" s="325">
        <v>113.33</v>
      </c>
      <c r="L401" s="325"/>
      <c r="M401" s="325">
        <v>344.9</v>
      </c>
      <c r="N401" s="325"/>
      <c r="O401" s="325">
        <v>1396.63</v>
      </c>
    </row>
    <row r="402" spans="1:15" ht="12.75">
      <c r="A402" s="319"/>
      <c r="B402" s="322"/>
      <c r="C402" s="322" t="s">
        <v>789</v>
      </c>
      <c r="D402" s="322"/>
      <c r="E402" s="324">
        <v>112.15</v>
      </c>
      <c r="F402" s="324"/>
      <c r="G402" s="324"/>
      <c r="H402" s="324"/>
      <c r="I402" s="324"/>
      <c r="J402" s="324"/>
      <c r="K402" s="324">
        <v>112.42</v>
      </c>
      <c r="L402" s="324"/>
      <c r="M402" s="324"/>
      <c r="N402" s="324"/>
      <c r="O402" s="324"/>
    </row>
    <row r="403" spans="1:15" ht="12.75">
      <c r="A403" s="319"/>
      <c r="B403" s="321"/>
      <c r="C403" s="321" t="s">
        <v>790</v>
      </c>
      <c r="D403" s="321"/>
      <c r="E403" s="325">
        <v>112.71</v>
      </c>
      <c r="F403" s="325"/>
      <c r="G403" s="325"/>
      <c r="H403" s="325"/>
      <c r="I403" s="325"/>
      <c r="J403" s="325"/>
      <c r="K403" s="325">
        <v>111.85</v>
      </c>
      <c r="L403" s="325"/>
      <c r="M403" s="325"/>
      <c r="N403" s="325"/>
      <c r="O403" s="325"/>
    </row>
    <row r="404" spans="1:15" ht="12.75">
      <c r="A404" s="319"/>
      <c r="B404" s="322"/>
      <c r="C404" s="322" t="s">
        <v>791</v>
      </c>
      <c r="D404" s="322"/>
      <c r="E404" s="324">
        <v>112.71</v>
      </c>
      <c r="F404" s="324"/>
      <c r="G404" s="324">
        <v>337.57</v>
      </c>
      <c r="H404" s="324"/>
      <c r="I404" s="324"/>
      <c r="J404" s="324"/>
      <c r="K404" s="324">
        <v>112.48</v>
      </c>
      <c r="L404" s="324"/>
      <c r="M404" s="324">
        <v>336.76</v>
      </c>
      <c r="N404" s="324"/>
      <c r="O404" s="324"/>
    </row>
    <row r="405" spans="1:15" ht="12.75">
      <c r="A405" s="319"/>
      <c r="B405" s="321"/>
      <c r="C405" s="321" t="s">
        <v>792</v>
      </c>
      <c r="D405" s="321"/>
      <c r="E405" s="325">
        <v>112.78</v>
      </c>
      <c r="F405" s="325"/>
      <c r="G405" s="325"/>
      <c r="H405" s="325"/>
      <c r="I405" s="325"/>
      <c r="J405" s="325"/>
      <c r="K405" s="325">
        <v>112.49</v>
      </c>
      <c r="L405" s="325"/>
      <c r="M405" s="325"/>
      <c r="N405" s="325"/>
      <c r="O405" s="325"/>
    </row>
    <row r="406" spans="1:15" ht="12.75">
      <c r="A406" s="319"/>
      <c r="B406" s="322"/>
      <c r="C406" s="322" t="s">
        <v>793</v>
      </c>
      <c r="D406" s="322"/>
      <c r="E406" s="324">
        <v>112.32</v>
      </c>
      <c r="F406" s="324"/>
      <c r="G406" s="324"/>
      <c r="H406" s="324"/>
      <c r="I406" s="324"/>
      <c r="J406" s="324"/>
      <c r="K406" s="324">
        <v>112.58</v>
      </c>
      <c r="L406" s="324"/>
      <c r="M406" s="324"/>
      <c r="N406" s="324"/>
      <c r="O406" s="324"/>
    </row>
    <row r="407" spans="1:15" ht="12.75">
      <c r="A407" s="319"/>
      <c r="B407" s="321"/>
      <c r="C407" s="321" t="s">
        <v>794</v>
      </c>
      <c r="D407" s="321"/>
      <c r="E407" s="325">
        <v>112.71</v>
      </c>
      <c r="F407" s="325"/>
      <c r="G407" s="325">
        <v>337.81</v>
      </c>
      <c r="H407" s="325"/>
      <c r="I407" s="325"/>
      <c r="J407" s="325"/>
      <c r="K407" s="325">
        <v>112.1</v>
      </c>
      <c r="L407" s="325"/>
      <c r="M407" s="325">
        <v>337.17</v>
      </c>
      <c r="N407" s="325"/>
      <c r="O407" s="325"/>
    </row>
    <row r="408" spans="1:15" ht="12.75">
      <c r="A408" s="319"/>
      <c r="B408" s="322"/>
      <c r="C408" s="322" t="s">
        <v>795</v>
      </c>
      <c r="D408" s="322"/>
      <c r="E408" s="324">
        <v>112.42</v>
      </c>
      <c r="F408" s="324"/>
      <c r="G408" s="324"/>
      <c r="H408" s="324"/>
      <c r="I408" s="324"/>
      <c r="J408" s="324"/>
      <c r="K408" s="324">
        <v>112.53</v>
      </c>
      <c r="L408" s="324"/>
      <c r="M408" s="324"/>
      <c r="N408" s="324"/>
      <c r="O408" s="324"/>
    </row>
    <row r="409" spans="1:15" ht="12.75">
      <c r="A409" s="319"/>
      <c r="B409" s="321"/>
      <c r="C409" s="321" t="s">
        <v>796</v>
      </c>
      <c r="D409" s="321"/>
      <c r="E409" s="325">
        <v>111.87</v>
      </c>
      <c r="F409" s="325"/>
      <c r="G409" s="325"/>
      <c r="H409" s="325"/>
      <c r="I409" s="325"/>
      <c r="J409" s="325"/>
      <c r="K409" s="325">
        <v>112.24</v>
      </c>
      <c r="L409" s="325"/>
      <c r="M409" s="325"/>
      <c r="N409" s="325"/>
      <c r="O409" s="325"/>
    </row>
    <row r="410" spans="1:15" ht="12.75">
      <c r="A410" s="319"/>
      <c r="B410" s="322"/>
      <c r="C410" s="322" t="s">
        <v>797</v>
      </c>
      <c r="D410" s="322"/>
      <c r="E410" s="324">
        <v>111.64</v>
      </c>
      <c r="F410" s="324"/>
      <c r="G410" s="324">
        <v>335.93</v>
      </c>
      <c r="H410" s="324"/>
      <c r="I410" s="324"/>
      <c r="J410" s="324"/>
      <c r="K410" s="324">
        <v>111.66</v>
      </c>
      <c r="L410" s="324"/>
      <c r="M410" s="324">
        <v>336.44</v>
      </c>
      <c r="N410" s="324"/>
      <c r="O410" s="324"/>
    </row>
    <row r="411" spans="1:15" ht="12.75">
      <c r="A411" s="319"/>
      <c r="B411" s="321"/>
      <c r="C411" s="321" t="s">
        <v>798</v>
      </c>
      <c r="D411" s="321"/>
      <c r="E411" s="325">
        <v>112.07</v>
      </c>
      <c r="F411" s="325"/>
      <c r="G411" s="325"/>
      <c r="H411" s="325"/>
      <c r="I411" s="325"/>
      <c r="J411" s="325"/>
      <c r="K411" s="325">
        <v>111.42</v>
      </c>
      <c r="L411" s="325"/>
      <c r="M411" s="325"/>
      <c r="N411" s="325"/>
      <c r="O411" s="325"/>
    </row>
    <row r="412" spans="1:15" ht="12.75">
      <c r="A412" s="319"/>
      <c r="B412" s="322"/>
      <c r="C412" s="322" t="s">
        <v>799</v>
      </c>
      <c r="D412" s="322"/>
      <c r="E412" s="324">
        <v>112.03</v>
      </c>
      <c r="F412" s="324"/>
      <c r="G412" s="324"/>
      <c r="H412" s="324"/>
      <c r="I412" s="324"/>
      <c r="J412" s="324"/>
      <c r="K412" s="324">
        <v>111.91</v>
      </c>
      <c r="L412" s="324"/>
      <c r="M412" s="324"/>
      <c r="N412" s="324"/>
      <c r="O412" s="324"/>
    </row>
    <row r="413" spans="1:15" ht="12.75">
      <c r="A413" s="319"/>
      <c r="B413" s="321"/>
      <c r="C413" s="321" t="s">
        <v>800</v>
      </c>
      <c r="D413" s="321"/>
      <c r="E413" s="325">
        <v>111.98</v>
      </c>
      <c r="F413" s="325"/>
      <c r="G413" s="325">
        <v>336.08</v>
      </c>
      <c r="H413" s="325"/>
      <c r="I413" s="325">
        <v>1347.39</v>
      </c>
      <c r="J413" s="325"/>
      <c r="K413" s="325">
        <v>111.87</v>
      </c>
      <c r="L413" s="325"/>
      <c r="M413" s="325">
        <v>335.21</v>
      </c>
      <c r="N413" s="325"/>
      <c r="O413" s="325">
        <v>1345.57</v>
      </c>
    </row>
    <row r="414" spans="1:15" ht="12.75">
      <c r="A414" s="319"/>
      <c r="B414" s="322"/>
      <c r="C414" s="322" t="s">
        <v>801</v>
      </c>
      <c r="D414" s="322"/>
      <c r="E414" s="324">
        <v>110.95</v>
      </c>
      <c r="F414" s="324"/>
      <c r="G414" s="324"/>
      <c r="H414" s="324"/>
      <c r="I414" s="324"/>
      <c r="J414" s="324"/>
      <c r="K414" s="324">
        <v>111.82</v>
      </c>
      <c r="L414" s="324"/>
      <c r="M414" s="324"/>
      <c r="N414" s="324"/>
      <c r="O414" s="324"/>
    </row>
    <row r="415" spans="1:15" ht="12.75">
      <c r="A415" s="319"/>
      <c r="B415" s="321"/>
      <c r="C415" s="321" t="s">
        <v>802</v>
      </c>
      <c r="D415" s="321"/>
      <c r="E415" s="325">
        <v>110.22</v>
      </c>
      <c r="F415" s="325"/>
      <c r="G415" s="325"/>
      <c r="H415" s="325"/>
      <c r="I415" s="325"/>
      <c r="J415" s="325"/>
      <c r="K415" s="325">
        <v>110.74</v>
      </c>
      <c r="L415" s="325"/>
      <c r="M415" s="325"/>
      <c r="N415" s="325"/>
      <c r="O415" s="325"/>
    </row>
    <row r="416" spans="1:15" ht="12.75">
      <c r="A416" s="319"/>
      <c r="B416" s="322"/>
      <c r="C416" s="322" t="s">
        <v>803</v>
      </c>
      <c r="D416" s="322"/>
      <c r="E416" s="324">
        <v>110.33</v>
      </c>
      <c r="F416" s="324"/>
      <c r="G416" s="324">
        <v>331.49</v>
      </c>
      <c r="H416" s="324"/>
      <c r="I416" s="324"/>
      <c r="J416" s="324"/>
      <c r="K416" s="324">
        <v>109.97</v>
      </c>
      <c r="L416" s="324"/>
      <c r="M416" s="324">
        <v>332.53</v>
      </c>
      <c r="N416" s="324"/>
      <c r="O416" s="324"/>
    </row>
    <row r="417" spans="1:15" ht="12.75">
      <c r="A417" s="319"/>
      <c r="B417" s="321"/>
      <c r="C417" s="321" t="s">
        <v>804</v>
      </c>
      <c r="D417" s="321"/>
      <c r="E417" s="325">
        <v>109.17</v>
      </c>
      <c r="F417" s="325"/>
      <c r="G417" s="325"/>
      <c r="H417" s="325"/>
      <c r="I417" s="325"/>
      <c r="J417" s="325"/>
      <c r="K417" s="325">
        <v>110.11</v>
      </c>
      <c r="L417" s="325"/>
      <c r="M417" s="325"/>
      <c r="N417" s="325"/>
      <c r="O417" s="325"/>
    </row>
    <row r="418" spans="1:15" ht="12.75">
      <c r="A418" s="319"/>
      <c r="B418" s="322"/>
      <c r="C418" s="322" t="s">
        <v>805</v>
      </c>
      <c r="D418" s="322"/>
      <c r="E418" s="324">
        <v>109.59</v>
      </c>
      <c r="F418" s="324"/>
      <c r="G418" s="324"/>
      <c r="H418" s="324"/>
      <c r="I418" s="324"/>
      <c r="J418" s="324"/>
      <c r="K418" s="324">
        <v>108.89</v>
      </c>
      <c r="L418" s="324"/>
      <c r="M418" s="324"/>
      <c r="N418" s="324"/>
      <c r="O418" s="324"/>
    </row>
    <row r="419" spans="1:15" ht="12.75">
      <c r="A419" s="319"/>
      <c r="B419" s="321"/>
      <c r="C419" s="321" t="s">
        <v>806</v>
      </c>
      <c r="D419" s="321"/>
      <c r="E419" s="325">
        <v>109.73</v>
      </c>
      <c r="F419" s="325"/>
      <c r="G419" s="325">
        <v>328.5</v>
      </c>
      <c r="H419" s="325"/>
      <c r="I419" s="325"/>
      <c r="J419" s="325"/>
      <c r="K419" s="325">
        <v>109.36</v>
      </c>
      <c r="L419" s="325"/>
      <c r="M419" s="325">
        <v>328.35</v>
      </c>
      <c r="N419" s="325"/>
      <c r="O419" s="325"/>
    </row>
    <row r="420" spans="1:15" ht="12.75">
      <c r="A420" s="319"/>
      <c r="B420" s="322"/>
      <c r="C420" s="322" t="s">
        <v>807</v>
      </c>
      <c r="D420" s="322"/>
      <c r="E420" s="324">
        <v>109.82</v>
      </c>
      <c r="F420" s="324"/>
      <c r="G420" s="324"/>
      <c r="H420" s="324"/>
      <c r="I420" s="324"/>
      <c r="J420" s="324"/>
      <c r="K420" s="324">
        <v>109.52</v>
      </c>
      <c r="L420" s="324"/>
      <c r="M420" s="324"/>
      <c r="N420" s="324"/>
      <c r="O420" s="324"/>
    </row>
    <row r="421" spans="1:15" ht="12.75">
      <c r="A421" s="319"/>
      <c r="B421" s="321"/>
      <c r="C421" s="321" t="s">
        <v>808</v>
      </c>
      <c r="D421" s="321"/>
      <c r="E421" s="325">
        <v>109.9</v>
      </c>
      <c r="F421" s="325"/>
      <c r="G421" s="325"/>
      <c r="H421" s="325"/>
      <c r="I421" s="325"/>
      <c r="J421" s="325"/>
      <c r="K421" s="325">
        <v>109.63</v>
      </c>
      <c r="L421" s="325"/>
      <c r="M421" s="325"/>
      <c r="N421" s="325"/>
      <c r="O421" s="325"/>
    </row>
    <row r="422" spans="1:15" ht="12.75">
      <c r="A422" s="319"/>
      <c r="B422" s="322"/>
      <c r="C422" s="322" t="s">
        <v>809</v>
      </c>
      <c r="D422" s="322"/>
      <c r="E422" s="324">
        <v>109.65</v>
      </c>
      <c r="F422" s="324"/>
      <c r="G422" s="324">
        <v>329.37</v>
      </c>
      <c r="H422" s="324"/>
      <c r="I422" s="324"/>
      <c r="J422" s="324"/>
      <c r="K422" s="324">
        <v>109.72</v>
      </c>
      <c r="L422" s="324"/>
      <c r="M422" s="324">
        <v>328.87</v>
      </c>
      <c r="N422" s="324"/>
      <c r="O422" s="324"/>
    </row>
    <row r="423" spans="1:15" ht="12.75">
      <c r="A423" s="319"/>
      <c r="B423" s="321"/>
      <c r="C423" s="321" t="s">
        <v>810</v>
      </c>
      <c r="D423" s="321"/>
      <c r="E423" s="325">
        <v>108.52</v>
      </c>
      <c r="F423" s="325"/>
      <c r="G423" s="325"/>
      <c r="H423" s="325"/>
      <c r="I423" s="325"/>
      <c r="J423" s="325"/>
      <c r="K423" s="325">
        <v>109.47</v>
      </c>
      <c r="L423" s="325"/>
      <c r="M423" s="325"/>
      <c r="N423" s="325"/>
      <c r="O423" s="325"/>
    </row>
    <row r="424" spans="1:15" ht="12.75">
      <c r="A424" s="319"/>
      <c r="B424" s="319"/>
      <c r="C424" s="319"/>
      <c r="D424" s="319"/>
      <c r="E424" s="326"/>
      <c r="F424" s="326"/>
      <c r="G424" s="326"/>
      <c r="H424" s="326"/>
      <c r="I424" s="326"/>
      <c r="J424" s="326"/>
      <c r="K424" s="326"/>
      <c r="L424" s="326"/>
      <c r="M424" s="326"/>
      <c r="N424" s="326"/>
      <c r="O424" s="326"/>
    </row>
    <row r="425" spans="1:15" ht="12.75">
      <c r="A425" s="319"/>
      <c r="B425" s="320" t="s">
        <v>20</v>
      </c>
      <c r="C425" s="321"/>
      <c r="D425" s="321"/>
      <c r="E425" s="325">
        <v>44578.29</v>
      </c>
      <c r="F425" s="325"/>
      <c r="G425" s="325"/>
      <c r="H425" s="325"/>
      <c r="I425" s="325"/>
      <c r="J425" s="325"/>
      <c r="K425" s="325">
        <v>44576.51</v>
      </c>
      <c r="L425" s="325"/>
      <c r="M425" s="325"/>
      <c r="N425" s="325"/>
      <c r="O425" s="325"/>
    </row>
    <row r="426" spans="1:15" ht="12.75">
      <c r="A426" s="319"/>
      <c r="B426" s="323" t="s">
        <v>34</v>
      </c>
      <c r="C426" s="322"/>
      <c r="D426" s="322"/>
      <c r="E426" s="324">
        <v>138.44</v>
      </c>
      <c r="F426" s="324"/>
      <c r="G426" s="324"/>
      <c r="H426" s="324"/>
      <c r="I426" s="324"/>
      <c r="J426" s="324"/>
      <c r="K426" s="324">
        <v>138.44</v>
      </c>
      <c r="L426" s="324"/>
      <c r="M426" s="324"/>
      <c r="N426" s="324"/>
      <c r="O426" s="324"/>
    </row>
    <row r="427" spans="1:15" ht="12.75">
      <c r="A427" s="319"/>
      <c r="B427" s="320" t="s">
        <v>484</v>
      </c>
      <c r="C427" s="321"/>
      <c r="D427" s="321"/>
      <c r="E427" s="325">
        <v>108.52</v>
      </c>
      <c r="F427" s="325"/>
      <c r="G427" s="325"/>
      <c r="H427" s="325"/>
      <c r="I427" s="325"/>
      <c r="J427" s="325"/>
      <c r="K427" s="325">
        <v>108.89</v>
      </c>
      <c r="L427" s="325"/>
      <c r="M427" s="325"/>
      <c r="N427" s="325"/>
      <c r="O427" s="325"/>
    </row>
    <row r="428" spans="1:15" ht="12.75">
      <c r="A428" s="319"/>
      <c r="B428" s="323" t="s">
        <v>485</v>
      </c>
      <c r="C428" s="322"/>
      <c r="D428" s="322"/>
      <c r="E428" s="324">
        <v>174.5</v>
      </c>
      <c r="F428" s="324"/>
      <c r="G428" s="324"/>
      <c r="H428" s="324"/>
      <c r="I428" s="324"/>
      <c r="J428" s="324"/>
      <c r="K428" s="324">
        <v>174.17</v>
      </c>
      <c r="L428" s="324"/>
      <c r="M428" s="324"/>
      <c r="N428" s="324"/>
      <c r="O428" s="324"/>
    </row>
  </sheetData>
  <printOptions/>
  <pageMargins left="0.75" right="0.75" top="1" bottom="1" header="0.5" footer="0.5"/>
  <pageSetup fitToHeight="1" fitToWidth="1" horizontalDpi="600" verticalDpi="600" orientation="portrait" scale="63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6"/>
  <sheetViews>
    <sheetView workbookViewId="0" topLeftCell="D14">
      <selection activeCell="J26" sqref="J26"/>
    </sheetView>
  </sheetViews>
  <sheetFormatPr defaultColWidth="9.140625" defaultRowHeight="12.75"/>
  <cols>
    <col min="1" max="1" width="5.140625" style="334" bestFit="1" customWidth="1"/>
    <col min="2" max="2" width="4.8515625" style="334" bestFit="1" customWidth="1"/>
    <col min="3" max="5" width="10.140625" style="334" bestFit="1" customWidth="1"/>
    <col min="6" max="12" width="11.00390625" style="334" bestFit="1" customWidth="1"/>
    <col min="13" max="15" width="2.8515625" style="334" customWidth="1"/>
    <col min="16" max="16384" width="8.7109375" style="334" customWidth="1"/>
  </cols>
  <sheetData>
    <row r="2" spans="1:12" ht="12.75">
      <c r="A2" s="330"/>
      <c r="B2" s="330"/>
      <c r="C2" s="331"/>
      <c r="D2" s="331"/>
      <c r="E2" s="332"/>
      <c r="F2" s="331"/>
      <c r="G2" s="331"/>
      <c r="H2" s="333"/>
      <c r="I2" s="333"/>
      <c r="J2" s="332"/>
      <c r="K2" s="332"/>
      <c r="L2" s="330"/>
    </row>
    <row r="3" spans="1:12" ht="12.75">
      <c r="A3" s="335"/>
      <c r="B3" s="335"/>
      <c r="C3" s="336"/>
      <c r="D3" s="336"/>
      <c r="E3" s="336"/>
      <c r="F3" s="337"/>
      <c r="G3" s="337"/>
      <c r="H3" s="338"/>
      <c r="I3" s="338"/>
      <c r="J3" s="339"/>
      <c r="K3" s="340"/>
      <c r="L3" s="338"/>
    </row>
    <row r="4" spans="1:12" s="341" customFormat="1" ht="20.25">
      <c r="A4" s="416" t="s">
        <v>811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</row>
    <row r="5" spans="1:12" ht="20.25">
      <c r="A5" s="416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2.75">
      <c r="A6" s="410"/>
      <c r="B6" s="410" t="s">
        <v>218</v>
      </c>
      <c r="C6" s="410" t="s">
        <v>219</v>
      </c>
      <c r="D6" s="410" t="s">
        <v>220</v>
      </c>
      <c r="E6" s="410" t="s">
        <v>221</v>
      </c>
      <c r="F6" s="410" t="s">
        <v>222</v>
      </c>
      <c r="G6" s="410" t="s">
        <v>261</v>
      </c>
      <c r="H6" s="410" t="s">
        <v>262</v>
      </c>
      <c r="I6" s="410" t="s">
        <v>263</v>
      </c>
      <c r="J6" s="410" t="s">
        <v>269</v>
      </c>
      <c r="K6" s="410" t="s">
        <v>270</v>
      </c>
      <c r="L6" s="410" t="s">
        <v>271</v>
      </c>
    </row>
    <row r="7" spans="1:12" ht="12.75">
      <c r="A7" s="409"/>
      <c r="B7" s="335"/>
      <c r="C7" s="335"/>
      <c r="D7" s="440"/>
      <c r="E7" s="440"/>
      <c r="F7" s="433"/>
      <c r="G7" s="441"/>
      <c r="H7" s="433"/>
      <c r="I7" s="409"/>
      <c r="J7" s="409"/>
      <c r="K7" s="409"/>
      <c r="L7" s="409"/>
    </row>
    <row r="8" spans="1:12" ht="12.75">
      <c r="A8" s="409"/>
      <c r="B8" s="440"/>
      <c r="C8" s="440"/>
      <c r="D8" s="419" t="s">
        <v>407</v>
      </c>
      <c r="E8" s="419" t="s">
        <v>407</v>
      </c>
      <c r="F8" s="419" t="s">
        <v>407</v>
      </c>
      <c r="G8" s="419" t="s">
        <v>407</v>
      </c>
      <c r="H8" s="419" t="s">
        <v>407</v>
      </c>
      <c r="I8" s="419" t="s">
        <v>407</v>
      </c>
      <c r="J8" s="419" t="s">
        <v>407</v>
      </c>
      <c r="K8" s="419" t="s">
        <v>407</v>
      </c>
      <c r="L8" s="419" t="s">
        <v>407</v>
      </c>
    </row>
    <row r="9" spans="1:12" ht="12.75">
      <c r="A9" s="409"/>
      <c r="B9" s="440"/>
      <c r="C9" s="440"/>
      <c r="D9" s="419" t="s">
        <v>231</v>
      </c>
      <c r="E9" s="419" t="s">
        <v>232</v>
      </c>
      <c r="F9" s="419" t="s">
        <v>346</v>
      </c>
      <c r="G9" s="419" t="s">
        <v>231</v>
      </c>
      <c r="H9" s="419" t="s">
        <v>232</v>
      </c>
      <c r="I9" s="419" t="s">
        <v>346</v>
      </c>
      <c r="J9" s="419" t="s">
        <v>231</v>
      </c>
      <c r="K9" s="419" t="s">
        <v>232</v>
      </c>
      <c r="L9" s="419" t="s">
        <v>346</v>
      </c>
    </row>
    <row r="10" spans="1:12" ht="13.5" thickBot="1">
      <c r="A10" s="409"/>
      <c r="B10" s="422" t="s">
        <v>29</v>
      </c>
      <c r="C10" s="422" t="s">
        <v>812</v>
      </c>
      <c r="D10" s="424" t="s">
        <v>226</v>
      </c>
      <c r="E10" s="424" t="s">
        <v>226</v>
      </c>
      <c r="F10" s="424" t="s">
        <v>226</v>
      </c>
      <c r="G10" s="424" t="s">
        <v>813</v>
      </c>
      <c r="H10" s="424" t="s">
        <v>813</v>
      </c>
      <c r="I10" s="424" t="s">
        <v>813</v>
      </c>
      <c r="J10" s="424" t="s">
        <v>814</v>
      </c>
      <c r="K10" s="424" t="s">
        <v>814</v>
      </c>
      <c r="L10" s="424" t="s">
        <v>814</v>
      </c>
    </row>
    <row r="11" spans="1:12" ht="12.75">
      <c r="A11" s="415">
        <v>1</v>
      </c>
      <c r="B11" s="311">
        <v>2008</v>
      </c>
      <c r="C11" s="311">
        <v>1</v>
      </c>
      <c r="D11" s="413">
        <v>786592</v>
      </c>
      <c r="E11" s="413">
        <v>58559</v>
      </c>
      <c r="F11" s="413">
        <f aca="true" t="shared" si="0" ref="F11:F22">D11+E11</f>
        <v>845151</v>
      </c>
      <c r="G11" s="442">
        <v>11527781</v>
      </c>
      <c r="H11" s="442">
        <v>4913034</v>
      </c>
      <c r="I11" s="442">
        <f aca="true" t="shared" si="1" ref="I11:I22">G11+H11</f>
        <v>16440815</v>
      </c>
      <c r="J11" s="443">
        <f aca="true" t="shared" si="2" ref="J11:L22">G11/D11</f>
        <v>14.655349914568163</v>
      </c>
      <c r="K11" s="443">
        <f t="shared" si="2"/>
        <v>83.89887122389385</v>
      </c>
      <c r="L11" s="444">
        <f t="shared" si="2"/>
        <v>19.453109562669866</v>
      </c>
    </row>
    <row r="12" spans="1:12" ht="12.75">
      <c r="A12" s="415">
        <v>2</v>
      </c>
      <c r="B12" s="311">
        <v>2008</v>
      </c>
      <c r="C12" s="311">
        <v>2</v>
      </c>
      <c r="D12" s="413">
        <v>788503.5070164527</v>
      </c>
      <c r="E12" s="413">
        <v>58215.945558073</v>
      </c>
      <c r="F12" s="413">
        <f t="shared" si="0"/>
        <v>846719.4525745257</v>
      </c>
      <c r="G12" s="442">
        <v>8890022.952854922</v>
      </c>
      <c r="H12" s="442">
        <v>3963123.6064446927</v>
      </c>
      <c r="I12" s="442">
        <f t="shared" si="1"/>
        <v>12853146.559299614</v>
      </c>
      <c r="J12" s="443">
        <f t="shared" si="2"/>
        <v>11.274550935725166</v>
      </c>
      <c r="K12" s="443">
        <f t="shared" si="2"/>
        <v>68.07625588579164</v>
      </c>
      <c r="L12" s="444">
        <f t="shared" si="2"/>
        <v>15.179935361374396</v>
      </c>
    </row>
    <row r="13" spans="1:12" ht="12.75">
      <c r="A13" s="415">
        <v>3</v>
      </c>
      <c r="B13" s="311">
        <v>2008</v>
      </c>
      <c r="C13" s="311">
        <v>3</v>
      </c>
      <c r="D13" s="413">
        <v>790710.1811172578</v>
      </c>
      <c r="E13" s="413">
        <v>58388.65262847091</v>
      </c>
      <c r="F13" s="413">
        <f t="shared" si="0"/>
        <v>849098.8337457287</v>
      </c>
      <c r="G13" s="442">
        <v>7551462.134986318</v>
      </c>
      <c r="H13" s="442">
        <v>3315514.9388299873</v>
      </c>
      <c r="I13" s="442">
        <f t="shared" si="1"/>
        <v>10866977.073816305</v>
      </c>
      <c r="J13" s="443">
        <f t="shared" si="2"/>
        <v>9.550227523713241</v>
      </c>
      <c r="K13" s="443">
        <f t="shared" si="2"/>
        <v>56.78354936406441</v>
      </c>
      <c r="L13" s="444">
        <f t="shared" si="2"/>
        <v>12.798247556032484</v>
      </c>
    </row>
    <row r="14" spans="1:12" ht="12.75">
      <c r="A14" s="415">
        <v>4</v>
      </c>
      <c r="B14" s="311">
        <v>2008</v>
      </c>
      <c r="C14" s="311">
        <v>4</v>
      </c>
      <c r="D14" s="413">
        <v>791526.7968366925</v>
      </c>
      <c r="E14" s="413">
        <v>58320.52318215987</v>
      </c>
      <c r="F14" s="413">
        <f t="shared" si="0"/>
        <v>849847.3200188524</v>
      </c>
      <c r="G14" s="442">
        <v>4877275.182984234</v>
      </c>
      <c r="H14" s="442">
        <v>2052672.003120168</v>
      </c>
      <c r="I14" s="442">
        <f t="shared" si="1"/>
        <v>6929947.186104402</v>
      </c>
      <c r="J14" s="443">
        <f t="shared" si="2"/>
        <v>6.161857314845288</v>
      </c>
      <c r="K14" s="443">
        <f t="shared" si="2"/>
        <v>35.19639212955614</v>
      </c>
      <c r="L14" s="444">
        <f t="shared" si="2"/>
        <v>8.154343754300093</v>
      </c>
    </row>
    <row r="15" spans="1:12" ht="12.75">
      <c r="A15" s="415">
        <v>5</v>
      </c>
      <c r="B15" s="311">
        <v>2008</v>
      </c>
      <c r="C15" s="311">
        <v>5</v>
      </c>
      <c r="D15" s="413">
        <v>792089.9355736539</v>
      </c>
      <c r="E15" s="413">
        <v>58155.86506261339</v>
      </c>
      <c r="F15" s="413">
        <f t="shared" si="0"/>
        <v>850245.8006362673</v>
      </c>
      <c r="G15" s="442">
        <v>3168228.9062785287</v>
      </c>
      <c r="H15" s="442">
        <v>1203548.3314642988</v>
      </c>
      <c r="I15" s="442">
        <f t="shared" si="1"/>
        <v>4371777.237742827</v>
      </c>
      <c r="J15" s="443">
        <f t="shared" si="2"/>
        <v>3.9998348217668083</v>
      </c>
      <c r="K15" s="443">
        <f t="shared" si="2"/>
        <v>20.695218447331168</v>
      </c>
      <c r="L15" s="444">
        <f t="shared" si="2"/>
        <v>5.14178045274823</v>
      </c>
    </row>
    <row r="16" spans="1:12" ht="12.75">
      <c r="A16" s="415">
        <v>6</v>
      </c>
      <c r="B16" s="311">
        <v>2008</v>
      </c>
      <c r="C16" s="311">
        <v>6</v>
      </c>
      <c r="D16" s="413">
        <v>791969.8240561658</v>
      </c>
      <c r="E16" s="413">
        <v>58014.704752600635</v>
      </c>
      <c r="F16" s="413">
        <f t="shared" si="0"/>
        <v>849984.5288087664</v>
      </c>
      <c r="G16" s="442">
        <v>2040264.4830954904</v>
      </c>
      <c r="H16" s="442">
        <v>724761.3795708112</v>
      </c>
      <c r="I16" s="442">
        <f t="shared" si="1"/>
        <v>2765025.8626663014</v>
      </c>
      <c r="J16" s="443">
        <f t="shared" si="2"/>
        <v>2.5761896743060713</v>
      </c>
      <c r="K16" s="443">
        <f t="shared" si="2"/>
        <v>12.492718573015269</v>
      </c>
      <c r="L16" s="444">
        <f t="shared" si="2"/>
        <v>3.2530308128565837</v>
      </c>
    </row>
    <row r="17" spans="1:12" ht="12.75">
      <c r="A17" s="415">
        <v>7</v>
      </c>
      <c r="B17" s="311">
        <v>2008</v>
      </c>
      <c r="C17" s="311">
        <v>7</v>
      </c>
      <c r="D17" s="413">
        <v>791291.1729722739</v>
      </c>
      <c r="E17" s="413">
        <v>57814.23364961846</v>
      </c>
      <c r="F17" s="413">
        <f t="shared" si="0"/>
        <v>849105.4066218924</v>
      </c>
      <c r="G17" s="442">
        <v>1655183.1696435902</v>
      </c>
      <c r="H17" s="442">
        <v>550817.7772835493</v>
      </c>
      <c r="I17" s="442">
        <f t="shared" si="1"/>
        <v>2206000.9469271395</v>
      </c>
      <c r="J17" s="443">
        <f t="shared" si="2"/>
        <v>2.0917498212779715</v>
      </c>
      <c r="K17" s="443">
        <f t="shared" si="2"/>
        <v>9.527373148656869</v>
      </c>
      <c r="L17" s="444">
        <f t="shared" si="2"/>
        <v>2.5980295611396036</v>
      </c>
    </row>
    <row r="18" spans="1:12" ht="12.75">
      <c r="A18" s="415">
        <v>8</v>
      </c>
      <c r="B18" s="311">
        <v>2008</v>
      </c>
      <c r="C18" s="311">
        <v>8</v>
      </c>
      <c r="D18" s="413">
        <v>791624.4773971692</v>
      </c>
      <c r="E18" s="413">
        <v>57649.359176413855</v>
      </c>
      <c r="F18" s="413">
        <f t="shared" si="0"/>
        <v>849273.8365735831</v>
      </c>
      <c r="G18" s="442">
        <v>1558193.661416758</v>
      </c>
      <c r="H18" s="442">
        <v>526261.9941294868</v>
      </c>
      <c r="I18" s="442">
        <f t="shared" si="1"/>
        <v>2084455.655546245</v>
      </c>
      <c r="J18" s="443">
        <f t="shared" si="2"/>
        <v>1.9683495216570852</v>
      </c>
      <c r="K18" s="443">
        <f t="shared" si="2"/>
        <v>9.128670320845423</v>
      </c>
      <c r="L18" s="444">
        <f t="shared" si="2"/>
        <v>2.454397587421313</v>
      </c>
    </row>
    <row r="19" spans="1:12" ht="12.75">
      <c r="A19" s="415">
        <v>9</v>
      </c>
      <c r="B19" s="311">
        <v>2008</v>
      </c>
      <c r="C19" s="311">
        <v>9</v>
      </c>
      <c r="D19" s="413">
        <v>791592.363241512</v>
      </c>
      <c r="E19" s="413">
        <v>57585.34501817927</v>
      </c>
      <c r="F19" s="413">
        <f t="shared" si="0"/>
        <v>849177.7082596913</v>
      </c>
      <c r="G19" s="442">
        <v>1692546.0752927738</v>
      </c>
      <c r="H19" s="442">
        <v>591758.9426528306</v>
      </c>
      <c r="I19" s="442">
        <f t="shared" si="1"/>
        <v>2284305.0179456044</v>
      </c>
      <c r="J19" s="443">
        <f t="shared" si="2"/>
        <v>2.1381536178064215</v>
      </c>
      <c r="K19" s="443">
        <f t="shared" si="2"/>
        <v>10.276207296596324</v>
      </c>
      <c r="L19" s="444">
        <f t="shared" si="2"/>
        <v>2.6900199990259632</v>
      </c>
    </row>
    <row r="20" spans="1:12" ht="12.75">
      <c r="A20" s="415">
        <v>10</v>
      </c>
      <c r="B20" s="311">
        <v>2008</v>
      </c>
      <c r="C20" s="311">
        <v>10</v>
      </c>
      <c r="D20" s="413">
        <v>794188.3176567631</v>
      </c>
      <c r="E20" s="413">
        <v>57833.80276270199</v>
      </c>
      <c r="F20" s="413">
        <f t="shared" si="0"/>
        <v>852022.1204194651</v>
      </c>
      <c r="G20" s="442">
        <v>3297870.7543394016</v>
      </c>
      <c r="H20" s="442">
        <v>1187258.1137868315</v>
      </c>
      <c r="I20" s="442">
        <f t="shared" si="1"/>
        <v>4485128.868126233</v>
      </c>
      <c r="J20" s="443">
        <f t="shared" si="2"/>
        <v>4.152504741028808</v>
      </c>
      <c r="K20" s="443">
        <f t="shared" si="2"/>
        <v>20.52879210897255</v>
      </c>
      <c r="L20" s="444">
        <f t="shared" si="2"/>
        <v>5.264099089256189</v>
      </c>
    </row>
    <row r="21" spans="1:12" ht="12.75">
      <c r="A21" s="415">
        <v>11</v>
      </c>
      <c r="B21" s="311">
        <v>2008</v>
      </c>
      <c r="C21" s="311">
        <v>11</v>
      </c>
      <c r="D21" s="413">
        <v>797949.1053886367</v>
      </c>
      <c r="E21" s="413">
        <v>58553.25174580421</v>
      </c>
      <c r="F21" s="413">
        <f t="shared" si="0"/>
        <v>856502.3571344409</v>
      </c>
      <c r="G21" s="442">
        <v>6690610.255449566</v>
      </c>
      <c r="H21" s="442">
        <v>2664383.185507619</v>
      </c>
      <c r="I21" s="442">
        <f t="shared" si="1"/>
        <v>9354993.440957185</v>
      </c>
      <c r="J21" s="443">
        <f t="shared" si="2"/>
        <v>8.384758138416537</v>
      </c>
      <c r="K21" s="443">
        <f t="shared" si="2"/>
        <v>45.50359042524982</v>
      </c>
      <c r="L21" s="444">
        <f t="shared" si="2"/>
        <v>10.922320718714355</v>
      </c>
    </row>
    <row r="22" spans="1:12" ht="13.5" thickBot="1">
      <c r="A22" s="415">
        <v>12</v>
      </c>
      <c r="B22" s="312">
        <v>2008</v>
      </c>
      <c r="C22" s="312">
        <v>12</v>
      </c>
      <c r="D22" s="435">
        <v>800061.5251632517</v>
      </c>
      <c r="E22" s="435">
        <v>59035.474836748326</v>
      </c>
      <c r="F22" s="435">
        <f t="shared" si="0"/>
        <v>859097</v>
      </c>
      <c r="G22" s="445">
        <v>10497703.213210858</v>
      </c>
      <c r="H22" s="445">
        <v>4296536.075978875</v>
      </c>
      <c r="I22" s="445">
        <f t="shared" si="1"/>
        <v>14794239.289189734</v>
      </c>
      <c r="J22" s="446">
        <f t="shared" si="2"/>
        <v>13.121119917707345</v>
      </c>
      <c r="K22" s="446">
        <f t="shared" si="2"/>
        <v>72.77888570999302</v>
      </c>
      <c r="L22" s="447">
        <f t="shared" si="2"/>
        <v>17.22068554446091</v>
      </c>
    </row>
    <row r="23" spans="1:12" ht="12.75">
      <c r="A23" s="409"/>
      <c r="B23" s="409"/>
      <c r="C23" s="409"/>
      <c r="D23" s="409"/>
      <c r="E23" s="409"/>
      <c r="F23" s="409"/>
      <c r="G23" s="442">
        <f aca="true" t="shared" si="3" ref="G23:L23">SUM(G11:G22)</f>
        <v>63447141.78955244</v>
      </c>
      <c r="H23" s="442">
        <f t="shared" si="3"/>
        <v>25989670.348769147</v>
      </c>
      <c r="I23" s="442">
        <f t="shared" si="3"/>
        <v>89436812.13832158</v>
      </c>
      <c r="J23" s="443">
        <f t="shared" si="3"/>
        <v>80.0746459428189</v>
      </c>
      <c r="K23" s="443">
        <f t="shared" si="3"/>
        <v>444.8865246339664</v>
      </c>
      <c r="L23" s="448">
        <f t="shared" si="3"/>
        <v>105.13</v>
      </c>
    </row>
    <row r="24" spans="3:12" ht="12.75">
      <c r="C24" s="342"/>
      <c r="D24" s="342"/>
      <c r="E24" s="342"/>
      <c r="J24" s="342"/>
      <c r="K24" s="342"/>
      <c r="L24" s="342"/>
    </row>
    <row r="25" ht="9.75" customHeight="1"/>
    <row r="26" spans="13:15" ht="169.5" customHeight="1">
      <c r="M26" s="463" t="s">
        <v>867</v>
      </c>
      <c r="N26" s="343" t="s">
        <v>216</v>
      </c>
      <c r="O26" s="343" t="s">
        <v>23</v>
      </c>
    </row>
  </sheetData>
  <printOptions/>
  <pageMargins left="0.75" right="0.25" top="1" bottom="1" header="0.5" footer="0.5"/>
  <pageSetup fitToHeight="1" fitToWidth="1" horizontalDpi="600" verticalDpi="600" orientation="landscape" scale="9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29"/>
  <sheetViews>
    <sheetView workbookViewId="0" topLeftCell="A3">
      <selection activeCell="B9" sqref="B9"/>
    </sheetView>
  </sheetViews>
  <sheetFormatPr defaultColWidth="12.57421875" defaultRowHeight="12.75"/>
  <cols>
    <col min="1" max="1" width="3.57421875" style="247" customWidth="1"/>
    <col min="2" max="2" width="16.57421875" style="247" customWidth="1"/>
    <col min="3" max="3" width="12.57421875" style="247" customWidth="1"/>
    <col min="4" max="4" width="13.57421875" style="247" customWidth="1"/>
    <col min="5" max="6" width="11.7109375" style="247" customWidth="1"/>
    <col min="7" max="7" width="12.57421875" style="247" customWidth="1"/>
    <col min="8" max="8" width="11.7109375" style="247" customWidth="1"/>
    <col min="9" max="9" width="14.57421875" style="247" customWidth="1"/>
    <col min="10" max="12" width="2.8515625" style="247" customWidth="1"/>
    <col min="13" max="16384" width="12.57421875" style="247" customWidth="1"/>
  </cols>
  <sheetData>
    <row r="4" spans="2:9" ht="26.25">
      <c r="B4" s="523" t="s">
        <v>185</v>
      </c>
      <c r="C4" s="523"/>
      <c r="D4" s="523"/>
      <c r="E4" s="523"/>
      <c r="F4" s="523"/>
      <c r="G4" s="523"/>
      <c r="H4" s="523"/>
      <c r="I4" s="523"/>
    </row>
    <row r="5" spans="2:8" ht="26.25">
      <c r="B5" s="248"/>
      <c r="C5" s="248"/>
      <c r="D5" s="248"/>
      <c r="E5" s="248"/>
      <c r="F5" s="248"/>
      <c r="G5" s="248"/>
      <c r="H5" s="248"/>
    </row>
    <row r="6" spans="5:8" ht="12.75">
      <c r="E6" s="249" t="s">
        <v>218</v>
      </c>
      <c r="F6" s="249" t="s">
        <v>219</v>
      </c>
      <c r="G6" s="249" t="s">
        <v>221</v>
      </c>
      <c r="H6" s="249" t="s">
        <v>222</v>
      </c>
    </row>
    <row r="7" spans="7:8" ht="12.75">
      <c r="G7" s="459" t="s">
        <v>280</v>
      </c>
      <c r="H7" s="250" t="s">
        <v>3</v>
      </c>
    </row>
    <row r="8" spans="5:8" ht="12.75">
      <c r="E8" s="520" t="s">
        <v>36</v>
      </c>
      <c r="F8" s="522"/>
      <c r="G8" s="64" t="s">
        <v>2</v>
      </c>
      <c r="H8" s="251" t="s">
        <v>2</v>
      </c>
    </row>
    <row r="9" spans="5:8" ht="12.75">
      <c r="E9" s="250"/>
      <c r="F9" s="386"/>
      <c r="G9" s="388" t="s">
        <v>832</v>
      </c>
      <c r="H9" s="380" t="s">
        <v>832</v>
      </c>
    </row>
    <row r="10" spans="5:8" ht="12.75">
      <c r="E10" s="252">
        <v>2005</v>
      </c>
      <c r="F10" s="252">
        <v>2006</v>
      </c>
      <c r="G10" s="387">
        <v>2007</v>
      </c>
      <c r="H10" s="252">
        <v>2008</v>
      </c>
    </row>
    <row r="11" spans="5:8" ht="12.75">
      <c r="E11" s="520" t="s">
        <v>4</v>
      </c>
      <c r="F11" s="521"/>
      <c r="G11" s="522"/>
      <c r="H11" s="253" t="s">
        <v>5</v>
      </c>
    </row>
    <row r="13" spans="1:9" ht="12.75">
      <c r="A13" s="249">
        <v>1</v>
      </c>
      <c r="B13" s="247" t="s">
        <v>186</v>
      </c>
      <c r="E13" s="54">
        <v>2851866</v>
      </c>
      <c r="F13" s="54">
        <v>2592684.19</v>
      </c>
      <c r="G13" s="54">
        <v>2371761</v>
      </c>
      <c r="H13" s="54">
        <f>FORECAST(H10,E13:G13,E10:G10)</f>
        <v>2125332.0633333325</v>
      </c>
      <c r="I13" s="379" t="s">
        <v>206</v>
      </c>
    </row>
    <row r="14" spans="1:9" ht="12.75">
      <c r="A14" s="249">
        <v>2</v>
      </c>
      <c r="B14" s="247" t="s">
        <v>187</v>
      </c>
      <c r="E14" s="54">
        <v>209700</v>
      </c>
      <c r="F14" s="54">
        <v>210860</v>
      </c>
      <c r="G14" s="54">
        <v>189980</v>
      </c>
      <c r="H14" s="54">
        <f>AVERAGE(E14:G14)</f>
        <v>203513.33333333334</v>
      </c>
      <c r="I14" s="379" t="s">
        <v>207</v>
      </c>
    </row>
    <row r="15" spans="1:9" ht="12.75">
      <c r="A15" s="249">
        <v>3</v>
      </c>
      <c r="B15" s="247" t="s">
        <v>188</v>
      </c>
      <c r="E15" s="54">
        <v>3320563.2</v>
      </c>
      <c r="F15" s="54">
        <v>3919321.92</v>
      </c>
      <c r="G15" s="54">
        <v>2882053</v>
      </c>
      <c r="H15" s="54">
        <v>3300894.34</v>
      </c>
      <c r="I15" s="379" t="s">
        <v>208</v>
      </c>
    </row>
    <row r="16" spans="1:9" ht="12.75">
      <c r="A16" s="249">
        <v>4</v>
      </c>
      <c r="B16" s="247" t="s">
        <v>189</v>
      </c>
      <c r="E16" s="184">
        <v>86112.06</v>
      </c>
      <c r="F16" s="184">
        <v>84112.95</v>
      </c>
      <c r="G16" s="184">
        <v>102969</v>
      </c>
      <c r="H16" s="184">
        <f>AVERAGE(E16:G16)</f>
        <v>91064.67</v>
      </c>
      <c r="I16" s="379" t="s">
        <v>207</v>
      </c>
    </row>
    <row r="17" spans="1:8" ht="12.75">
      <c r="A17" s="249"/>
      <c r="E17" s="54"/>
      <c r="F17" s="54"/>
      <c r="G17" s="54"/>
      <c r="H17" s="54"/>
    </row>
    <row r="18" spans="1:8" ht="13.5" thickBot="1">
      <c r="A18" s="249">
        <v>5</v>
      </c>
      <c r="B18" s="247" t="s">
        <v>20</v>
      </c>
      <c r="E18" s="188">
        <f>SUM(E13:E16)</f>
        <v>6468241.26</v>
      </c>
      <c r="F18" s="188">
        <f>SUM(F13:F16)</f>
        <v>6806979.06</v>
      </c>
      <c r="G18" s="188">
        <f>SUM(G13:G16)</f>
        <v>5546763</v>
      </c>
      <c r="H18" s="188">
        <f>SUM(H13:H16)</f>
        <v>5720804.406666666</v>
      </c>
    </row>
    <row r="19" ht="13.5" thickTop="1"/>
    <row r="21" spans="1:2" ht="12.75">
      <c r="A21" s="249"/>
      <c r="B21" s="345" t="s">
        <v>863</v>
      </c>
    </row>
    <row r="22" spans="1:2" ht="12.75">
      <c r="A22" s="249"/>
      <c r="B22" s="345" t="s">
        <v>819</v>
      </c>
    </row>
    <row r="23" spans="1:2" ht="12.75">
      <c r="A23" s="249"/>
      <c r="B23" s="379" t="s">
        <v>904</v>
      </c>
    </row>
    <row r="24" spans="1:2" ht="12.75">
      <c r="A24" s="249"/>
      <c r="B24" s="379" t="s">
        <v>905</v>
      </c>
    </row>
    <row r="25" spans="1:2" ht="12.75">
      <c r="A25" s="249"/>
      <c r="B25" s="379" t="s">
        <v>834</v>
      </c>
    </row>
    <row r="26" spans="1:2" ht="12.75">
      <c r="A26" s="249"/>
      <c r="B26" s="398" t="s">
        <v>839</v>
      </c>
    </row>
    <row r="29" spans="10:12" ht="128.25" customHeight="1">
      <c r="J29" s="384" t="s">
        <v>866</v>
      </c>
      <c r="K29" s="385" t="s">
        <v>216</v>
      </c>
      <c r="L29" s="385" t="s">
        <v>835</v>
      </c>
    </row>
  </sheetData>
  <mergeCells count="3">
    <mergeCell ref="E11:G11"/>
    <mergeCell ref="B4:I4"/>
    <mergeCell ref="E8:F8"/>
  </mergeCells>
  <printOptions horizontalCentered="1"/>
  <pageMargins left="0.45" right="0.2" top="0.59" bottom="0.55" header="0.17" footer="0.17"/>
  <pageSetup fitToHeight="1" fitToWidth="1" horizontalDpi="1200" verticalDpi="12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D19" sqref="D19"/>
    </sheetView>
  </sheetViews>
  <sheetFormatPr defaultColWidth="9.140625" defaultRowHeight="12.75"/>
  <cols>
    <col min="4" max="4" width="11.7109375" style="0" customWidth="1"/>
  </cols>
  <sheetData>
    <row r="1" ht="12.75">
      <c r="A1" t="s">
        <v>817</v>
      </c>
    </row>
    <row r="3" spans="1:2" ht="12.75">
      <c r="A3" s="347">
        <v>1985</v>
      </c>
      <c r="B3" s="348">
        <v>158</v>
      </c>
    </row>
    <row r="4" spans="1:2" ht="12.75">
      <c r="A4" s="347">
        <v>1986</v>
      </c>
      <c r="B4" s="348">
        <v>158</v>
      </c>
    </row>
    <row r="5" spans="1:2" ht="12.75">
      <c r="A5" s="347">
        <v>1987</v>
      </c>
      <c r="B5" s="348">
        <v>152</v>
      </c>
    </row>
    <row r="6" spans="1:2" ht="12.75">
      <c r="A6" s="347">
        <v>1988</v>
      </c>
      <c r="B6" s="348">
        <v>153</v>
      </c>
    </row>
    <row r="7" spans="1:2" ht="12.75">
      <c r="A7" s="347">
        <v>1989</v>
      </c>
      <c r="B7" s="348">
        <v>155</v>
      </c>
    </row>
    <row r="8" spans="1:2" ht="12.75">
      <c r="A8" s="347">
        <v>1990</v>
      </c>
      <c r="B8" s="348">
        <v>155</v>
      </c>
    </row>
    <row r="9" spans="1:2" ht="12.75">
      <c r="A9" s="347">
        <v>1991</v>
      </c>
      <c r="B9" s="348">
        <v>157</v>
      </c>
    </row>
    <row r="10" spans="1:2" ht="12.75">
      <c r="A10" s="347">
        <v>1992</v>
      </c>
      <c r="B10" s="348">
        <v>150</v>
      </c>
    </row>
    <row r="11" spans="1:2" ht="12.75">
      <c r="A11" s="347">
        <v>1993</v>
      </c>
      <c r="B11" s="348">
        <v>168</v>
      </c>
    </row>
    <row r="12" spans="1:2" ht="12.75">
      <c r="A12" s="347">
        <v>1994</v>
      </c>
      <c r="B12" s="348">
        <v>164</v>
      </c>
    </row>
    <row r="13" spans="1:2" ht="12.75">
      <c r="A13" s="347">
        <v>1995</v>
      </c>
      <c r="B13" s="348">
        <v>158</v>
      </c>
    </row>
    <row r="14" spans="1:2" ht="12.75">
      <c r="A14" s="347">
        <v>1996</v>
      </c>
      <c r="B14" s="348">
        <v>157</v>
      </c>
    </row>
    <row r="15" spans="1:2" ht="12.75">
      <c r="A15" s="347">
        <v>1997</v>
      </c>
      <c r="B15" s="348">
        <v>159</v>
      </c>
    </row>
    <row r="16" spans="1:2" ht="12.75">
      <c r="A16" s="347">
        <v>1998</v>
      </c>
      <c r="B16" s="348">
        <v>146</v>
      </c>
    </row>
    <row r="17" spans="1:2" ht="12.75">
      <c r="A17" s="347">
        <v>1999</v>
      </c>
      <c r="B17" s="348">
        <v>151</v>
      </c>
    </row>
    <row r="18" spans="1:2" ht="12.75">
      <c r="A18" s="347">
        <v>2000</v>
      </c>
      <c r="B18" s="348">
        <v>144</v>
      </c>
    </row>
    <row r="19" spans="1:2" ht="12.75">
      <c r="A19" s="347">
        <v>2001</v>
      </c>
      <c r="B19" s="348">
        <v>141</v>
      </c>
    </row>
    <row r="20" spans="1:2" ht="12.75">
      <c r="A20" s="347">
        <v>2002</v>
      </c>
      <c r="B20" s="348">
        <v>141</v>
      </c>
    </row>
    <row r="21" spans="1:2" ht="12.75">
      <c r="A21" s="347">
        <v>2003</v>
      </c>
      <c r="B21" s="348">
        <v>130</v>
      </c>
    </row>
    <row r="22" spans="1:2" ht="12.75">
      <c r="A22" s="347">
        <v>2004</v>
      </c>
      <c r="B22" s="348">
        <v>132</v>
      </c>
    </row>
    <row r="23" spans="1:2" ht="12.75">
      <c r="A23" s="347">
        <v>2005</v>
      </c>
      <c r="B23" s="348">
        <v>137</v>
      </c>
    </row>
    <row r="24" spans="1:2" ht="12.75">
      <c r="A24" s="347">
        <v>2006</v>
      </c>
      <c r="B24" s="348">
        <v>135</v>
      </c>
    </row>
    <row r="25" spans="1:6" ht="12.75">
      <c r="A25" s="347">
        <v>2007</v>
      </c>
      <c r="B25" s="348">
        <v>136</v>
      </c>
      <c r="D25">
        <v>118914517.86</v>
      </c>
      <c r="E25">
        <v>840114</v>
      </c>
      <c r="F25">
        <f>D25/E25</f>
        <v>141.54569244174004</v>
      </c>
    </row>
    <row r="26" spans="1:6" ht="12.75">
      <c r="A26" s="347">
        <v>2008</v>
      </c>
      <c r="B26" s="348">
        <v>138</v>
      </c>
      <c r="D26">
        <v>123212032.278237</v>
      </c>
      <c r="E26">
        <f>'Customer Data for 5.13'!E32+873607</f>
        <v>892590</v>
      </c>
      <c r="F26">
        <f>D26/E26</f>
        <v>138.0387773538097</v>
      </c>
    </row>
    <row r="27" spans="1:2" ht="12.75">
      <c r="A27" s="347"/>
      <c r="B27" s="348"/>
    </row>
  </sheetData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76" customWidth="1"/>
    <col min="2" max="2" width="9.140625" style="292" customWidth="1"/>
    <col min="3" max="3" width="7.57421875" style="284" bestFit="1" customWidth="1"/>
    <col min="4" max="4" width="9.140625" style="292" customWidth="1"/>
    <col min="5" max="16384" width="9.140625" style="276" customWidth="1"/>
  </cols>
  <sheetData>
    <row r="1" spans="1:5" ht="12.75">
      <c r="A1" s="272"/>
      <c r="B1" s="273"/>
      <c r="C1" s="274"/>
      <c r="D1" s="273"/>
      <c r="E1" s="275" t="s">
        <v>387</v>
      </c>
    </row>
    <row r="2" spans="1:5" ht="12.75">
      <c r="A2" s="272"/>
      <c r="B2" s="273" t="s">
        <v>388</v>
      </c>
      <c r="C2" s="274"/>
      <c r="D2" s="273"/>
      <c r="E2" s="275" t="s">
        <v>388</v>
      </c>
    </row>
    <row r="3" spans="1:5" ht="12.75">
      <c r="A3" s="277"/>
      <c r="B3" s="273" t="s">
        <v>389</v>
      </c>
      <c r="C3" s="278"/>
      <c r="D3" s="279"/>
      <c r="E3" s="277" t="s">
        <v>390</v>
      </c>
    </row>
    <row r="4" spans="1:5" ht="12.75">
      <c r="A4" s="280" t="s">
        <v>391</v>
      </c>
      <c r="B4" s="281" t="s">
        <v>390</v>
      </c>
      <c r="C4" s="282"/>
      <c r="D4" s="281" t="s">
        <v>391</v>
      </c>
      <c r="E4" s="280" t="s">
        <v>392</v>
      </c>
    </row>
    <row r="5" spans="1:5" ht="12.75">
      <c r="A5" s="283">
        <v>29556</v>
      </c>
      <c r="B5" s="284">
        <v>372722</v>
      </c>
      <c r="D5" s="283">
        <v>29921</v>
      </c>
      <c r="E5" s="285">
        <f>B17-B5</f>
        <v>9554</v>
      </c>
    </row>
    <row r="6" spans="1:5" ht="12.75">
      <c r="A6" s="283">
        <v>29587</v>
      </c>
      <c r="B6" s="284">
        <v>374471</v>
      </c>
      <c r="D6" s="283">
        <v>30286</v>
      </c>
      <c r="E6" s="285">
        <f>B29-B17</f>
        <v>6671</v>
      </c>
    </row>
    <row r="7" spans="1:5" ht="12.75">
      <c r="A7" s="283">
        <v>29618</v>
      </c>
      <c r="B7" s="284">
        <v>374944</v>
      </c>
      <c r="D7" s="283">
        <v>30651</v>
      </c>
      <c r="E7" s="285">
        <f>B41-B29</f>
        <v>9314</v>
      </c>
    </row>
    <row r="8" spans="1:5" ht="12.75">
      <c r="A8" s="283">
        <v>29646</v>
      </c>
      <c r="B8" s="284">
        <v>374158</v>
      </c>
      <c r="D8" s="283">
        <v>31017</v>
      </c>
      <c r="E8" s="285">
        <f>B53-B41</f>
        <v>11050</v>
      </c>
    </row>
    <row r="9" spans="1:5" ht="12.75">
      <c r="A9" s="283">
        <v>29677</v>
      </c>
      <c r="B9" s="284">
        <v>372102</v>
      </c>
      <c r="D9" s="283">
        <v>31382</v>
      </c>
      <c r="E9" s="285">
        <f>B65-B53</f>
        <v>14055</v>
      </c>
    </row>
    <row r="10" spans="1:5" ht="12.75">
      <c r="A10" s="283">
        <v>29707</v>
      </c>
      <c r="B10" s="284">
        <v>370711</v>
      </c>
      <c r="D10" s="283">
        <v>31747</v>
      </c>
      <c r="E10" s="285">
        <f>B77-B65</f>
        <v>10477</v>
      </c>
    </row>
    <row r="11" spans="1:5" ht="12.75">
      <c r="A11" s="283">
        <v>29738</v>
      </c>
      <c r="B11" s="284">
        <v>369535</v>
      </c>
      <c r="D11" s="283">
        <v>32112</v>
      </c>
      <c r="E11" s="285">
        <f>B89-B77</f>
        <v>8956</v>
      </c>
    </row>
    <row r="12" spans="1:5" ht="12.75">
      <c r="A12" s="283">
        <v>29768</v>
      </c>
      <c r="B12" s="284">
        <v>368313</v>
      </c>
      <c r="D12" s="283">
        <v>32478</v>
      </c>
      <c r="E12" s="285">
        <f>B101-B89</f>
        <v>7393</v>
      </c>
    </row>
    <row r="13" spans="1:5" ht="12.75">
      <c r="A13" s="283">
        <v>29799</v>
      </c>
      <c r="B13" s="284">
        <v>371605</v>
      </c>
      <c r="D13" s="283">
        <v>32843</v>
      </c>
      <c r="E13" s="285">
        <f>B113-B101</f>
        <v>7753</v>
      </c>
    </row>
    <row r="14" spans="1:5" ht="12.75">
      <c r="A14" s="283">
        <v>29830</v>
      </c>
      <c r="B14" s="284">
        <v>372653</v>
      </c>
      <c r="D14" s="283">
        <v>33208</v>
      </c>
      <c r="E14" s="285">
        <f>B125-B113</f>
        <v>9296</v>
      </c>
    </row>
    <row r="15" spans="1:5" ht="12.75">
      <c r="A15" s="283">
        <v>29860</v>
      </c>
      <c r="B15" s="284">
        <v>376881</v>
      </c>
      <c r="D15" s="283">
        <v>33573</v>
      </c>
      <c r="E15" s="285">
        <f>B137-B125</f>
        <v>9265</v>
      </c>
    </row>
    <row r="16" spans="1:5" ht="12.75">
      <c r="A16" s="283">
        <v>29891</v>
      </c>
      <c r="B16" s="284">
        <v>380280</v>
      </c>
      <c r="D16" s="283">
        <v>33939</v>
      </c>
      <c r="E16" s="285">
        <f>B149-B137</f>
        <v>11862</v>
      </c>
    </row>
    <row r="17" spans="1:5" ht="12.75">
      <c r="A17" s="283">
        <v>29921</v>
      </c>
      <c r="B17" s="284">
        <v>382276</v>
      </c>
      <c r="D17" s="283">
        <v>34304</v>
      </c>
      <c r="E17" s="285">
        <f>B161-B149</f>
        <v>13503</v>
      </c>
    </row>
    <row r="18" spans="1:5" ht="12.75">
      <c r="A18" s="283">
        <v>29952</v>
      </c>
      <c r="B18" s="284">
        <v>383416</v>
      </c>
      <c r="D18" s="283">
        <v>34669</v>
      </c>
      <c r="E18" s="285">
        <f>B173-B161</f>
        <v>17131</v>
      </c>
    </row>
    <row r="19" spans="1:5" ht="12.75">
      <c r="A19" s="283">
        <v>29983</v>
      </c>
      <c r="B19" s="284">
        <v>383824</v>
      </c>
      <c r="D19" s="283">
        <v>35034</v>
      </c>
      <c r="E19" s="285">
        <f>B185-B173</f>
        <v>16306</v>
      </c>
    </row>
    <row r="20" spans="1:5" ht="12.75">
      <c r="A20" s="283">
        <v>30011</v>
      </c>
      <c r="B20" s="284">
        <v>383059</v>
      </c>
      <c r="D20" s="283">
        <v>35400</v>
      </c>
      <c r="E20" s="285">
        <f>B197-B185</f>
        <v>21134</v>
      </c>
    </row>
    <row r="21" spans="1:5" ht="12.75">
      <c r="A21" s="283">
        <v>30042</v>
      </c>
      <c r="B21" s="284">
        <v>381134</v>
      </c>
      <c r="D21" s="283">
        <v>35765</v>
      </c>
      <c r="E21" s="285">
        <f>B209-B197</f>
        <v>38981</v>
      </c>
    </row>
    <row r="22" spans="1:5" ht="12.75">
      <c r="A22" s="283">
        <v>30072</v>
      </c>
      <c r="B22" s="284">
        <v>379489</v>
      </c>
      <c r="D22" s="283">
        <v>36130</v>
      </c>
      <c r="E22" s="285">
        <f>B221-B209</f>
        <v>37424</v>
      </c>
    </row>
    <row r="23" spans="1:5" ht="12.75">
      <c r="A23" s="283">
        <v>30103</v>
      </c>
      <c r="B23" s="284">
        <v>375766</v>
      </c>
      <c r="D23" s="283">
        <v>36495</v>
      </c>
      <c r="E23" s="285">
        <f>B233-B221</f>
        <v>22495</v>
      </c>
    </row>
    <row r="24" spans="1:5" ht="12.75">
      <c r="A24" s="283">
        <v>30133</v>
      </c>
      <c r="B24" s="284">
        <v>376556</v>
      </c>
      <c r="D24" s="283">
        <v>36861</v>
      </c>
      <c r="E24" s="285">
        <f>B245-B233</f>
        <v>19645</v>
      </c>
    </row>
    <row r="25" spans="1:5" ht="12.75">
      <c r="A25" s="283">
        <v>30164</v>
      </c>
      <c r="B25" s="284">
        <v>375896</v>
      </c>
      <c r="D25" s="283">
        <v>37226</v>
      </c>
      <c r="E25" s="285">
        <f>B257-B245</f>
        <v>16205</v>
      </c>
    </row>
    <row r="26" spans="1:5" ht="12.75">
      <c r="A26" s="283">
        <v>30195</v>
      </c>
      <c r="B26" s="284">
        <v>379892</v>
      </c>
      <c r="D26" s="283">
        <v>37591</v>
      </c>
      <c r="E26" s="285">
        <f>B269-B257</f>
        <v>17760</v>
      </c>
    </row>
    <row r="27" spans="1:5" ht="12.75">
      <c r="A27" s="283">
        <v>30225</v>
      </c>
      <c r="B27" s="284">
        <v>383714</v>
      </c>
      <c r="D27" s="283">
        <v>37956</v>
      </c>
      <c r="E27" s="285">
        <f>B281-B269</f>
        <v>29992</v>
      </c>
    </row>
    <row r="28" spans="1:5" ht="12.75">
      <c r="A28" s="283">
        <v>30256</v>
      </c>
      <c r="B28" s="284">
        <v>387031</v>
      </c>
      <c r="D28" s="283">
        <v>38322</v>
      </c>
      <c r="E28" s="285">
        <f>B293-B281</f>
        <v>28692</v>
      </c>
    </row>
    <row r="29" spans="1:5" ht="12.75">
      <c r="A29" s="283">
        <v>30286</v>
      </c>
      <c r="B29" s="284">
        <v>388947</v>
      </c>
      <c r="D29" s="283">
        <v>38687</v>
      </c>
      <c r="E29" s="285">
        <f>B305-B293</f>
        <v>24576</v>
      </c>
    </row>
    <row r="30" spans="1:5" ht="12.75">
      <c r="A30" s="283">
        <v>30317</v>
      </c>
      <c r="B30" s="284">
        <v>389407</v>
      </c>
      <c r="D30" s="283">
        <v>39052</v>
      </c>
      <c r="E30" s="285">
        <f>B317-B305</f>
        <v>25628</v>
      </c>
    </row>
    <row r="31" spans="1:5" ht="12.75">
      <c r="A31" s="283">
        <v>30348</v>
      </c>
      <c r="B31" s="284">
        <v>389325</v>
      </c>
      <c r="D31" s="283">
        <v>39417</v>
      </c>
      <c r="E31" s="285">
        <f>B329-B317</f>
        <v>22274</v>
      </c>
    </row>
    <row r="32" spans="1:5" ht="12.75">
      <c r="A32" s="283">
        <v>30376</v>
      </c>
      <c r="B32" s="284">
        <v>389040</v>
      </c>
      <c r="D32" s="286">
        <v>39783</v>
      </c>
      <c r="E32" s="287">
        <f>B341-B329</f>
        <v>18983</v>
      </c>
    </row>
    <row r="33" spans="1:5" ht="12.75">
      <c r="A33" s="283">
        <v>30407</v>
      </c>
      <c r="B33" s="284">
        <v>387401</v>
      </c>
      <c r="D33" s="286">
        <v>40148</v>
      </c>
      <c r="E33" s="287">
        <f>B353-B341</f>
        <v>19476</v>
      </c>
    </row>
    <row r="34" spans="1:4" ht="12.75">
      <c r="A34" s="283">
        <v>30437</v>
      </c>
      <c r="B34" s="284">
        <v>385702</v>
      </c>
      <c r="D34" s="284"/>
    </row>
    <row r="35" spans="1:4" ht="12.75">
      <c r="A35" s="283">
        <v>30468</v>
      </c>
      <c r="B35" s="284">
        <v>384059</v>
      </c>
      <c r="D35" s="284"/>
    </row>
    <row r="36" spans="1:4" ht="12.75">
      <c r="A36" s="283">
        <v>30498</v>
      </c>
      <c r="B36" s="284">
        <v>383307</v>
      </c>
      <c r="D36" s="284"/>
    </row>
    <row r="37" spans="1:4" ht="12.75">
      <c r="A37" s="283">
        <v>30529</v>
      </c>
      <c r="B37" s="284">
        <v>383140</v>
      </c>
      <c r="D37" s="284"/>
    </row>
    <row r="38" spans="1:4" ht="12.75">
      <c r="A38" s="283">
        <v>30560</v>
      </c>
      <c r="B38" s="284">
        <v>386189</v>
      </c>
      <c r="D38" s="284"/>
    </row>
    <row r="39" spans="1:4" ht="12.75">
      <c r="A39" s="283">
        <v>30590</v>
      </c>
      <c r="B39" s="284">
        <v>389451</v>
      </c>
      <c r="D39" s="284"/>
    </row>
    <row r="40" spans="1:4" ht="12.75">
      <c r="A40" s="283">
        <v>30621</v>
      </c>
      <c r="B40" s="284">
        <v>395219</v>
      </c>
      <c r="D40" s="284"/>
    </row>
    <row r="41" spans="1:4" ht="12.75">
      <c r="A41" s="283">
        <v>30651</v>
      </c>
      <c r="B41" s="284">
        <v>398261</v>
      </c>
      <c r="D41" s="284"/>
    </row>
    <row r="42" spans="1:4" ht="12.75">
      <c r="A42" s="283">
        <v>30682</v>
      </c>
      <c r="B42" s="284">
        <v>400117</v>
      </c>
      <c r="D42" s="284"/>
    </row>
    <row r="43" spans="1:4" ht="12.75">
      <c r="A43" s="283">
        <v>30713</v>
      </c>
      <c r="B43" s="284">
        <v>400280</v>
      </c>
      <c r="D43" s="284"/>
    </row>
    <row r="44" spans="1:4" ht="12.75">
      <c r="A44" s="283">
        <v>30742</v>
      </c>
      <c r="B44" s="284">
        <v>399719</v>
      </c>
      <c r="D44" s="284"/>
    </row>
    <row r="45" spans="1:4" ht="12.75">
      <c r="A45" s="283">
        <v>30773</v>
      </c>
      <c r="B45" s="284">
        <v>397683</v>
      </c>
      <c r="D45" s="284"/>
    </row>
    <row r="46" spans="1:4" ht="12.75">
      <c r="A46" s="283">
        <v>30803</v>
      </c>
      <c r="B46" s="284">
        <v>395567</v>
      </c>
      <c r="D46" s="284"/>
    </row>
    <row r="47" spans="1:4" ht="12.75">
      <c r="A47" s="283">
        <v>30834</v>
      </c>
      <c r="B47" s="284">
        <v>394194</v>
      </c>
      <c r="D47" s="284"/>
    </row>
    <row r="48" spans="1:4" ht="12.75">
      <c r="A48" s="283">
        <v>30864</v>
      </c>
      <c r="B48" s="284">
        <v>393110</v>
      </c>
      <c r="D48" s="284"/>
    </row>
    <row r="49" spans="1:4" ht="12.75">
      <c r="A49" s="283">
        <v>30895</v>
      </c>
      <c r="B49" s="284">
        <v>392867</v>
      </c>
      <c r="D49" s="284"/>
    </row>
    <row r="50" spans="1:4" ht="12.75">
      <c r="A50" s="283">
        <v>30926</v>
      </c>
      <c r="B50" s="284">
        <v>396083</v>
      </c>
      <c r="D50" s="284"/>
    </row>
    <row r="51" spans="1:4" ht="12.75">
      <c r="A51" s="283">
        <v>30956</v>
      </c>
      <c r="B51" s="284">
        <v>402275</v>
      </c>
      <c r="D51" s="284"/>
    </row>
    <row r="52" spans="1:4" ht="12.75">
      <c r="A52" s="283">
        <v>30987</v>
      </c>
      <c r="B52" s="284">
        <v>406432</v>
      </c>
      <c r="D52" s="284"/>
    </row>
    <row r="53" spans="1:4" ht="12.75">
      <c r="A53" s="283">
        <v>31017</v>
      </c>
      <c r="B53" s="284">
        <v>409311</v>
      </c>
      <c r="D53" s="284"/>
    </row>
    <row r="54" spans="1:4" ht="12.75">
      <c r="A54" s="283">
        <v>31048</v>
      </c>
      <c r="B54" s="284">
        <v>411281</v>
      </c>
      <c r="D54" s="284"/>
    </row>
    <row r="55" spans="1:4" ht="12.75">
      <c r="A55" s="283">
        <v>31079</v>
      </c>
      <c r="B55" s="284">
        <v>412449</v>
      </c>
      <c r="D55" s="284"/>
    </row>
    <row r="56" spans="1:4" ht="12.75">
      <c r="A56" s="283">
        <v>31107</v>
      </c>
      <c r="B56" s="284">
        <v>411651</v>
      </c>
      <c r="D56" s="284"/>
    </row>
    <row r="57" spans="1:4" ht="12.75">
      <c r="A57" s="283">
        <v>31138</v>
      </c>
      <c r="B57" s="284">
        <v>408300</v>
      </c>
      <c r="D57" s="284"/>
    </row>
    <row r="58" spans="1:4" ht="12.75">
      <c r="A58" s="283">
        <v>31168</v>
      </c>
      <c r="B58" s="284">
        <v>405896</v>
      </c>
      <c r="D58" s="284"/>
    </row>
    <row r="59" spans="1:4" ht="12.75">
      <c r="A59" s="283">
        <v>31199</v>
      </c>
      <c r="B59" s="284">
        <v>404261</v>
      </c>
      <c r="D59" s="284"/>
    </row>
    <row r="60" spans="1:4" ht="12.75">
      <c r="A60" s="283">
        <v>31229</v>
      </c>
      <c r="B60" s="284">
        <v>402955</v>
      </c>
      <c r="D60" s="284"/>
    </row>
    <row r="61" spans="1:4" ht="12.75">
      <c r="A61" s="283">
        <v>31260</v>
      </c>
      <c r="B61" s="284">
        <v>402962</v>
      </c>
      <c r="D61" s="284"/>
    </row>
    <row r="62" spans="1:4" ht="12.75">
      <c r="A62" s="283">
        <v>31291</v>
      </c>
      <c r="B62" s="284">
        <v>407594</v>
      </c>
      <c r="D62" s="284"/>
    </row>
    <row r="63" spans="1:4" ht="12.75">
      <c r="A63" s="283">
        <v>31321</v>
      </c>
      <c r="B63" s="284">
        <v>412062</v>
      </c>
      <c r="D63" s="284"/>
    </row>
    <row r="64" spans="1:4" ht="12.75">
      <c r="A64" s="283">
        <v>31352</v>
      </c>
      <c r="B64" s="284">
        <v>418959</v>
      </c>
      <c r="D64" s="284"/>
    </row>
    <row r="65" spans="1:4" ht="12.75">
      <c r="A65" s="283">
        <v>31382</v>
      </c>
      <c r="B65" s="284">
        <v>423366</v>
      </c>
      <c r="D65" s="284"/>
    </row>
    <row r="66" spans="1:4" ht="12.75">
      <c r="A66" s="283">
        <v>31413</v>
      </c>
      <c r="B66" s="284">
        <v>424325</v>
      </c>
      <c r="D66" s="284"/>
    </row>
    <row r="67" spans="1:4" ht="12.75">
      <c r="A67" s="283">
        <v>31444</v>
      </c>
      <c r="B67" s="284">
        <v>423919</v>
      </c>
      <c r="D67" s="284"/>
    </row>
    <row r="68" spans="1:4" ht="12.75">
      <c r="A68" s="283">
        <v>31472</v>
      </c>
      <c r="B68" s="284">
        <v>422582</v>
      </c>
      <c r="D68" s="284"/>
    </row>
    <row r="69" spans="1:4" ht="12.75">
      <c r="A69" s="283">
        <v>31503</v>
      </c>
      <c r="B69" s="284">
        <v>420927</v>
      </c>
      <c r="D69" s="284"/>
    </row>
    <row r="70" spans="1:4" ht="12.75">
      <c r="A70" s="283">
        <v>31533</v>
      </c>
      <c r="B70" s="284">
        <v>418535</v>
      </c>
      <c r="D70" s="284"/>
    </row>
    <row r="71" spans="1:4" ht="12.75">
      <c r="A71" s="283">
        <v>31564</v>
      </c>
      <c r="B71" s="284">
        <v>416647</v>
      </c>
      <c r="D71" s="284"/>
    </row>
    <row r="72" spans="1:4" ht="12.75">
      <c r="A72" s="283">
        <v>31594</v>
      </c>
      <c r="B72" s="284">
        <v>415733</v>
      </c>
      <c r="D72" s="284"/>
    </row>
    <row r="73" spans="1:4" ht="12.75">
      <c r="A73" s="283">
        <v>31625</v>
      </c>
      <c r="B73" s="284">
        <v>415727</v>
      </c>
      <c r="D73" s="284"/>
    </row>
    <row r="74" spans="1:4" ht="12.75">
      <c r="A74" s="283">
        <v>31656</v>
      </c>
      <c r="B74" s="284">
        <v>419841</v>
      </c>
      <c r="D74" s="284"/>
    </row>
    <row r="75" spans="1:4" ht="12.75">
      <c r="A75" s="283">
        <v>31686</v>
      </c>
      <c r="B75" s="284">
        <v>424605</v>
      </c>
      <c r="D75" s="284"/>
    </row>
    <row r="76" spans="1:4" ht="12.75">
      <c r="A76" s="283">
        <v>31717</v>
      </c>
      <c r="B76" s="284">
        <v>429774</v>
      </c>
      <c r="D76" s="284"/>
    </row>
    <row r="77" spans="1:4" ht="12.75">
      <c r="A77" s="283">
        <v>31747</v>
      </c>
      <c r="B77" s="284">
        <v>433843</v>
      </c>
      <c r="D77" s="284"/>
    </row>
    <row r="78" spans="1:4" ht="12.75">
      <c r="A78" s="283">
        <v>31778</v>
      </c>
      <c r="B78" s="284">
        <v>435591</v>
      </c>
      <c r="D78" s="284"/>
    </row>
    <row r="79" spans="1:4" ht="12.75">
      <c r="A79" s="283">
        <v>31809</v>
      </c>
      <c r="B79" s="284">
        <v>436155</v>
      </c>
      <c r="D79" s="284"/>
    </row>
    <row r="80" spans="1:4" ht="12.75">
      <c r="A80" s="283">
        <v>31837</v>
      </c>
      <c r="B80" s="284">
        <v>434940</v>
      </c>
      <c r="D80" s="284"/>
    </row>
    <row r="81" spans="1:4" ht="12.75">
      <c r="A81" s="283">
        <v>31868</v>
      </c>
      <c r="B81" s="284">
        <v>431431</v>
      </c>
      <c r="D81" s="284"/>
    </row>
    <row r="82" spans="1:4" ht="12.75">
      <c r="A82" s="283">
        <v>31898</v>
      </c>
      <c r="B82" s="284">
        <v>429481</v>
      </c>
      <c r="D82" s="284"/>
    </row>
    <row r="83" spans="1:4" ht="12.75">
      <c r="A83" s="283">
        <v>31929</v>
      </c>
      <c r="B83" s="284">
        <v>427591</v>
      </c>
      <c r="D83" s="284"/>
    </row>
    <row r="84" spans="1:4" ht="12.75">
      <c r="A84" s="283">
        <v>31959</v>
      </c>
      <c r="B84" s="284">
        <v>426821</v>
      </c>
      <c r="D84" s="284"/>
    </row>
    <row r="85" spans="1:4" ht="12.75">
      <c r="A85" s="283">
        <v>31990</v>
      </c>
      <c r="B85" s="284">
        <v>427145</v>
      </c>
      <c r="D85" s="284"/>
    </row>
    <row r="86" spans="1:4" ht="12.75">
      <c r="A86" s="283">
        <v>32021</v>
      </c>
      <c r="B86" s="284">
        <v>429228</v>
      </c>
      <c r="D86" s="284"/>
    </row>
    <row r="87" spans="1:4" ht="12.75">
      <c r="A87" s="283">
        <v>32051</v>
      </c>
      <c r="B87" s="284">
        <v>432949</v>
      </c>
      <c r="D87" s="284"/>
    </row>
    <row r="88" spans="1:4" ht="12.75">
      <c r="A88" s="283">
        <v>32082</v>
      </c>
      <c r="B88" s="284">
        <v>439022</v>
      </c>
      <c r="D88" s="284"/>
    </row>
    <row r="89" spans="1:4" ht="12.75">
      <c r="A89" s="283">
        <v>32112</v>
      </c>
      <c r="B89" s="284">
        <v>442799</v>
      </c>
      <c r="D89" s="284"/>
    </row>
    <row r="90" spans="1:4" ht="12.75">
      <c r="A90" s="283">
        <v>32143</v>
      </c>
      <c r="B90" s="284">
        <v>444068</v>
      </c>
      <c r="D90" s="284"/>
    </row>
    <row r="91" spans="1:4" ht="12.75">
      <c r="A91" s="283">
        <v>32174</v>
      </c>
      <c r="B91" s="284">
        <v>444009</v>
      </c>
      <c r="D91" s="284"/>
    </row>
    <row r="92" spans="1:4" ht="12.75">
      <c r="A92" s="283">
        <v>32203</v>
      </c>
      <c r="B92" s="284">
        <v>442549</v>
      </c>
      <c r="D92" s="284"/>
    </row>
    <row r="93" spans="1:4" ht="12.75">
      <c r="A93" s="283">
        <v>32234</v>
      </c>
      <c r="B93" s="284">
        <v>439866</v>
      </c>
      <c r="D93" s="284"/>
    </row>
    <row r="94" spans="1:4" ht="12.75">
      <c r="A94" s="283">
        <v>32264</v>
      </c>
      <c r="B94" s="284">
        <v>438081</v>
      </c>
      <c r="D94" s="284"/>
    </row>
    <row r="95" spans="1:4" ht="12.75">
      <c r="A95" s="283">
        <v>32295</v>
      </c>
      <c r="B95" s="284">
        <v>436612</v>
      </c>
      <c r="D95" s="284"/>
    </row>
    <row r="96" spans="1:4" ht="12.75">
      <c r="A96" s="283">
        <v>32325</v>
      </c>
      <c r="B96" s="284">
        <v>436202</v>
      </c>
      <c r="D96" s="284"/>
    </row>
    <row r="97" spans="1:4" ht="12.75">
      <c r="A97" s="283">
        <v>32356</v>
      </c>
      <c r="B97" s="284">
        <v>436291</v>
      </c>
      <c r="D97" s="284"/>
    </row>
    <row r="98" spans="1:4" ht="12.75">
      <c r="A98" s="283">
        <v>32387</v>
      </c>
      <c r="B98" s="284">
        <v>439491</v>
      </c>
      <c r="D98" s="284"/>
    </row>
    <row r="99" spans="1:4" ht="12.75">
      <c r="A99" s="283">
        <v>32417</v>
      </c>
      <c r="B99" s="284">
        <v>441555</v>
      </c>
      <c r="D99" s="284"/>
    </row>
    <row r="100" spans="1:4" ht="12.75">
      <c r="A100" s="283">
        <v>32448</v>
      </c>
      <c r="B100" s="284">
        <v>447412</v>
      </c>
      <c r="D100" s="284"/>
    </row>
    <row r="101" spans="1:4" ht="12.75">
      <c r="A101" s="283">
        <v>32478</v>
      </c>
      <c r="B101" s="284">
        <v>450192</v>
      </c>
      <c r="D101" s="284"/>
    </row>
    <row r="102" spans="1:4" ht="12.75">
      <c r="A102" s="283">
        <v>32509</v>
      </c>
      <c r="B102" s="284">
        <v>451665</v>
      </c>
      <c r="D102" s="284"/>
    </row>
    <row r="103" spans="1:4" ht="12.75">
      <c r="A103" s="283">
        <v>32540</v>
      </c>
      <c r="B103" s="284">
        <v>452156</v>
      </c>
      <c r="D103" s="284"/>
    </row>
    <row r="104" spans="1:4" ht="12.75">
      <c r="A104" s="283">
        <v>32568</v>
      </c>
      <c r="B104" s="284">
        <v>450514</v>
      </c>
      <c r="D104" s="284"/>
    </row>
    <row r="105" spans="1:4" ht="12.75">
      <c r="A105" s="283">
        <v>32599</v>
      </c>
      <c r="B105" s="284">
        <v>448485</v>
      </c>
      <c r="D105" s="284"/>
    </row>
    <row r="106" spans="1:4" ht="12.75">
      <c r="A106" s="283">
        <v>32629</v>
      </c>
      <c r="B106" s="284">
        <v>446702</v>
      </c>
      <c r="D106" s="284"/>
    </row>
    <row r="107" spans="1:4" ht="12.75">
      <c r="A107" s="283">
        <v>32660</v>
      </c>
      <c r="B107" s="284">
        <v>445697</v>
      </c>
      <c r="D107" s="284"/>
    </row>
    <row r="108" spans="1:4" ht="12.75">
      <c r="A108" s="283">
        <v>32690</v>
      </c>
      <c r="B108" s="284">
        <v>445316</v>
      </c>
      <c r="D108" s="284"/>
    </row>
    <row r="109" spans="1:4" ht="12.75">
      <c r="A109" s="283">
        <v>32721</v>
      </c>
      <c r="B109" s="284">
        <v>445290</v>
      </c>
      <c r="D109" s="284"/>
    </row>
    <row r="110" spans="1:4" ht="12.75">
      <c r="A110" s="283">
        <v>32752</v>
      </c>
      <c r="B110" s="284">
        <v>448201</v>
      </c>
      <c r="D110" s="284"/>
    </row>
    <row r="111" spans="1:4" ht="12.75">
      <c r="A111" s="283">
        <v>32782</v>
      </c>
      <c r="B111" s="284">
        <v>451999</v>
      </c>
      <c r="D111" s="284"/>
    </row>
    <row r="112" spans="1:4" ht="12.75">
      <c r="A112" s="283">
        <v>32813</v>
      </c>
      <c r="B112" s="284">
        <v>455786</v>
      </c>
      <c r="D112" s="284"/>
    </row>
    <row r="113" spans="1:4" ht="12.75">
      <c r="A113" s="283">
        <v>32843</v>
      </c>
      <c r="B113" s="284">
        <v>457945</v>
      </c>
      <c r="D113" s="284"/>
    </row>
    <row r="114" spans="1:4" ht="12.75">
      <c r="A114" s="283">
        <v>32874</v>
      </c>
      <c r="B114" s="284">
        <v>459119</v>
      </c>
      <c r="D114" s="284"/>
    </row>
    <row r="115" spans="1:4" ht="12.75">
      <c r="A115" s="283">
        <v>32905</v>
      </c>
      <c r="B115" s="284">
        <v>459399</v>
      </c>
      <c r="D115" s="284"/>
    </row>
    <row r="116" spans="1:4" ht="12.75">
      <c r="A116" s="283">
        <v>32933</v>
      </c>
      <c r="B116" s="284">
        <v>458442</v>
      </c>
      <c r="D116" s="284"/>
    </row>
    <row r="117" spans="1:4" ht="12.75">
      <c r="A117" s="283">
        <v>32964</v>
      </c>
      <c r="B117" s="284">
        <v>457120</v>
      </c>
      <c r="D117" s="284"/>
    </row>
    <row r="118" spans="1:4" ht="12.75">
      <c r="A118" s="283">
        <v>32994</v>
      </c>
      <c r="B118" s="284">
        <v>455834</v>
      </c>
      <c r="D118" s="284"/>
    </row>
    <row r="119" spans="1:4" ht="12.75">
      <c r="A119" s="283">
        <v>33025</v>
      </c>
      <c r="B119" s="284">
        <v>455236</v>
      </c>
      <c r="D119" s="284"/>
    </row>
    <row r="120" spans="1:4" ht="12.75">
      <c r="A120" s="283">
        <v>33055</v>
      </c>
      <c r="B120" s="284">
        <v>455283</v>
      </c>
      <c r="D120" s="284"/>
    </row>
    <row r="121" spans="1:4" ht="12.75">
      <c r="A121" s="283">
        <v>33086</v>
      </c>
      <c r="B121" s="284">
        <v>455135</v>
      </c>
      <c r="D121" s="284"/>
    </row>
    <row r="122" spans="1:4" ht="12.75">
      <c r="A122" s="283">
        <v>33117</v>
      </c>
      <c r="B122" s="284">
        <v>457865</v>
      </c>
      <c r="D122" s="284"/>
    </row>
    <row r="123" spans="1:4" ht="12.75">
      <c r="A123" s="283">
        <v>33147</v>
      </c>
      <c r="B123" s="284">
        <v>461621</v>
      </c>
      <c r="D123" s="284"/>
    </row>
    <row r="124" spans="1:4" ht="12.75">
      <c r="A124" s="283">
        <v>33178</v>
      </c>
      <c r="B124" s="284">
        <v>464673</v>
      </c>
      <c r="D124" s="284"/>
    </row>
    <row r="125" spans="1:4" ht="12.75">
      <c r="A125" s="283">
        <v>33208</v>
      </c>
      <c r="B125" s="284">
        <v>467241</v>
      </c>
      <c r="D125" s="284"/>
    </row>
    <row r="126" spans="1:4" ht="12.75">
      <c r="A126" s="283">
        <v>33239</v>
      </c>
      <c r="B126" s="284">
        <v>467763</v>
      </c>
      <c r="D126" s="284"/>
    </row>
    <row r="127" spans="1:4" ht="12.75">
      <c r="A127" s="283">
        <v>33270</v>
      </c>
      <c r="B127" s="284">
        <v>468200</v>
      </c>
      <c r="D127" s="284"/>
    </row>
    <row r="128" spans="1:4" ht="12.75">
      <c r="A128" s="283">
        <v>33298</v>
      </c>
      <c r="B128" s="284">
        <v>467570</v>
      </c>
      <c r="D128" s="284"/>
    </row>
    <row r="129" spans="1:4" ht="12.75">
      <c r="A129" s="283">
        <v>33329</v>
      </c>
      <c r="B129" s="284">
        <v>466222</v>
      </c>
      <c r="D129" s="284"/>
    </row>
    <row r="130" spans="1:4" ht="12.75">
      <c r="A130" s="283">
        <v>33359</v>
      </c>
      <c r="B130" s="284">
        <v>465321</v>
      </c>
      <c r="D130" s="284"/>
    </row>
    <row r="131" spans="1:4" ht="12.75">
      <c r="A131" s="283">
        <v>33390</v>
      </c>
      <c r="B131" s="284">
        <v>464977</v>
      </c>
      <c r="D131" s="284"/>
    </row>
    <row r="132" spans="1:4" ht="12.75">
      <c r="A132" s="283">
        <v>33420</v>
      </c>
      <c r="B132" s="284">
        <v>464458</v>
      </c>
      <c r="D132" s="284"/>
    </row>
    <row r="133" spans="1:4" ht="12.75">
      <c r="A133" s="283">
        <v>33451</v>
      </c>
      <c r="B133" s="284">
        <v>464647</v>
      </c>
      <c r="D133" s="284"/>
    </row>
    <row r="134" spans="1:4" ht="12.75">
      <c r="A134" s="283">
        <v>33482</v>
      </c>
      <c r="B134" s="284">
        <v>467367</v>
      </c>
      <c r="D134" s="284"/>
    </row>
    <row r="135" spans="1:4" ht="12.75">
      <c r="A135" s="283">
        <v>33512</v>
      </c>
      <c r="B135" s="284">
        <v>471386</v>
      </c>
      <c r="D135" s="284"/>
    </row>
    <row r="136" spans="1:4" ht="12.75">
      <c r="A136" s="283">
        <v>33543</v>
      </c>
      <c r="B136" s="284">
        <v>474673</v>
      </c>
      <c r="D136" s="284"/>
    </row>
    <row r="137" spans="1:4" ht="12.75">
      <c r="A137" s="283">
        <v>33573</v>
      </c>
      <c r="B137" s="284">
        <v>476506</v>
      </c>
      <c r="D137" s="284"/>
    </row>
    <row r="138" spans="1:4" ht="12.75">
      <c r="A138" s="283">
        <v>33604</v>
      </c>
      <c r="B138" s="284">
        <v>477285</v>
      </c>
      <c r="D138" s="284"/>
    </row>
    <row r="139" spans="1:4" ht="12.75">
      <c r="A139" s="283">
        <v>33635</v>
      </c>
      <c r="B139" s="284">
        <v>477702</v>
      </c>
      <c r="D139" s="284"/>
    </row>
    <row r="140" spans="1:4" ht="12.75">
      <c r="A140" s="283">
        <v>33664</v>
      </c>
      <c r="B140" s="284">
        <v>477075</v>
      </c>
      <c r="D140" s="284"/>
    </row>
    <row r="141" spans="1:4" ht="12.75">
      <c r="A141" s="283">
        <v>33695</v>
      </c>
      <c r="B141" s="284">
        <v>475458</v>
      </c>
      <c r="D141" s="284"/>
    </row>
    <row r="142" spans="1:4" ht="12.75">
      <c r="A142" s="283">
        <v>33725</v>
      </c>
      <c r="B142" s="284">
        <v>475066</v>
      </c>
      <c r="D142" s="284"/>
    </row>
    <row r="143" spans="1:4" ht="12.75">
      <c r="A143" s="283">
        <v>33756</v>
      </c>
      <c r="B143" s="284">
        <v>474745</v>
      </c>
      <c r="D143" s="284"/>
    </row>
    <row r="144" spans="1:4" ht="12.75">
      <c r="A144" s="283">
        <v>33786</v>
      </c>
      <c r="B144" s="284">
        <v>475001</v>
      </c>
      <c r="D144" s="284"/>
    </row>
    <row r="145" spans="1:4" ht="12.75">
      <c r="A145" s="283">
        <v>33817</v>
      </c>
      <c r="B145" s="284">
        <v>476109</v>
      </c>
      <c r="D145" s="284"/>
    </row>
    <row r="146" spans="1:4" ht="12.75">
      <c r="A146" s="283">
        <v>33848</v>
      </c>
      <c r="B146" s="284">
        <v>477905</v>
      </c>
      <c r="D146" s="284"/>
    </row>
    <row r="147" spans="1:4" ht="12.75">
      <c r="A147" s="283">
        <v>33878</v>
      </c>
      <c r="B147" s="284">
        <v>481814</v>
      </c>
      <c r="D147" s="284"/>
    </row>
    <row r="148" spans="1:4" ht="12.75">
      <c r="A148" s="283">
        <v>33909</v>
      </c>
      <c r="B148" s="284">
        <v>486227</v>
      </c>
      <c r="D148" s="284"/>
    </row>
    <row r="149" spans="1:4" ht="12.75">
      <c r="A149" s="283">
        <v>33939</v>
      </c>
      <c r="B149" s="284">
        <v>488368</v>
      </c>
      <c r="D149" s="284"/>
    </row>
    <row r="150" spans="1:4" ht="12.75">
      <c r="A150" s="283">
        <v>33970</v>
      </c>
      <c r="B150" s="284">
        <v>489401</v>
      </c>
      <c r="D150" s="284"/>
    </row>
    <row r="151" spans="1:4" ht="12.75">
      <c r="A151" s="283">
        <v>34001</v>
      </c>
      <c r="B151" s="284">
        <v>490110</v>
      </c>
      <c r="D151" s="284"/>
    </row>
    <row r="152" spans="1:4" ht="12.75">
      <c r="A152" s="283">
        <v>34029</v>
      </c>
      <c r="B152" s="284">
        <v>489308</v>
      </c>
      <c r="D152" s="284"/>
    </row>
    <row r="153" spans="1:4" ht="12.75">
      <c r="A153" s="283">
        <v>34060</v>
      </c>
      <c r="B153" s="284">
        <v>488617</v>
      </c>
      <c r="D153" s="284"/>
    </row>
    <row r="154" spans="1:4" ht="12.75">
      <c r="A154" s="283">
        <v>34090</v>
      </c>
      <c r="B154" s="284">
        <v>487720</v>
      </c>
      <c r="D154" s="284"/>
    </row>
    <row r="155" spans="1:4" ht="12.75">
      <c r="A155" s="283">
        <v>34121</v>
      </c>
      <c r="B155" s="284">
        <v>487567</v>
      </c>
      <c r="D155" s="284"/>
    </row>
    <row r="156" spans="1:4" ht="12.75">
      <c r="A156" s="283">
        <v>34151</v>
      </c>
      <c r="B156" s="284">
        <v>488278</v>
      </c>
      <c r="D156" s="284"/>
    </row>
    <row r="157" spans="1:4" ht="12.75">
      <c r="A157" s="283">
        <v>34182</v>
      </c>
      <c r="B157" s="284">
        <v>489011</v>
      </c>
      <c r="D157" s="284"/>
    </row>
    <row r="158" spans="1:4" ht="12.75">
      <c r="A158" s="283">
        <v>34213</v>
      </c>
      <c r="B158" s="284">
        <v>491260</v>
      </c>
      <c r="D158" s="284"/>
    </row>
    <row r="159" spans="1:4" ht="12.75">
      <c r="A159" s="283">
        <v>34243</v>
      </c>
      <c r="B159" s="284">
        <v>495687</v>
      </c>
      <c r="D159" s="284"/>
    </row>
    <row r="160" spans="1:4" ht="12.75">
      <c r="A160" s="283">
        <v>34274</v>
      </c>
      <c r="B160" s="284">
        <v>499673</v>
      </c>
      <c r="D160" s="284"/>
    </row>
    <row r="161" spans="1:4" ht="12.75">
      <c r="A161" s="283">
        <v>34304</v>
      </c>
      <c r="B161" s="284">
        <v>501871</v>
      </c>
      <c r="D161" s="284"/>
    </row>
    <row r="162" spans="1:4" ht="12.75">
      <c r="A162" s="283">
        <v>34335</v>
      </c>
      <c r="B162" s="284">
        <v>503604</v>
      </c>
      <c r="D162" s="284"/>
    </row>
    <row r="163" spans="1:4" ht="12.75">
      <c r="A163" s="283">
        <v>34366</v>
      </c>
      <c r="B163" s="284">
        <v>504571</v>
      </c>
      <c r="D163" s="284"/>
    </row>
    <row r="164" spans="1:4" ht="12.75">
      <c r="A164" s="283">
        <v>34394</v>
      </c>
      <c r="B164" s="284">
        <v>504390</v>
      </c>
      <c r="D164" s="284"/>
    </row>
    <row r="165" spans="1:4" ht="12.75">
      <c r="A165" s="283">
        <v>34425</v>
      </c>
      <c r="B165" s="284">
        <v>504488</v>
      </c>
      <c r="D165" s="284"/>
    </row>
    <row r="166" spans="1:4" ht="12.75">
      <c r="A166" s="283">
        <v>34455</v>
      </c>
      <c r="B166" s="284">
        <v>503498</v>
      </c>
      <c r="D166" s="284"/>
    </row>
    <row r="167" spans="1:4" ht="12.75">
      <c r="A167" s="283">
        <v>34486</v>
      </c>
      <c r="B167" s="284">
        <v>503987</v>
      </c>
      <c r="D167" s="284"/>
    </row>
    <row r="168" spans="1:4" ht="12.75">
      <c r="A168" s="283">
        <v>34516</v>
      </c>
      <c r="B168" s="284">
        <v>504642</v>
      </c>
      <c r="D168" s="284"/>
    </row>
    <row r="169" spans="1:4" ht="12.75">
      <c r="A169" s="283">
        <v>34547</v>
      </c>
      <c r="B169" s="284">
        <v>505471</v>
      </c>
      <c r="D169" s="284"/>
    </row>
    <row r="170" spans="1:4" ht="12.75">
      <c r="A170" s="283">
        <v>34578</v>
      </c>
      <c r="B170" s="284">
        <v>508299</v>
      </c>
      <c r="D170" s="284"/>
    </row>
    <row r="171" spans="1:4" ht="12.75">
      <c r="A171" s="283">
        <v>34608</v>
      </c>
      <c r="B171" s="284">
        <v>512578</v>
      </c>
      <c r="D171" s="284"/>
    </row>
    <row r="172" spans="1:4" ht="12.75">
      <c r="A172" s="283">
        <v>34639</v>
      </c>
      <c r="B172" s="284">
        <v>516862</v>
      </c>
      <c r="D172" s="284"/>
    </row>
    <row r="173" spans="1:4" ht="12.75">
      <c r="A173" s="283">
        <v>34669</v>
      </c>
      <c r="B173" s="284">
        <v>519002</v>
      </c>
      <c r="D173" s="284"/>
    </row>
    <row r="174" spans="1:4" ht="12.75">
      <c r="A174" s="283">
        <v>34700</v>
      </c>
      <c r="B174" s="284">
        <v>520413</v>
      </c>
      <c r="D174" s="284"/>
    </row>
    <row r="175" spans="1:4" ht="12.75">
      <c r="A175" s="283">
        <v>34731</v>
      </c>
      <c r="B175" s="284">
        <v>521312</v>
      </c>
      <c r="D175" s="284"/>
    </row>
    <row r="176" spans="1:4" ht="12.75">
      <c r="A176" s="283">
        <v>34759</v>
      </c>
      <c r="B176" s="284">
        <v>521391</v>
      </c>
      <c r="D176" s="284"/>
    </row>
    <row r="177" spans="1:4" ht="12.75">
      <c r="A177" s="283">
        <v>34790</v>
      </c>
      <c r="B177" s="284">
        <v>522048</v>
      </c>
      <c r="D177" s="284"/>
    </row>
    <row r="178" spans="1:4" ht="12.75">
      <c r="A178" s="283">
        <v>34820</v>
      </c>
      <c r="B178" s="284">
        <v>521638</v>
      </c>
      <c r="D178" s="284"/>
    </row>
    <row r="179" spans="1:4" ht="12.75">
      <c r="A179" s="283">
        <v>34851</v>
      </c>
      <c r="B179" s="284">
        <v>521153</v>
      </c>
      <c r="D179" s="284"/>
    </row>
    <row r="180" spans="1:4" ht="12.75">
      <c r="A180" s="283">
        <v>34881</v>
      </c>
      <c r="B180" s="284">
        <v>520760</v>
      </c>
      <c r="D180" s="284"/>
    </row>
    <row r="181" spans="1:4" ht="12.75">
      <c r="A181" s="283">
        <v>34912</v>
      </c>
      <c r="B181" s="284">
        <v>521232</v>
      </c>
      <c r="D181" s="284"/>
    </row>
    <row r="182" spans="1:4" ht="12.75">
      <c r="A182" s="283">
        <v>34943</v>
      </c>
      <c r="B182" s="284">
        <v>523984</v>
      </c>
      <c r="D182" s="284"/>
    </row>
    <row r="183" spans="1:4" ht="12.75">
      <c r="A183" s="283">
        <v>34973</v>
      </c>
      <c r="B183" s="284">
        <v>528511</v>
      </c>
      <c r="D183" s="284"/>
    </row>
    <row r="184" spans="1:4" ht="12.75">
      <c r="A184" s="283">
        <v>35004</v>
      </c>
      <c r="B184" s="284">
        <v>532102</v>
      </c>
      <c r="D184" s="284"/>
    </row>
    <row r="185" spans="1:4" ht="12.75">
      <c r="A185" s="283">
        <v>35034</v>
      </c>
      <c r="B185" s="284">
        <v>535308</v>
      </c>
      <c r="D185" s="284"/>
    </row>
    <row r="186" spans="1:4" ht="12.75">
      <c r="A186" s="283">
        <v>35065</v>
      </c>
      <c r="B186" s="284">
        <v>537326</v>
      </c>
      <c r="D186" s="284"/>
    </row>
    <row r="187" spans="1:4" ht="12.75">
      <c r="A187" s="283">
        <v>35096</v>
      </c>
      <c r="B187" s="284">
        <v>538423</v>
      </c>
      <c r="D187" s="284"/>
    </row>
    <row r="188" spans="1:4" ht="12.75">
      <c r="A188" s="283">
        <v>35125</v>
      </c>
      <c r="B188" s="284">
        <v>538844</v>
      </c>
      <c r="D188" s="284"/>
    </row>
    <row r="189" spans="1:4" ht="12.75">
      <c r="A189" s="283">
        <v>35156</v>
      </c>
      <c r="B189" s="284">
        <v>539406</v>
      </c>
      <c r="D189" s="284"/>
    </row>
    <row r="190" spans="1:4" ht="12.75">
      <c r="A190" s="283">
        <v>35186</v>
      </c>
      <c r="B190" s="284">
        <v>538691</v>
      </c>
      <c r="D190" s="284"/>
    </row>
    <row r="191" spans="1:4" ht="12.75">
      <c r="A191" s="283">
        <v>35217</v>
      </c>
      <c r="B191" s="284">
        <v>538677</v>
      </c>
      <c r="D191" s="284"/>
    </row>
    <row r="192" spans="1:4" ht="12.75">
      <c r="A192" s="283">
        <v>35247</v>
      </c>
      <c r="B192" s="284">
        <v>539724</v>
      </c>
      <c r="D192" s="284"/>
    </row>
    <row r="193" spans="1:4" ht="12.75">
      <c r="A193" s="283">
        <v>35278</v>
      </c>
      <c r="B193" s="284">
        <v>540769</v>
      </c>
      <c r="D193" s="284"/>
    </row>
    <row r="194" spans="1:4" ht="12.75">
      <c r="A194" s="283">
        <v>35309</v>
      </c>
      <c r="B194" s="284">
        <v>543995</v>
      </c>
      <c r="D194" s="284"/>
    </row>
    <row r="195" spans="1:4" ht="12.75">
      <c r="A195" s="283">
        <v>35339</v>
      </c>
      <c r="B195" s="284">
        <v>549603</v>
      </c>
      <c r="D195" s="284"/>
    </row>
    <row r="196" spans="1:4" ht="12.75">
      <c r="A196" s="283">
        <v>35370</v>
      </c>
      <c r="B196" s="284">
        <v>553346</v>
      </c>
      <c r="D196" s="284"/>
    </row>
    <row r="197" spans="1:4" ht="12.75">
      <c r="A197" s="283">
        <v>35400</v>
      </c>
      <c r="B197" s="284">
        <v>556442</v>
      </c>
      <c r="D197" s="284"/>
    </row>
    <row r="198" spans="1:4" ht="12.75">
      <c r="A198" s="283">
        <v>35431</v>
      </c>
      <c r="B198" s="284">
        <v>558464</v>
      </c>
      <c r="D198" s="284"/>
    </row>
    <row r="199" spans="1:4" ht="12.75">
      <c r="A199" s="283">
        <v>35462</v>
      </c>
      <c r="B199" s="284">
        <v>559877</v>
      </c>
      <c r="D199" s="284"/>
    </row>
    <row r="200" spans="1:4" ht="12.75">
      <c r="A200" s="283">
        <v>35490</v>
      </c>
      <c r="B200" s="284">
        <v>561033</v>
      </c>
      <c r="D200" s="284"/>
    </row>
    <row r="201" spans="1:4" ht="12.75">
      <c r="A201" s="283">
        <v>35521</v>
      </c>
      <c r="B201" s="284">
        <v>560961</v>
      </c>
      <c r="D201" s="284"/>
    </row>
    <row r="202" spans="1:4" ht="12.75">
      <c r="A202" s="283">
        <v>35551</v>
      </c>
      <c r="B202" s="284">
        <v>560155</v>
      </c>
      <c r="D202" s="284"/>
    </row>
    <row r="203" spans="1:4" ht="12.75">
      <c r="A203" s="283">
        <v>35582</v>
      </c>
      <c r="B203" s="284">
        <v>559471</v>
      </c>
      <c r="D203" s="284"/>
    </row>
    <row r="204" spans="1:4" ht="12.75">
      <c r="A204" s="283">
        <v>35612</v>
      </c>
      <c r="B204" s="284">
        <v>559633</v>
      </c>
      <c r="D204" s="284"/>
    </row>
    <row r="205" spans="1:4" ht="12.75">
      <c r="A205" s="283">
        <v>35643</v>
      </c>
      <c r="B205" s="284">
        <v>561170</v>
      </c>
      <c r="D205" s="284"/>
    </row>
    <row r="206" spans="1:4" ht="12.75">
      <c r="A206" s="283">
        <v>35674</v>
      </c>
      <c r="B206" s="284">
        <v>583437</v>
      </c>
      <c r="D206" s="284"/>
    </row>
    <row r="207" spans="1:4" ht="12.75">
      <c r="A207" s="283">
        <v>35704</v>
      </c>
      <c r="B207" s="284">
        <v>588993</v>
      </c>
      <c r="D207" s="284"/>
    </row>
    <row r="208" spans="1:4" ht="12.75">
      <c r="A208" s="283">
        <v>35735</v>
      </c>
      <c r="B208" s="284">
        <v>591837</v>
      </c>
      <c r="D208" s="284"/>
    </row>
    <row r="209" spans="1:4" ht="12.75">
      <c r="A209" s="283">
        <v>35765</v>
      </c>
      <c r="B209" s="284">
        <v>595423</v>
      </c>
      <c r="D209" s="284"/>
    </row>
    <row r="210" spans="1:4" ht="12.75">
      <c r="A210" s="283">
        <v>35796</v>
      </c>
      <c r="B210" s="284">
        <v>596425</v>
      </c>
      <c r="D210" s="284"/>
    </row>
    <row r="211" spans="1:4" ht="12.75">
      <c r="A211" s="283">
        <v>35827</v>
      </c>
      <c r="B211" s="284">
        <v>598121</v>
      </c>
      <c r="D211" s="284"/>
    </row>
    <row r="212" spans="1:4" ht="12.75">
      <c r="A212" s="283">
        <v>35855</v>
      </c>
      <c r="B212" s="284">
        <v>598377</v>
      </c>
      <c r="D212" s="284"/>
    </row>
    <row r="213" spans="1:4" ht="12.75">
      <c r="A213" s="283">
        <v>35886</v>
      </c>
      <c r="B213" s="284">
        <v>597652</v>
      </c>
      <c r="D213" s="284"/>
    </row>
    <row r="214" spans="1:4" ht="12.75">
      <c r="A214" s="283">
        <v>35916</v>
      </c>
      <c r="B214" s="284">
        <v>597619</v>
      </c>
      <c r="D214" s="284"/>
    </row>
    <row r="215" spans="1:4" ht="12.75">
      <c r="A215" s="283">
        <v>35947</v>
      </c>
      <c r="B215" s="284">
        <v>597084</v>
      </c>
      <c r="D215" s="284"/>
    </row>
    <row r="216" spans="1:4" ht="12.75">
      <c r="A216" s="283">
        <v>35977</v>
      </c>
      <c r="B216" s="284">
        <v>597362</v>
      </c>
      <c r="D216" s="284"/>
    </row>
    <row r="217" spans="1:4" ht="12.75">
      <c r="A217" s="283">
        <v>36008</v>
      </c>
      <c r="B217" s="284">
        <v>598541</v>
      </c>
      <c r="D217" s="284"/>
    </row>
    <row r="218" spans="1:4" ht="12.75">
      <c r="A218" s="283">
        <v>36039</v>
      </c>
      <c r="B218" s="284">
        <v>601205</v>
      </c>
      <c r="D218" s="284"/>
    </row>
    <row r="219" spans="1:4" ht="12.75">
      <c r="A219" s="283">
        <v>36069</v>
      </c>
      <c r="B219" s="284">
        <v>606568</v>
      </c>
      <c r="D219" s="284"/>
    </row>
    <row r="220" spans="1:4" ht="12.75">
      <c r="A220" s="283">
        <v>36100</v>
      </c>
      <c r="B220" s="284">
        <v>611217</v>
      </c>
      <c r="D220" s="284"/>
    </row>
    <row r="221" spans="1:4" ht="12.75">
      <c r="A221" s="283">
        <v>36130</v>
      </c>
      <c r="B221" s="284">
        <v>632847</v>
      </c>
      <c r="D221" s="284"/>
    </row>
    <row r="222" spans="1:4" ht="12.75">
      <c r="A222" s="283">
        <v>36161</v>
      </c>
      <c r="B222" s="284">
        <v>635166</v>
      </c>
      <c r="D222" s="284"/>
    </row>
    <row r="223" spans="1:4" ht="12.75">
      <c r="A223" s="283">
        <v>36192</v>
      </c>
      <c r="B223" s="284">
        <v>637056</v>
      </c>
      <c r="D223" s="284"/>
    </row>
    <row r="224" spans="1:4" ht="12.75">
      <c r="A224" s="283">
        <v>36220</v>
      </c>
      <c r="B224" s="284">
        <v>637056</v>
      </c>
      <c r="D224" s="284"/>
    </row>
    <row r="225" spans="1:4" ht="12.75">
      <c r="A225" s="283">
        <v>36251</v>
      </c>
      <c r="B225" s="284">
        <v>637233</v>
      </c>
      <c r="D225" s="284"/>
    </row>
    <row r="226" spans="1:4" ht="12.75">
      <c r="A226" s="283">
        <v>36281</v>
      </c>
      <c r="B226" s="284">
        <v>636468</v>
      </c>
      <c r="D226" s="284"/>
    </row>
    <row r="227" spans="1:4" ht="12.75">
      <c r="A227" s="283">
        <v>36312</v>
      </c>
      <c r="B227" s="284">
        <v>636313</v>
      </c>
      <c r="D227" s="284"/>
    </row>
    <row r="228" spans="1:4" ht="12.75">
      <c r="A228" s="283">
        <v>36342</v>
      </c>
      <c r="B228" s="284">
        <v>637223</v>
      </c>
      <c r="D228" s="284"/>
    </row>
    <row r="229" spans="1:4" ht="12.75">
      <c r="A229" s="283">
        <v>36373</v>
      </c>
      <c r="B229" s="284">
        <v>637052</v>
      </c>
      <c r="D229" s="284"/>
    </row>
    <row r="230" spans="1:4" ht="12.75">
      <c r="A230" s="283">
        <v>36404</v>
      </c>
      <c r="B230" s="284">
        <v>641544</v>
      </c>
      <c r="D230" s="284"/>
    </row>
    <row r="231" spans="1:4" ht="12.75">
      <c r="A231" s="283">
        <v>36434</v>
      </c>
      <c r="B231" s="284">
        <v>646760</v>
      </c>
      <c r="D231" s="284"/>
    </row>
    <row r="232" spans="1:4" ht="12.75">
      <c r="A232" s="283">
        <v>36465</v>
      </c>
      <c r="B232" s="284">
        <v>651291</v>
      </c>
      <c r="D232" s="284"/>
    </row>
    <row r="233" spans="1:4" ht="12.75">
      <c r="A233" s="283">
        <v>36495</v>
      </c>
      <c r="B233" s="284">
        <v>655342</v>
      </c>
      <c r="D233" s="284"/>
    </row>
    <row r="234" spans="1:4" ht="12.75">
      <c r="A234" s="283">
        <v>36526</v>
      </c>
      <c r="B234" s="284">
        <v>657041</v>
      </c>
      <c r="D234" s="284"/>
    </row>
    <row r="235" spans="1:4" ht="12.75">
      <c r="A235" s="283">
        <v>36557</v>
      </c>
      <c r="B235" s="284">
        <v>658308</v>
      </c>
      <c r="D235" s="284"/>
    </row>
    <row r="236" spans="1:4" ht="12.75">
      <c r="A236" s="283">
        <v>36586</v>
      </c>
      <c r="B236" s="284">
        <v>658323</v>
      </c>
      <c r="D236" s="284"/>
    </row>
    <row r="237" spans="1:4" ht="12.75">
      <c r="A237" s="283">
        <v>36617</v>
      </c>
      <c r="B237" s="284">
        <v>657301</v>
      </c>
      <c r="D237" s="284"/>
    </row>
    <row r="238" spans="1:4" ht="12.75">
      <c r="A238" s="283">
        <v>36647</v>
      </c>
      <c r="B238" s="284">
        <v>656776</v>
      </c>
      <c r="D238" s="284"/>
    </row>
    <row r="239" spans="1:4" ht="12.75">
      <c r="A239" s="283">
        <v>36678</v>
      </c>
      <c r="B239" s="284">
        <v>657367</v>
      </c>
      <c r="D239" s="284"/>
    </row>
    <row r="240" spans="1:4" ht="12.75">
      <c r="A240" s="283">
        <v>36708</v>
      </c>
      <c r="B240" s="284">
        <v>656956</v>
      </c>
      <c r="D240" s="284"/>
    </row>
    <row r="241" spans="1:4" ht="12.75">
      <c r="A241" s="283">
        <v>36739</v>
      </c>
      <c r="B241" s="284">
        <v>657112</v>
      </c>
      <c r="D241" s="284"/>
    </row>
    <row r="242" spans="1:4" ht="12.75">
      <c r="A242" s="283">
        <v>36770</v>
      </c>
      <c r="B242" s="284">
        <v>660584</v>
      </c>
      <c r="D242" s="284"/>
    </row>
    <row r="243" spans="1:4" ht="12.75">
      <c r="A243" s="283">
        <v>36800</v>
      </c>
      <c r="B243" s="284">
        <v>665976</v>
      </c>
      <c r="D243" s="284"/>
    </row>
    <row r="244" spans="1:4" ht="12.75">
      <c r="A244" s="283">
        <v>36831</v>
      </c>
      <c r="B244" s="284">
        <v>671080</v>
      </c>
      <c r="D244" s="284"/>
    </row>
    <row r="245" spans="1:4" ht="12.75">
      <c r="A245" s="283">
        <v>36861</v>
      </c>
      <c r="B245" s="284">
        <v>674987</v>
      </c>
      <c r="D245" s="284"/>
    </row>
    <row r="246" spans="1:4" ht="12.75">
      <c r="A246" s="283">
        <v>36892</v>
      </c>
      <c r="B246" s="284">
        <v>676919</v>
      </c>
      <c r="D246" s="284"/>
    </row>
    <row r="247" spans="1:4" ht="12.75">
      <c r="A247" s="283">
        <v>36923</v>
      </c>
      <c r="B247" s="284">
        <v>676778</v>
      </c>
      <c r="D247" s="284"/>
    </row>
    <row r="248" spans="1:4" ht="12.75">
      <c r="A248" s="283">
        <v>36951</v>
      </c>
      <c r="B248" s="284">
        <v>676122</v>
      </c>
      <c r="D248" s="284"/>
    </row>
    <row r="249" spans="1:4" ht="12.75">
      <c r="A249" s="283">
        <v>36982</v>
      </c>
      <c r="B249" s="284">
        <v>674652</v>
      </c>
      <c r="D249" s="284"/>
    </row>
    <row r="250" spans="1:4" ht="12.75">
      <c r="A250" s="283">
        <v>37012</v>
      </c>
      <c r="B250" s="284">
        <v>672891</v>
      </c>
      <c r="D250" s="284"/>
    </row>
    <row r="251" spans="1:4" ht="12.75">
      <c r="A251" s="283">
        <v>37043</v>
      </c>
      <c r="B251" s="284">
        <v>672622</v>
      </c>
      <c r="D251" s="284"/>
    </row>
    <row r="252" spans="1:4" ht="12.75">
      <c r="A252" s="283">
        <v>37073</v>
      </c>
      <c r="B252" s="284">
        <v>671441</v>
      </c>
      <c r="D252" s="284"/>
    </row>
    <row r="253" spans="1:4" ht="12.75">
      <c r="A253" s="283">
        <v>37104</v>
      </c>
      <c r="B253" s="284">
        <v>672871</v>
      </c>
      <c r="D253" s="284"/>
    </row>
    <row r="254" spans="1:4" ht="12.75">
      <c r="A254" s="283">
        <v>37135</v>
      </c>
      <c r="B254" s="284">
        <v>676306</v>
      </c>
      <c r="D254" s="284"/>
    </row>
    <row r="255" spans="1:4" ht="12.75">
      <c r="A255" s="283">
        <v>37165</v>
      </c>
      <c r="B255" s="284">
        <v>680081</v>
      </c>
      <c r="D255" s="284"/>
    </row>
    <row r="256" spans="1:4" ht="12.75">
      <c r="A256" s="283">
        <v>37196</v>
      </c>
      <c r="B256" s="284">
        <v>687203</v>
      </c>
      <c r="D256" s="284"/>
    </row>
    <row r="257" spans="1:4" ht="12.75">
      <c r="A257" s="283">
        <v>37226</v>
      </c>
      <c r="B257" s="284">
        <v>691192</v>
      </c>
      <c r="D257" s="284"/>
    </row>
    <row r="258" spans="1:4" ht="12.75">
      <c r="A258" s="283">
        <v>37257</v>
      </c>
      <c r="B258" s="284">
        <v>693467</v>
      </c>
      <c r="D258" s="284"/>
    </row>
    <row r="259" spans="1:4" ht="12.75">
      <c r="A259" s="283">
        <v>37288</v>
      </c>
      <c r="B259" s="284">
        <v>694332</v>
      </c>
      <c r="D259" s="284"/>
    </row>
    <row r="260" spans="1:4" ht="12.75">
      <c r="A260" s="283">
        <v>37316</v>
      </c>
      <c r="B260" s="284">
        <v>694451</v>
      </c>
      <c r="D260" s="284"/>
    </row>
    <row r="261" spans="1:4" ht="12.75">
      <c r="A261" s="283">
        <v>37347</v>
      </c>
      <c r="B261" s="284">
        <v>691781</v>
      </c>
      <c r="D261" s="284"/>
    </row>
    <row r="262" spans="1:4" ht="12.75">
      <c r="A262" s="283">
        <v>37377</v>
      </c>
      <c r="B262" s="284">
        <v>690893</v>
      </c>
      <c r="D262" s="284"/>
    </row>
    <row r="263" spans="1:4" ht="12.75">
      <c r="A263" s="283">
        <v>37408</v>
      </c>
      <c r="B263" s="284">
        <v>689805</v>
      </c>
      <c r="D263" s="284"/>
    </row>
    <row r="264" spans="1:4" ht="12.75">
      <c r="A264" s="283">
        <v>37438</v>
      </c>
      <c r="B264" s="284">
        <v>689557</v>
      </c>
      <c r="D264" s="284"/>
    </row>
    <row r="265" spans="1:4" ht="12.75">
      <c r="A265" s="283">
        <v>37469</v>
      </c>
      <c r="B265" s="284">
        <v>690858</v>
      </c>
      <c r="D265" s="284"/>
    </row>
    <row r="266" spans="1:4" ht="12.75">
      <c r="A266" s="283">
        <v>37500</v>
      </c>
      <c r="B266" s="284">
        <v>694738</v>
      </c>
      <c r="D266" s="284"/>
    </row>
    <row r="267" spans="1:4" ht="12.75">
      <c r="A267" s="283">
        <v>37530</v>
      </c>
      <c r="B267" s="284">
        <v>700309</v>
      </c>
      <c r="D267" s="284"/>
    </row>
    <row r="268" spans="1:4" ht="12.75">
      <c r="A268" s="283">
        <v>37561</v>
      </c>
      <c r="B268" s="284">
        <v>705649</v>
      </c>
      <c r="D268" s="284"/>
    </row>
    <row r="269" spans="1:4" ht="12.75">
      <c r="A269" s="283">
        <v>37591</v>
      </c>
      <c r="B269" s="284">
        <v>708952</v>
      </c>
      <c r="D269" s="284"/>
    </row>
    <row r="270" spans="1:4" ht="12.75">
      <c r="A270" s="283">
        <v>37622</v>
      </c>
      <c r="B270" s="284">
        <v>719906</v>
      </c>
      <c r="D270" s="284"/>
    </row>
    <row r="271" spans="1:4" ht="12.75">
      <c r="A271" s="283">
        <v>37653</v>
      </c>
      <c r="B271" s="284">
        <v>722059</v>
      </c>
      <c r="D271" s="284"/>
    </row>
    <row r="272" spans="1:4" ht="12.75">
      <c r="A272" s="283">
        <v>37681</v>
      </c>
      <c r="B272" s="284">
        <v>722084</v>
      </c>
      <c r="D272" s="284"/>
    </row>
    <row r="273" spans="1:4" ht="12.75">
      <c r="A273" s="283">
        <v>37712</v>
      </c>
      <c r="B273" s="284">
        <v>720096</v>
      </c>
      <c r="D273" s="284"/>
    </row>
    <row r="274" spans="1:4" ht="12.75">
      <c r="A274" s="283">
        <v>37742</v>
      </c>
      <c r="B274" s="284">
        <v>719546</v>
      </c>
      <c r="D274" s="284"/>
    </row>
    <row r="275" spans="1:4" ht="12.75">
      <c r="A275" s="283">
        <v>37773</v>
      </c>
      <c r="B275" s="284">
        <v>718695</v>
      </c>
      <c r="D275" s="284"/>
    </row>
    <row r="276" spans="1:4" ht="12.75">
      <c r="A276" s="283">
        <v>37803</v>
      </c>
      <c r="B276" s="284">
        <v>718445</v>
      </c>
      <c r="D276" s="284"/>
    </row>
    <row r="277" spans="1:4" ht="12.75">
      <c r="A277" s="283">
        <v>37834</v>
      </c>
      <c r="B277" s="284">
        <v>719766</v>
      </c>
      <c r="D277" s="284"/>
    </row>
    <row r="278" spans="1:4" ht="12.75">
      <c r="A278" s="283">
        <v>37865</v>
      </c>
      <c r="B278" s="284">
        <v>724395</v>
      </c>
      <c r="D278" s="284"/>
    </row>
    <row r="279" spans="1:4" ht="12.75">
      <c r="A279" s="283">
        <v>37895</v>
      </c>
      <c r="B279" s="284">
        <v>728955</v>
      </c>
      <c r="D279" s="284"/>
    </row>
    <row r="280" spans="1:4" ht="12.75">
      <c r="A280" s="283">
        <v>37926</v>
      </c>
      <c r="B280" s="284">
        <v>735185</v>
      </c>
      <c r="D280" s="284"/>
    </row>
    <row r="281" spans="1:4" ht="12.75">
      <c r="A281" s="283">
        <v>37956</v>
      </c>
      <c r="B281" s="284">
        <v>738944</v>
      </c>
      <c r="D281" s="284"/>
    </row>
    <row r="282" spans="1:4" ht="12.75">
      <c r="A282" s="283">
        <v>37987</v>
      </c>
      <c r="B282" s="284">
        <v>741576</v>
      </c>
      <c r="D282" s="284"/>
    </row>
    <row r="283" spans="1:4" ht="12.75">
      <c r="A283" s="283">
        <v>38018</v>
      </c>
      <c r="B283" s="284">
        <v>742923</v>
      </c>
      <c r="D283" s="284"/>
    </row>
    <row r="284" spans="1:4" ht="12.75">
      <c r="A284" s="283">
        <v>38047</v>
      </c>
      <c r="B284" s="284">
        <v>744622</v>
      </c>
      <c r="D284" s="284"/>
    </row>
    <row r="285" spans="1:4" ht="12.75">
      <c r="A285" s="283">
        <v>38078</v>
      </c>
      <c r="B285" s="284">
        <v>740195</v>
      </c>
      <c r="D285" s="284"/>
    </row>
    <row r="286" spans="1:4" ht="12.75">
      <c r="A286" s="283">
        <v>38108</v>
      </c>
      <c r="B286" s="284">
        <v>739184</v>
      </c>
      <c r="D286" s="284"/>
    </row>
    <row r="287" spans="1:4" ht="12.75">
      <c r="A287" s="288">
        <v>38139</v>
      </c>
      <c r="B287" s="284">
        <v>740356</v>
      </c>
      <c r="D287" s="284"/>
    </row>
    <row r="288" spans="1:4" ht="12.75">
      <c r="A288" s="283">
        <v>38169</v>
      </c>
      <c r="B288" s="284">
        <v>742616</v>
      </c>
      <c r="D288" s="284"/>
    </row>
    <row r="289" spans="1:4" ht="12.75">
      <c r="A289" s="283">
        <v>38200</v>
      </c>
      <c r="B289" s="284">
        <v>751114</v>
      </c>
      <c r="D289" s="284"/>
    </row>
    <row r="290" spans="1:4" ht="12.75">
      <c r="A290" s="283">
        <v>38231</v>
      </c>
      <c r="B290" s="284">
        <v>753509</v>
      </c>
      <c r="D290" s="284"/>
    </row>
    <row r="291" spans="1:4" ht="12.75">
      <c r="A291" s="283">
        <v>38261</v>
      </c>
      <c r="B291" s="284">
        <v>756354</v>
      </c>
      <c r="D291" s="284"/>
    </row>
    <row r="292" spans="1:4" ht="12.75">
      <c r="A292" s="283">
        <v>38292</v>
      </c>
      <c r="B292" s="289">
        <v>762128</v>
      </c>
      <c r="C292" s="289"/>
      <c r="D292" s="289"/>
    </row>
    <row r="293" spans="1:4" ht="12.75">
      <c r="A293" s="283">
        <v>38322</v>
      </c>
      <c r="B293" s="284">
        <v>767636</v>
      </c>
      <c r="D293" s="284"/>
    </row>
    <row r="294" spans="1:4" ht="12.75">
      <c r="A294" s="283">
        <v>38353</v>
      </c>
      <c r="B294" s="284">
        <v>771802</v>
      </c>
      <c r="D294" s="284"/>
    </row>
    <row r="295" spans="1:4" ht="12.75">
      <c r="A295" s="283">
        <v>38384</v>
      </c>
      <c r="B295" s="284">
        <v>774041</v>
      </c>
      <c r="D295" s="284"/>
    </row>
    <row r="296" spans="1:4" ht="12.75">
      <c r="A296" s="283">
        <v>38412</v>
      </c>
      <c r="B296" s="284">
        <v>776294</v>
      </c>
      <c r="D296" s="284"/>
    </row>
    <row r="297" spans="1:4" ht="12.75">
      <c r="A297" s="283">
        <v>38443</v>
      </c>
      <c r="B297" s="284">
        <v>776635</v>
      </c>
      <c r="D297" s="284"/>
    </row>
    <row r="298" spans="1:4" ht="12.75">
      <c r="A298" s="283">
        <v>38473</v>
      </c>
      <c r="B298" s="284">
        <v>776472</v>
      </c>
      <c r="D298" s="284"/>
    </row>
    <row r="299" spans="1:4" ht="12.75">
      <c r="A299" s="283">
        <v>38504</v>
      </c>
      <c r="B299" s="284">
        <v>777250</v>
      </c>
      <c r="D299" s="284"/>
    </row>
    <row r="300" spans="1:4" ht="12.75">
      <c r="A300" s="283">
        <v>38534</v>
      </c>
      <c r="B300" s="284">
        <v>778035</v>
      </c>
      <c r="D300" s="284"/>
    </row>
    <row r="301" spans="1:4" ht="12.75">
      <c r="A301" s="283">
        <v>38565</v>
      </c>
      <c r="B301" s="284">
        <v>777698</v>
      </c>
      <c r="D301" s="284"/>
    </row>
    <row r="302" spans="1:4" ht="12.75">
      <c r="A302" s="283">
        <v>38596</v>
      </c>
      <c r="B302" s="284">
        <v>778687</v>
      </c>
      <c r="D302" s="284"/>
    </row>
    <row r="303" spans="1:4" ht="12.75">
      <c r="A303" s="283">
        <v>38626</v>
      </c>
      <c r="B303" s="284">
        <v>780976</v>
      </c>
      <c r="D303" s="284"/>
    </row>
    <row r="304" spans="1:4" ht="12.75">
      <c r="A304" s="283">
        <v>38657</v>
      </c>
      <c r="B304" s="284">
        <v>785371</v>
      </c>
      <c r="D304" s="284"/>
    </row>
    <row r="305" spans="1:4" ht="12.75">
      <c r="A305" s="283">
        <v>38687</v>
      </c>
      <c r="B305" s="284">
        <v>792212</v>
      </c>
      <c r="D305" s="284"/>
    </row>
    <row r="306" spans="1:4" ht="12.75">
      <c r="A306" s="283">
        <v>38718</v>
      </c>
      <c r="B306" s="284">
        <v>796616</v>
      </c>
      <c r="D306" s="284"/>
    </row>
    <row r="307" spans="1:4" ht="12.75">
      <c r="A307" s="283">
        <v>38749</v>
      </c>
      <c r="B307" s="284">
        <v>798521</v>
      </c>
      <c r="D307" s="284"/>
    </row>
    <row r="308" spans="1:4" ht="12.75">
      <c r="A308" s="283">
        <v>38777</v>
      </c>
      <c r="B308" s="284">
        <v>801804</v>
      </c>
      <c r="D308" s="284"/>
    </row>
    <row r="309" spans="1:4" ht="12.75">
      <c r="A309" s="283">
        <v>38808</v>
      </c>
      <c r="B309" s="284">
        <v>802296</v>
      </c>
      <c r="D309" s="284"/>
    </row>
    <row r="310" spans="1:4" ht="12.75">
      <c r="A310" s="283">
        <v>38838</v>
      </c>
      <c r="B310" s="284">
        <v>803185</v>
      </c>
      <c r="D310" s="284"/>
    </row>
    <row r="311" spans="1:4" ht="12.75">
      <c r="A311" s="283">
        <v>38869</v>
      </c>
      <c r="B311" s="284">
        <v>803118</v>
      </c>
      <c r="D311" s="284"/>
    </row>
    <row r="312" spans="1:4" ht="12.75">
      <c r="A312" s="283">
        <v>38899</v>
      </c>
      <c r="B312" s="289">
        <v>802324</v>
      </c>
      <c r="C312" s="289"/>
      <c r="D312" s="289"/>
    </row>
    <row r="313" spans="1:4" ht="12.75">
      <c r="A313" s="283">
        <v>38930</v>
      </c>
      <c r="B313" s="284">
        <v>802258</v>
      </c>
      <c r="D313" s="284"/>
    </row>
    <row r="314" spans="1:4" ht="12.75">
      <c r="A314" s="283">
        <v>38961</v>
      </c>
      <c r="B314" s="284">
        <v>802742</v>
      </c>
      <c r="D314" s="284"/>
    </row>
    <row r="315" spans="1:4" ht="12.75">
      <c r="A315" s="283">
        <v>38991</v>
      </c>
      <c r="B315" s="284">
        <v>807637</v>
      </c>
      <c r="D315" s="284"/>
    </row>
    <row r="316" spans="1:4" ht="12.75">
      <c r="A316" s="283">
        <v>39022</v>
      </c>
      <c r="B316" s="284">
        <v>811462</v>
      </c>
      <c r="D316" s="284"/>
    </row>
    <row r="317" spans="1:4" ht="12.75">
      <c r="A317" s="283">
        <v>39052</v>
      </c>
      <c r="B317" s="284">
        <v>817840</v>
      </c>
      <c r="D317" s="284"/>
    </row>
    <row r="318" spans="1:4" ht="12.75">
      <c r="A318" s="283">
        <v>39083</v>
      </c>
      <c r="B318" s="284">
        <v>823140</v>
      </c>
      <c r="D318" s="284"/>
    </row>
    <row r="319" spans="1:4" ht="12.75">
      <c r="A319" s="283">
        <v>39114</v>
      </c>
      <c r="B319" s="284">
        <v>825049</v>
      </c>
      <c r="D319" s="284"/>
    </row>
    <row r="320" spans="1:4" ht="12.75">
      <c r="A320" s="283">
        <v>39142</v>
      </c>
      <c r="B320" s="284">
        <v>827945</v>
      </c>
      <c r="D320" s="284"/>
    </row>
    <row r="321" spans="1:4" ht="12.75">
      <c r="A321" s="283">
        <v>39173</v>
      </c>
      <c r="B321" s="284">
        <v>828856</v>
      </c>
      <c r="D321" s="284"/>
    </row>
    <row r="322" spans="1:4" ht="12.75">
      <c r="A322" s="283">
        <v>39203</v>
      </c>
      <c r="B322" s="284">
        <v>829341</v>
      </c>
      <c r="D322" s="284"/>
    </row>
    <row r="323" spans="1:4" ht="12.75">
      <c r="A323" s="283">
        <v>39234</v>
      </c>
      <c r="B323" s="284">
        <v>829023</v>
      </c>
      <c r="D323" s="284"/>
    </row>
    <row r="324" spans="1:4" ht="12.75">
      <c r="A324" s="283">
        <v>39264</v>
      </c>
      <c r="B324" s="284">
        <v>827953</v>
      </c>
      <c r="D324" s="284"/>
    </row>
    <row r="325" spans="1:4" ht="12.75">
      <c r="A325" s="283">
        <v>39295</v>
      </c>
      <c r="B325" s="284">
        <v>828158</v>
      </c>
      <c r="D325" s="284"/>
    </row>
    <row r="326" spans="1:4" ht="12.75">
      <c r="A326" s="283">
        <v>39326</v>
      </c>
      <c r="B326" s="284">
        <v>828041</v>
      </c>
      <c r="D326" s="284"/>
    </row>
    <row r="327" spans="1:5" ht="12.75">
      <c r="A327" s="283">
        <v>39356</v>
      </c>
      <c r="B327" s="284">
        <v>831503</v>
      </c>
      <c r="D327" s="284"/>
      <c r="E327" s="290" t="s">
        <v>223</v>
      </c>
    </row>
    <row r="328" spans="1:2" ht="12.75">
      <c r="A328" s="283">
        <v>39387</v>
      </c>
      <c r="B328" s="284">
        <v>836956</v>
      </c>
    </row>
    <row r="329" spans="1:2" ht="12.75">
      <c r="A329" s="283">
        <v>39417</v>
      </c>
      <c r="B329" s="284">
        <v>840114</v>
      </c>
    </row>
    <row r="330" spans="1:2" ht="12.75">
      <c r="A330" s="286">
        <v>39448</v>
      </c>
      <c r="B330" s="291">
        <v>845151</v>
      </c>
    </row>
    <row r="331" spans="1:2" ht="12.75">
      <c r="A331" s="286">
        <v>39479</v>
      </c>
      <c r="B331" s="291">
        <v>846719</v>
      </c>
    </row>
    <row r="332" spans="1:2" ht="12.75">
      <c r="A332" s="286">
        <v>39508</v>
      </c>
      <c r="B332" s="291">
        <v>849099</v>
      </c>
    </row>
    <row r="333" spans="1:2" ht="12.75">
      <c r="A333" s="286">
        <v>39539</v>
      </c>
      <c r="B333" s="291">
        <v>849847</v>
      </c>
    </row>
    <row r="334" spans="1:2" ht="12.75">
      <c r="A334" s="286">
        <v>39569</v>
      </c>
      <c r="B334" s="291">
        <v>850246</v>
      </c>
    </row>
    <row r="335" spans="1:2" ht="12.75">
      <c r="A335" s="286">
        <v>39600</v>
      </c>
      <c r="B335" s="291">
        <v>849985</v>
      </c>
    </row>
    <row r="336" spans="1:2" ht="12.75">
      <c r="A336" s="286">
        <v>39630</v>
      </c>
      <c r="B336" s="291">
        <v>849105</v>
      </c>
    </row>
    <row r="337" spans="1:2" ht="12.75">
      <c r="A337" s="286">
        <v>39661</v>
      </c>
      <c r="B337" s="291">
        <v>849274</v>
      </c>
    </row>
    <row r="338" spans="1:2" ht="12.75">
      <c r="A338" s="286">
        <v>39692</v>
      </c>
      <c r="B338" s="291">
        <v>849178</v>
      </c>
    </row>
    <row r="339" spans="1:2" ht="12.75">
      <c r="A339" s="286">
        <v>39722</v>
      </c>
      <c r="B339" s="291">
        <v>852022</v>
      </c>
    </row>
    <row r="340" spans="1:2" ht="12.75">
      <c r="A340" s="286">
        <v>39753</v>
      </c>
      <c r="B340" s="291">
        <v>856502</v>
      </c>
    </row>
    <row r="341" spans="1:2" ht="12.75">
      <c r="A341" s="286">
        <v>39783</v>
      </c>
      <c r="B341" s="291">
        <v>859097</v>
      </c>
    </row>
    <row r="342" spans="1:2" ht="12.75">
      <c r="A342" s="286">
        <v>39814</v>
      </c>
      <c r="B342" s="291">
        <v>863731</v>
      </c>
    </row>
    <row r="343" spans="1:2" ht="12.75">
      <c r="A343" s="286">
        <v>39845</v>
      </c>
      <c r="B343" s="291">
        <v>865400</v>
      </c>
    </row>
    <row r="344" spans="1:2" ht="12.75">
      <c r="A344" s="286">
        <v>39873</v>
      </c>
      <c r="B344" s="291">
        <v>867933</v>
      </c>
    </row>
    <row r="345" spans="1:2" ht="12.75">
      <c r="A345" s="286">
        <v>39904</v>
      </c>
      <c r="B345" s="291">
        <v>868729</v>
      </c>
    </row>
    <row r="346" spans="1:2" ht="12.75">
      <c r="A346" s="286">
        <v>39934</v>
      </c>
      <c r="B346" s="291">
        <v>869153</v>
      </c>
    </row>
    <row r="347" spans="1:2" ht="12.75">
      <c r="A347" s="286">
        <v>39965</v>
      </c>
      <c r="B347" s="291">
        <v>868875</v>
      </c>
    </row>
    <row r="348" spans="1:2" ht="12.75">
      <c r="A348" s="286">
        <v>39995</v>
      </c>
      <c r="B348" s="291">
        <v>867940</v>
      </c>
    </row>
    <row r="349" spans="1:2" ht="12.75">
      <c r="A349" s="286">
        <v>40026</v>
      </c>
      <c r="B349" s="291">
        <v>868119</v>
      </c>
    </row>
    <row r="350" spans="1:2" ht="12.75">
      <c r="A350" s="286">
        <v>40057</v>
      </c>
      <c r="B350" s="291">
        <v>868017</v>
      </c>
    </row>
    <row r="351" spans="1:2" ht="12.75">
      <c r="A351" s="286">
        <v>40087</v>
      </c>
      <c r="B351" s="291">
        <v>871044</v>
      </c>
    </row>
    <row r="352" spans="1:2" ht="12.75">
      <c r="A352" s="286">
        <v>40118</v>
      </c>
      <c r="B352" s="291">
        <v>875812</v>
      </c>
    </row>
    <row r="353" spans="1:2" ht="12.75">
      <c r="A353" s="286">
        <v>40148</v>
      </c>
      <c r="B353" s="291">
        <v>878573</v>
      </c>
    </row>
  </sheetData>
  <printOptions horizontalCentered="1" verticalCentered="1"/>
  <pageMargins left="0.25" right="0.25" top="0.5" bottom="0.75" header="0.5" footer="0.5"/>
  <pageSetup fitToHeight="6" fitToWidth="1" horizontalDpi="600" verticalDpi="600" orientation="portrait" r:id="rId1"/>
  <headerFooter alignWithMargins="0">
    <oddFooter>&amp;C&amp;Z&amp;F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3" sqref="A3"/>
    </sheetView>
  </sheetViews>
  <sheetFormatPr defaultColWidth="9.140625" defaultRowHeight="12.75"/>
  <sheetData>
    <row r="1" ht="12.75">
      <c r="A1" t="s">
        <v>829</v>
      </c>
    </row>
    <row r="2" ht="12.75">
      <c r="A2" t="s">
        <v>830</v>
      </c>
    </row>
    <row r="5" ht="12.75">
      <c r="A5" t="s">
        <v>0</v>
      </c>
    </row>
    <row r="6" ht="12.75">
      <c r="A6" t="s">
        <v>827</v>
      </c>
    </row>
    <row r="9" spans="1:2" ht="12.75">
      <c r="A9" s="347">
        <v>1980</v>
      </c>
      <c r="B9" s="371">
        <v>176.7</v>
      </c>
    </row>
    <row r="10" spans="1:4" ht="12.75">
      <c r="A10" s="347">
        <v>1981</v>
      </c>
      <c r="B10" s="371">
        <v>170.2</v>
      </c>
      <c r="D10" t="s">
        <v>828</v>
      </c>
    </row>
    <row r="11" spans="1:2" ht="12.75">
      <c r="A11" s="347">
        <v>1982</v>
      </c>
      <c r="B11" s="371">
        <v>165.8</v>
      </c>
    </row>
    <row r="12" spans="1:2" ht="12.75">
      <c r="A12" s="347">
        <v>1983</v>
      </c>
      <c r="B12" s="371">
        <v>170.8</v>
      </c>
    </row>
    <row r="13" spans="1:2" ht="12.75">
      <c r="A13" s="347">
        <v>1984</v>
      </c>
      <c r="B13" s="371">
        <v>161.2</v>
      </c>
    </row>
    <row r="14" spans="1:2" ht="12.75">
      <c r="A14" s="347">
        <v>1985</v>
      </c>
      <c r="B14" s="371">
        <v>153.9</v>
      </c>
    </row>
    <row r="15" spans="1:2" ht="12.75">
      <c r="A15" s="347">
        <v>1986</v>
      </c>
      <c r="B15" s="371">
        <v>146.3</v>
      </c>
    </row>
    <row r="16" spans="1:2" ht="12.75">
      <c r="A16" s="347">
        <v>1987</v>
      </c>
      <c r="B16" s="371">
        <v>146.5</v>
      </c>
    </row>
    <row r="17" spans="1:2" ht="12.75">
      <c r="A17" s="347">
        <v>1988</v>
      </c>
      <c r="B17" s="371">
        <v>143.9</v>
      </c>
    </row>
    <row r="18" spans="1:2" ht="12.75">
      <c r="A18" s="347">
        <v>1989</v>
      </c>
      <c r="B18" s="371">
        <v>140.6</v>
      </c>
    </row>
    <row r="19" spans="1:2" ht="12.75">
      <c r="A19" s="347">
        <v>1990</v>
      </c>
      <c r="B19" s="371">
        <v>143.8</v>
      </c>
    </row>
    <row r="20" spans="1:2" ht="12.75">
      <c r="A20" s="347">
        <v>1991</v>
      </c>
      <c r="B20" s="371">
        <v>143.4</v>
      </c>
    </row>
    <row r="21" spans="1:2" ht="12.75">
      <c r="A21" s="347">
        <v>1992</v>
      </c>
      <c r="B21" s="371">
        <v>140.4</v>
      </c>
    </row>
    <row r="22" spans="1:2" ht="12.75">
      <c r="A22" s="347">
        <v>1993</v>
      </c>
      <c r="B22" s="371">
        <v>140.6</v>
      </c>
    </row>
    <row r="23" spans="1:2" ht="12.75">
      <c r="A23" s="347">
        <v>1994</v>
      </c>
      <c r="B23" s="371">
        <v>140.4</v>
      </c>
    </row>
    <row r="24" spans="1:2" ht="12.75">
      <c r="A24" s="347">
        <v>1995</v>
      </c>
      <c r="B24" s="371">
        <v>140.3</v>
      </c>
    </row>
    <row r="25" spans="1:2" ht="12.75">
      <c r="A25" s="347">
        <v>1996</v>
      </c>
      <c r="B25" s="371">
        <v>142.8</v>
      </c>
    </row>
    <row r="26" spans="1:2" ht="12.75">
      <c r="A26" s="347">
        <v>1997</v>
      </c>
      <c r="B26" s="371">
        <v>141.8</v>
      </c>
    </row>
    <row r="27" spans="1:2" ht="12.75">
      <c r="A27" s="347">
        <v>1998</v>
      </c>
      <c r="B27" s="371">
        <v>131.4</v>
      </c>
    </row>
    <row r="28" spans="1:2" ht="12.75">
      <c r="A28" s="347">
        <v>1999</v>
      </c>
      <c r="B28" s="371">
        <v>128.3</v>
      </c>
    </row>
    <row r="29" spans="1:2" ht="12.75">
      <c r="A29" s="347">
        <v>2000</v>
      </c>
      <c r="B29" s="371">
        <v>125.9</v>
      </c>
    </row>
    <row r="30" spans="1:2" ht="12.75">
      <c r="A30" s="347">
        <v>2001</v>
      </c>
      <c r="B30" s="371">
        <v>119.3</v>
      </c>
    </row>
    <row r="31" spans="1:2" ht="12.75">
      <c r="A31" s="347">
        <v>2002</v>
      </c>
      <c r="B31" s="371">
        <v>117.4</v>
      </c>
    </row>
    <row r="32" spans="1:2" ht="12.75">
      <c r="A32" s="347">
        <v>2003</v>
      </c>
      <c r="B32" s="371">
        <v>118.9</v>
      </c>
    </row>
    <row r="33" spans="1:2" ht="12.75">
      <c r="A33" s="347">
        <v>2004</v>
      </c>
      <c r="B33" s="371">
        <v>114.9</v>
      </c>
    </row>
    <row r="34" spans="1:2" ht="12.75">
      <c r="A34" s="347">
        <v>2005</v>
      </c>
      <c r="B34" s="371">
        <v>113.3</v>
      </c>
    </row>
    <row r="35" spans="1:2" ht="12.75">
      <c r="A35" s="347">
        <v>2006</v>
      </c>
      <c r="B35" s="371">
        <v>113.6</v>
      </c>
    </row>
    <row r="36" spans="1:2" ht="12.75">
      <c r="A36" s="347">
        <v>2007</v>
      </c>
      <c r="B36" s="371">
        <v>107.2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="85" zoomScaleNormal="85" workbookViewId="0" topLeftCell="A12">
      <selection activeCell="A36" sqref="A36:A37"/>
    </sheetView>
  </sheetViews>
  <sheetFormatPr defaultColWidth="9.140625" defaultRowHeight="12.75"/>
  <cols>
    <col min="1" max="1" width="3.57421875" style="58" customWidth="1"/>
    <col min="2" max="2" width="30.28125" style="59" customWidth="1"/>
    <col min="3" max="4" width="11.140625" style="59" bestFit="1" customWidth="1"/>
    <col min="5" max="5" width="11.8515625" style="59" customWidth="1"/>
    <col min="6" max="6" width="11.7109375" style="59" bestFit="1" customWidth="1"/>
    <col min="8" max="9" width="9.140625" style="59" customWidth="1"/>
    <col min="11" max="11" width="11.140625" style="366" bestFit="1" customWidth="1"/>
    <col min="12" max="16384" width="9.140625" style="59" customWidth="1"/>
  </cols>
  <sheetData>
    <row r="1" ht="15.75">
      <c r="H1" s="60" t="s">
        <v>23</v>
      </c>
    </row>
    <row r="2" ht="15.75">
      <c r="H2" s="60" t="s">
        <v>216</v>
      </c>
    </row>
    <row r="3" ht="15.75">
      <c r="H3" s="60" t="s">
        <v>885</v>
      </c>
    </row>
    <row r="4" ht="12.75">
      <c r="B4" s="59" t="s">
        <v>223</v>
      </c>
    </row>
    <row r="5" ht="27.75">
      <c r="B5" s="61" t="s">
        <v>260</v>
      </c>
    </row>
    <row r="7" spans="2:11" s="62" customFormat="1" ht="12.75">
      <c r="B7" s="62" t="s">
        <v>218</v>
      </c>
      <c r="C7" s="62" t="s">
        <v>219</v>
      </c>
      <c r="D7" s="62" t="s">
        <v>220</v>
      </c>
      <c r="E7" s="62" t="s">
        <v>221</v>
      </c>
      <c r="F7" s="62" t="s">
        <v>222</v>
      </c>
      <c r="K7" s="367"/>
    </row>
    <row r="8" s="62" customFormat="1" ht="12.75">
      <c r="K8" s="367"/>
    </row>
    <row r="9" spans="5:11" ht="12.75">
      <c r="E9" s="63" t="s">
        <v>1</v>
      </c>
      <c r="F9" s="63" t="s">
        <v>3</v>
      </c>
      <c r="K9" s="369"/>
    </row>
    <row r="10" spans="3:11" ht="12.75">
      <c r="C10" s="471" t="s">
        <v>36</v>
      </c>
      <c r="D10" s="472"/>
      <c r="E10" s="64" t="s">
        <v>2</v>
      </c>
      <c r="F10" s="64" t="s">
        <v>2</v>
      </c>
      <c r="K10" s="369"/>
    </row>
    <row r="11" spans="3:11" ht="12.75">
      <c r="C11" s="65">
        <v>2005</v>
      </c>
      <c r="D11" s="65">
        <v>2006</v>
      </c>
      <c r="E11" s="66">
        <v>39447</v>
      </c>
      <c r="F11" s="66">
        <v>39813</v>
      </c>
      <c r="K11" s="370"/>
    </row>
    <row r="12" spans="3:11" ht="12.75">
      <c r="C12" s="471" t="s">
        <v>4</v>
      </c>
      <c r="D12" s="472"/>
      <c r="E12" s="67" t="s">
        <v>4</v>
      </c>
      <c r="F12" s="67" t="s">
        <v>5</v>
      </c>
      <c r="K12" s="369"/>
    </row>
    <row r="14" spans="1:11" ht="12.75">
      <c r="A14" s="58">
        <v>1</v>
      </c>
      <c r="B14" s="59" t="s">
        <v>6</v>
      </c>
      <c r="C14" s="68">
        <v>42310697.854</v>
      </c>
      <c r="D14" s="68">
        <v>45006114.41</v>
      </c>
      <c r="E14" s="268">
        <v>47812585</v>
      </c>
      <c r="F14" s="68">
        <v>48221682.98053859</v>
      </c>
      <c r="K14" s="368"/>
    </row>
    <row r="15" spans="1:11" ht="12.75">
      <c r="A15" s="58">
        <v>2</v>
      </c>
      <c r="B15" s="59" t="s">
        <v>7</v>
      </c>
      <c r="C15" s="68">
        <v>24988093.01</v>
      </c>
      <c r="D15" s="68">
        <v>24966918.83</v>
      </c>
      <c r="E15" s="268">
        <v>24627184</v>
      </c>
      <c r="F15" s="68">
        <v>26214854.03319848</v>
      </c>
      <c r="K15" s="368"/>
    </row>
    <row r="16" spans="1:11" ht="12.75">
      <c r="A16" s="58">
        <v>3</v>
      </c>
      <c r="B16" s="59" t="s">
        <v>21</v>
      </c>
      <c r="C16" s="68">
        <v>1529687.3</v>
      </c>
      <c r="D16" s="68">
        <v>1483949.96</v>
      </c>
      <c r="E16" s="268">
        <v>1587666</v>
      </c>
      <c r="F16" s="68">
        <v>1995413</v>
      </c>
      <c r="K16" s="368"/>
    </row>
    <row r="17" spans="1:11" ht="12.75">
      <c r="A17" s="58">
        <v>4</v>
      </c>
      <c r="B17" s="59" t="s">
        <v>22</v>
      </c>
      <c r="C17" s="68">
        <v>693932.25</v>
      </c>
      <c r="D17" s="68">
        <v>744789.37</v>
      </c>
      <c r="E17" s="268">
        <v>816407</v>
      </c>
      <c r="F17" s="68">
        <v>1026077</v>
      </c>
      <c r="K17" s="368"/>
    </row>
    <row r="18" spans="1:11" ht="12.75">
      <c r="A18" s="58">
        <v>5</v>
      </c>
      <c r="B18" s="59" t="s">
        <v>8</v>
      </c>
      <c r="C18" s="68">
        <v>7021443.709999999</v>
      </c>
      <c r="D18" s="68">
        <v>7380355.2700000005</v>
      </c>
      <c r="E18" s="268">
        <v>7884987</v>
      </c>
      <c r="F18" s="68">
        <v>8937000</v>
      </c>
      <c r="K18" s="368"/>
    </row>
    <row r="19" spans="1:11" ht="12.75">
      <c r="A19" s="58">
        <v>6</v>
      </c>
      <c r="B19" s="59" t="s">
        <v>9</v>
      </c>
      <c r="C19" s="68">
        <v>4079308.36</v>
      </c>
      <c r="D19" s="68">
        <v>4586533.58</v>
      </c>
      <c r="E19" s="268">
        <v>4597757.28</v>
      </c>
      <c r="F19" s="68">
        <v>4712701.816749999</v>
      </c>
      <c r="K19" s="368"/>
    </row>
    <row r="20" spans="1:11" ht="12.75">
      <c r="A20" s="58">
        <v>7</v>
      </c>
      <c r="B20" s="59" t="s">
        <v>10</v>
      </c>
      <c r="C20" s="68">
        <v>8570061.092</v>
      </c>
      <c r="D20" s="68">
        <v>4754533.4860000005</v>
      </c>
      <c r="E20" s="268">
        <v>2617142</v>
      </c>
      <c r="F20" s="68">
        <v>4546220</v>
      </c>
      <c r="K20" s="368"/>
    </row>
    <row r="21" spans="1:11" ht="12.75">
      <c r="A21" s="58">
        <v>8</v>
      </c>
      <c r="B21" s="59" t="s">
        <v>11</v>
      </c>
      <c r="C21" s="68">
        <v>8065901.62</v>
      </c>
      <c r="D21" s="68">
        <v>6811000.66</v>
      </c>
      <c r="E21" s="268">
        <v>7453194</v>
      </c>
      <c r="F21" s="68">
        <v>7639524.506000002</v>
      </c>
      <c r="K21" s="368"/>
    </row>
    <row r="22" spans="1:11" ht="12.75">
      <c r="A22" s="58">
        <v>9</v>
      </c>
      <c r="B22" s="59" t="s">
        <v>12</v>
      </c>
      <c r="C22" s="68">
        <v>1442510</v>
      </c>
      <c r="D22" s="68">
        <v>1442400</v>
      </c>
      <c r="E22" s="268">
        <v>1442399.6</v>
      </c>
      <c r="F22" s="68">
        <v>1442520</v>
      </c>
      <c r="K22" s="368"/>
    </row>
    <row r="23" spans="1:11" ht="12.75">
      <c r="A23" s="58">
        <v>10</v>
      </c>
      <c r="B23" s="59" t="s">
        <v>13</v>
      </c>
      <c r="C23" s="68">
        <v>0</v>
      </c>
      <c r="D23" s="68">
        <v>1166666.84</v>
      </c>
      <c r="E23" s="268">
        <v>1999999.8</v>
      </c>
      <c r="F23" s="68">
        <v>1999999.8</v>
      </c>
      <c r="K23" s="368"/>
    </row>
    <row r="24" spans="1:11" ht="12.75">
      <c r="A24" s="58">
        <v>11</v>
      </c>
      <c r="B24" s="59" t="s">
        <v>14</v>
      </c>
      <c r="C24" s="68">
        <v>550000</v>
      </c>
      <c r="D24" s="68">
        <v>450000</v>
      </c>
      <c r="E24" s="268">
        <v>2274650</v>
      </c>
      <c r="F24" s="68">
        <v>0</v>
      </c>
      <c r="K24" s="368"/>
    </row>
    <row r="25" spans="1:11" ht="12.75">
      <c r="A25" s="58">
        <v>12</v>
      </c>
      <c r="B25" s="59" t="s">
        <v>15</v>
      </c>
      <c r="C25" s="68">
        <v>2844407</v>
      </c>
      <c r="D25" s="68">
        <v>3227020.37</v>
      </c>
      <c r="E25" s="268">
        <v>3164684</v>
      </c>
      <c r="F25" s="68">
        <v>3326484</v>
      </c>
      <c r="K25" s="368"/>
    </row>
    <row r="26" spans="1:11" ht="12.75">
      <c r="A26" s="58">
        <v>13</v>
      </c>
      <c r="B26" s="59" t="s">
        <v>16</v>
      </c>
      <c r="C26" s="68">
        <v>2654138.07</v>
      </c>
      <c r="D26" s="68">
        <v>2228580.33</v>
      </c>
      <c r="E26" s="268">
        <v>2426183.86</v>
      </c>
      <c r="F26" s="68">
        <v>2889867</v>
      </c>
      <c r="K26" s="368"/>
    </row>
    <row r="27" spans="1:11" ht="12.75">
      <c r="A27" s="58">
        <v>14</v>
      </c>
      <c r="B27" s="59" t="s">
        <v>17</v>
      </c>
      <c r="C27" s="68">
        <v>3939481.09</v>
      </c>
      <c r="D27" s="68">
        <v>4405287.09</v>
      </c>
      <c r="E27" s="268">
        <v>4253174.23</v>
      </c>
      <c r="F27" s="68">
        <v>4513006.329999923</v>
      </c>
      <c r="K27" s="368"/>
    </row>
    <row r="28" spans="1:11" ht="12.75">
      <c r="A28" s="58">
        <v>15</v>
      </c>
      <c r="B28" s="59" t="s">
        <v>18</v>
      </c>
      <c r="C28" s="68">
        <v>3290008.89</v>
      </c>
      <c r="D28" s="68">
        <v>3333965.12</v>
      </c>
      <c r="E28" s="268">
        <v>3418469.09</v>
      </c>
      <c r="F28" s="68">
        <v>3503930.4277500007</v>
      </c>
      <c r="K28" s="368"/>
    </row>
    <row r="29" spans="1:11" ht="12.75">
      <c r="A29" s="58">
        <v>16</v>
      </c>
      <c r="B29" s="59" t="s">
        <v>19</v>
      </c>
      <c r="C29" s="69">
        <v>1107876.1809999999</v>
      </c>
      <c r="D29" s="69">
        <v>3083234.19</v>
      </c>
      <c r="E29" s="357">
        <v>2538035</v>
      </c>
      <c r="F29" s="69">
        <v>2242751.3839999996</v>
      </c>
      <c r="K29" s="368"/>
    </row>
    <row r="30" spans="1:11" ht="12.75">
      <c r="A30" s="58" t="s">
        <v>223</v>
      </c>
      <c r="C30" s="68"/>
      <c r="D30" s="68"/>
      <c r="E30" s="268"/>
      <c r="F30" s="68"/>
      <c r="K30" s="368"/>
    </row>
    <row r="31" spans="1:11" ht="13.5" thickBot="1">
      <c r="A31" s="58">
        <v>17</v>
      </c>
      <c r="B31" s="59" t="s">
        <v>20</v>
      </c>
      <c r="C31" s="70">
        <f>SUM(C14:C29)</f>
        <v>113087546.427</v>
      </c>
      <c r="D31" s="70">
        <f>SUM(D14:D29)</f>
        <v>115071349.506</v>
      </c>
      <c r="E31" s="356">
        <f>SUM(E14:E29)</f>
        <v>118914517.86</v>
      </c>
      <c r="F31" s="70">
        <f>SUM(F14:F29)</f>
        <v>123212032.278237</v>
      </c>
      <c r="K31" s="368"/>
    </row>
    <row r="32" ht="13.5" thickTop="1"/>
    <row r="33" spans="1:6" ht="12.75">
      <c r="A33" s="58">
        <v>18</v>
      </c>
      <c r="B33" s="59" t="s">
        <v>35</v>
      </c>
      <c r="D33" s="71">
        <f>(D31/C31)-1</f>
        <v>0.01754218869962454</v>
      </c>
      <c r="E33" s="71">
        <f>(E31/D31)-1</f>
        <v>0.03339813403161318</v>
      </c>
      <c r="F33" s="55">
        <f>+F31/E31-1</f>
        <v>0.03613952691038569</v>
      </c>
    </row>
    <row r="36" ht="12.75">
      <c r="B36" s="344" t="s">
        <v>863</v>
      </c>
    </row>
    <row r="37" spans="2:11" ht="12.75">
      <c r="B37" s="344" t="s">
        <v>819</v>
      </c>
      <c r="C37" s="68"/>
      <c r="D37" s="68"/>
      <c r="E37" s="68"/>
      <c r="F37" s="68"/>
      <c r="K37" s="368"/>
    </row>
  </sheetData>
  <mergeCells count="2">
    <mergeCell ref="C10:D10"/>
    <mergeCell ref="C12:D12"/>
  </mergeCells>
  <printOptions horizontalCentered="1"/>
  <pageMargins left="0.75" right="0" top="1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zoomScale="90" zoomScaleNormal="90" workbookViewId="0" topLeftCell="A52">
      <selection activeCell="A74" sqref="A74:A75"/>
    </sheetView>
  </sheetViews>
  <sheetFormatPr defaultColWidth="9.140625" defaultRowHeight="12.75"/>
  <cols>
    <col min="1" max="1" width="3.8515625" style="73" customWidth="1"/>
    <col min="2" max="2" width="43.28125" style="74" customWidth="1"/>
    <col min="3" max="3" width="11.00390625" style="74" bestFit="1" customWidth="1"/>
    <col min="4" max="4" width="10.8515625" style="74" bestFit="1" customWidth="1"/>
    <col min="5" max="5" width="12.140625" style="74" customWidth="1"/>
    <col min="6" max="6" width="12.57421875" style="74" customWidth="1"/>
    <col min="7" max="7" width="11.57421875" style="0" bestFit="1" customWidth="1"/>
    <col min="9" max="9" width="15.140625" style="74" customWidth="1"/>
    <col min="10" max="10" width="12.140625" style="374" bestFit="1" customWidth="1"/>
    <col min="11" max="16384" width="9.140625" style="74" customWidth="1"/>
  </cols>
  <sheetData>
    <row r="1" ht="15.75">
      <c r="I1" s="75" t="s">
        <v>23</v>
      </c>
    </row>
    <row r="2" ht="15.75">
      <c r="I2" s="75" t="s">
        <v>216</v>
      </c>
    </row>
    <row r="3" ht="15.75">
      <c r="I3" s="75" t="s">
        <v>884</v>
      </c>
    </row>
    <row r="4" ht="26.25">
      <c r="C4" s="76" t="s">
        <v>37</v>
      </c>
    </row>
    <row r="6" spans="2:10" s="77" customFormat="1" ht="12.75">
      <c r="B6" s="77" t="s">
        <v>218</v>
      </c>
      <c r="C6" s="77" t="s">
        <v>219</v>
      </c>
      <c r="D6" s="77" t="s">
        <v>220</v>
      </c>
      <c r="E6" s="77" t="s">
        <v>221</v>
      </c>
      <c r="F6" s="77" t="s">
        <v>222</v>
      </c>
      <c r="J6" s="375"/>
    </row>
    <row r="7" spans="5:10" ht="12.75">
      <c r="E7" s="63" t="s">
        <v>1</v>
      </c>
      <c r="F7" s="78" t="s">
        <v>3</v>
      </c>
      <c r="J7" s="376"/>
    </row>
    <row r="8" spans="3:10" ht="12.75">
      <c r="C8" s="473" t="s">
        <v>36</v>
      </c>
      <c r="D8" s="474"/>
      <c r="E8" s="64" t="s">
        <v>2</v>
      </c>
      <c r="F8" s="79" t="s">
        <v>2</v>
      </c>
      <c r="J8" s="376"/>
    </row>
    <row r="9" spans="3:10" ht="12.75">
      <c r="C9" s="80">
        <v>2005</v>
      </c>
      <c r="D9" s="80">
        <v>2006</v>
      </c>
      <c r="E9" s="66">
        <v>39447</v>
      </c>
      <c r="F9" s="81">
        <v>39813</v>
      </c>
      <c r="J9" s="377"/>
    </row>
    <row r="10" spans="3:10" ht="12.75">
      <c r="C10" s="473" t="s">
        <v>4</v>
      </c>
      <c r="D10" s="475"/>
      <c r="E10" s="474"/>
      <c r="F10" s="82" t="s">
        <v>5</v>
      </c>
      <c r="J10" s="376"/>
    </row>
    <row r="11" ht="12.75">
      <c r="B11" s="83" t="s">
        <v>38</v>
      </c>
    </row>
    <row r="12" spans="1:14" ht="12.75">
      <c r="A12" s="73">
        <v>1</v>
      </c>
      <c r="B12" s="74" t="s">
        <v>264</v>
      </c>
      <c r="C12" s="84">
        <v>1193.1666666666667</v>
      </c>
      <c r="D12" s="84">
        <v>1172.0833333333333</v>
      </c>
      <c r="E12" s="359">
        <v>1188.75</v>
      </c>
      <c r="F12" s="84">
        <v>1206</v>
      </c>
      <c r="I12" s="84"/>
      <c r="J12" s="373"/>
      <c r="K12" s="84"/>
      <c r="L12" s="84"/>
      <c r="M12" s="84"/>
      <c r="N12" s="84"/>
    </row>
    <row r="13" spans="1:14" ht="12.75">
      <c r="A13" s="73">
        <v>2</v>
      </c>
      <c r="B13" s="74" t="s">
        <v>265</v>
      </c>
      <c r="C13" s="84">
        <v>1213.3595504001585</v>
      </c>
      <c r="D13" s="84">
        <v>1195.0042650779926</v>
      </c>
      <c r="E13" s="359">
        <v>1219</v>
      </c>
      <c r="F13" s="84">
        <v>1231</v>
      </c>
      <c r="I13" s="84"/>
      <c r="J13" s="373"/>
      <c r="K13" s="84"/>
      <c r="L13" s="84"/>
      <c r="M13" s="84"/>
      <c r="N13" s="84"/>
    </row>
    <row r="14" spans="3:10" ht="12.75">
      <c r="C14" s="84"/>
      <c r="D14" s="84"/>
      <c r="E14" s="84"/>
      <c r="F14" s="84"/>
      <c r="J14" s="373"/>
    </row>
    <row r="15" spans="2:10" ht="12.75">
      <c r="B15" s="83" t="s">
        <v>6</v>
      </c>
      <c r="C15" s="84"/>
      <c r="D15" s="84"/>
      <c r="E15" s="84"/>
      <c r="F15" s="84"/>
      <c r="J15" s="373"/>
    </row>
    <row r="16" spans="1:10" ht="12.75">
      <c r="A16" s="73">
        <v>3</v>
      </c>
      <c r="B16" s="74" t="s">
        <v>39</v>
      </c>
      <c r="C16" s="84">
        <v>25377209.244000003</v>
      </c>
      <c r="D16" s="84">
        <v>28418847.42</v>
      </c>
      <c r="E16" s="359">
        <v>28739540.68</v>
      </c>
      <c r="F16" s="84">
        <v>31116095.668857455</v>
      </c>
      <c r="J16" s="373"/>
    </row>
    <row r="17" spans="1:10" ht="12.75">
      <c r="A17" s="73">
        <v>4</v>
      </c>
      <c r="B17" s="74" t="s">
        <v>41</v>
      </c>
      <c r="C17" s="84">
        <v>18116541.31</v>
      </c>
      <c r="D17" s="84">
        <v>15165327.549999997</v>
      </c>
      <c r="E17" s="359">
        <v>15933914.17</v>
      </c>
      <c r="F17" s="84">
        <v>17251535.200703964</v>
      </c>
      <c r="J17" s="373"/>
    </row>
    <row r="18" spans="1:10" ht="12.75">
      <c r="A18" s="73">
        <v>5</v>
      </c>
      <c r="B18" s="74" t="s">
        <v>40</v>
      </c>
      <c r="C18" s="84">
        <v>9225438.045999998</v>
      </c>
      <c r="D18" s="84">
        <v>10144420.95</v>
      </c>
      <c r="E18" s="359">
        <v>10735767.88</v>
      </c>
      <c r="F18" s="84">
        <v>11623539.295643572</v>
      </c>
      <c r="J18" s="373"/>
    </row>
    <row r="19" spans="1:10" ht="12.75">
      <c r="A19" s="73">
        <v>6</v>
      </c>
      <c r="B19" s="74" t="s">
        <v>42</v>
      </c>
      <c r="C19" s="84">
        <v>1471966.13</v>
      </c>
      <c r="D19" s="84">
        <v>1536712.42</v>
      </c>
      <c r="E19" s="359">
        <v>1733531.47</v>
      </c>
      <c r="F19" s="84">
        <v>1876882.155706571</v>
      </c>
      <c r="J19" s="373"/>
    </row>
    <row r="20" spans="1:10" ht="12.75">
      <c r="A20" s="73">
        <v>7</v>
      </c>
      <c r="B20" s="74" t="s">
        <v>43</v>
      </c>
      <c r="C20" s="84">
        <v>1519567.77</v>
      </c>
      <c r="D20" s="84">
        <v>1549961.68</v>
      </c>
      <c r="E20" s="359">
        <v>2026401.69</v>
      </c>
      <c r="F20" s="84">
        <v>2193970.653589945</v>
      </c>
      <c r="J20" s="373"/>
    </row>
    <row r="21" spans="1:10" ht="12.75">
      <c r="A21" s="73">
        <v>8</v>
      </c>
      <c r="B21" s="74" t="s">
        <v>49</v>
      </c>
      <c r="C21" s="54">
        <v>-40325.01</v>
      </c>
      <c r="D21" s="84">
        <v>90880.76</v>
      </c>
      <c r="E21" s="359">
        <v>22300.8</v>
      </c>
      <c r="F21" s="84">
        <v>0</v>
      </c>
      <c r="J21" s="373"/>
    </row>
    <row r="22" spans="1:10" ht="12.75">
      <c r="A22" s="73">
        <v>9</v>
      </c>
      <c r="B22" s="74" t="s">
        <v>48</v>
      </c>
      <c r="C22" s="84">
        <v>1770973.12</v>
      </c>
      <c r="D22" s="84">
        <v>2221887.24</v>
      </c>
      <c r="E22" s="359">
        <v>2627116.18</v>
      </c>
      <c r="F22" s="84">
        <v>2844359.9464681274</v>
      </c>
      <c r="J22" s="373"/>
    </row>
    <row r="23" spans="1:10" ht="12.75">
      <c r="A23" s="73">
        <v>10</v>
      </c>
      <c r="B23" s="74" t="s">
        <v>44</v>
      </c>
      <c r="C23" s="84">
        <v>10368134.25</v>
      </c>
      <c r="D23" s="84">
        <v>9908028.01</v>
      </c>
      <c r="E23" s="359">
        <v>11090703.98</v>
      </c>
      <c r="F23" s="84">
        <v>12007826.079030367</v>
      </c>
      <c r="J23" s="373"/>
    </row>
    <row r="24" spans="1:10" ht="12.75">
      <c r="A24" s="73">
        <v>11</v>
      </c>
      <c r="B24" s="74" t="s">
        <v>45</v>
      </c>
      <c r="C24" s="84">
        <v>4901665.2</v>
      </c>
      <c r="D24" s="84">
        <v>5815000</v>
      </c>
      <c r="E24" s="359">
        <v>7869745.95</v>
      </c>
      <c r="F24" s="84">
        <v>5000000</v>
      </c>
      <c r="J24" s="373"/>
    </row>
    <row r="25" spans="1:10" ht="12.75">
      <c r="A25" s="73">
        <v>12</v>
      </c>
      <c r="B25" s="74" t="s">
        <v>46</v>
      </c>
      <c r="C25" s="84">
        <v>810000</v>
      </c>
      <c r="D25" s="84">
        <v>960000</v>
      </c>
      <c r="E25" s="359">
        <v>1278850</v>
      </c>
      <c r="F25" s="84">
        <v>825000</v>
      </c>
      <c r="J25" s="373"/>
    </row>
    <row r="26" spans="3:10" ht="12.75">
      <c r="C26" s="84"/>
      <c r="D26" s="84"/>
      <c r="E26" s="359"/>
      <c r="F26" s="84"/>
      <c r="J26" s="373"/>
    </row>
    <row r="27" spans="1:10" ht="13.5" thickBot="1">
      <c r="A27" s="73">
        <v>13</v>
      </c>
      <c r="B27" s="74" t="s">
        <v>47</v>
      </c>
      <c r="C27" s="85">
        <f>SUM(C16:C25)</f>
        <v>73521170.06000002</v>
      </c>
      <c r="D27" s="85">
        <f>SUM(D16:D25)</f>
        <v>75811066.03</v>
      </c>
      <c r="E27" s="360">
        <f>SUM(E16:E25)</f>
        <v>82057872.8</v>
      </c>
      <c r="F27" s="85">
        <f>SUM(F16:F25)</f>
        <v>84739209</v>
      </c>
      <c r="J27" s="373"/>
    </row>
    <row r="28" spans="3:10" ht="13.5" thickTop="1">
      <c r="C28" s="84"/>
      <c r="D28" s="84"/>
      <c r="E28" s="359"/>
      <c r="F28" s="84"/>
      <c r="J28" s="373"/>
    </row>
    <row r="29" spans="2:10" ht="12.75">
      <c r="B29" s="83" t="s">
        <v>50</v>
      </c>
      <c r="C29" s="84"/>
      <c r="D29" s="84"/>
      <c r="E29" s="359"/>
      <c r="F29" s="84"/>
      <c r="J29" s="373"/>
    </row>
    <row r="30" spans="1:10" ht="12.75">
      <c r="A30" s="73">
        <v>14</v>
      </c>
      <c r="B30" s="74" t="s">
        <v>39</v>
      </c>
      <c r="C30" s="84">
        <v>25377209.244000003</v>
      </c>
      <c r="D30" s="84">
        <v>28418847.42</v>
      </c>
      <c r="E30" s="359">
        <v>28739541</v>
      </c>
      <c r="F30" s="84">
        <v>31116095.668857455</v>
      </c>
      <c r="J30" s="373"/>
    </row>
    <row r="31" spans="1:10" ht="12.75">
      <c r="A31" s="73">
        <v>15</v>
      </c>
      <c r="B31" s="74" t="s">
        <v>51</v>
      </c>
      <c r="C31" s="84">
        <v>12072148.42</v>
      </c>
      <c r="D31" s="84">
        <v>10681386.230000002</v>
      </c>
      <c r="E31" s="359">
        <v>11180998</v>
      </c>
      <c r="F31" s="84">
        <v>12105587.311681133</v>
      </c>
      <c r="J31" s="373"/>
    </row>
    <row r="32" spans="1:10" ht="12.75">
      <c r="A32" s="73">
        <v>16</v>
      </c>
      <c r="B32" s="74" t="s">
        <v>45</v>
      </c>
      <c r="C32" s="84">
        <v>4901665.2</v>
      </c>
      <c r="D32" s="84">
        <v>5815000</v>
      </c>
      <c r="E32" s="359">
        <v>7869746</v>
      </c>
      <c r="F32" s="84">
        <v>5000000</v>
      </c>
      <c r="J32" s="373"/>
    </row>
    <row r="33" spans="1:10" ht="12.75">
      <c r="A33" s="73">
        <v>17</v>
      </c>
      <c r="B33" s="74" t="str">
        <f>B21</f>
        <v>Other accounts - expense</v>
      </c>
      <c r="C33" s="54">
        <v>-40325.01</v>
      </c>
      <c r="D33" s="84">
        <v>90880.76</v>
      </c>
      <c r="E33" s="359">
        <v>22301</v>
      </c>
      <c r="F33" s="84">
        <v>0</v>
      </c>
      <c r="J33" s="373"/>
    </row>
    <row r="34" spans="3:10" ht="12.75">
      <c r="C34" s="84"/>
      <c r="D34" s="84"/>
      <c r="E34" s="359"/>
      <c r="F34" s="84"/>
      <c r="J34" s="373"/>
    </row>
    <row r="35" spans="1:10" ht="13.5" thickBot="1">
      <c r="A35" s="73">
        <v>18</v>
      </c>
      <c r="B35" s="74" t="s">
        <v>52</v>
      </c>
      <c r="C35" s="85">
        <f>SUM(C30:C33)</f>
        <v>42310697.85400001</v>
      </c>
      <c r="D35" s="85">
        <f>SUM(D30:D33)</f>
        <v>45006114.410000004</v>
      </c>
      <c r="E35" s="360">
        <f>SUM(E30:E33)</f>
        <v>47812586</v>
      </c>
      <c r="F35" s="85">
        <f>SUM(F30:F33)</f>
        <v>48221682.98053859</v>
      </c>
      <c r="J35" s="373"/>
    </row>
    <row r="36" spans="1:10" ht="13.5" thickTop="1">
      <c r="A36" s="73">
        <v>19</v>
      </c>
      <c r="B36" s="74" t="s">
        <v>60</v>
      </c>
      <c r="C36" s="86">
        <f>C35/C27</f>
        <v>0.575489995867457</v>
      </c>
      <c r="D36" s="86">
        <f>D35/D27</f>
        <v>0.5936615426590909</v>
      </c>
      <c r="E36" s="361">
        <f>E35/E27</f>
        <v>0.5826690891260833</v>
      </c>
      <c r="F36" s="86">
        <f>F35/F27</f>
        <v>0.5690598667322773</v>
      </c>
      <c r="J36" s="372"/>
    </row>
    <row r="37" ht="12.75">
      <c r="E37" s="362"/>
    </row>
    <row r="38" spans="2:5" ht="12.75">
      <c r="B38" s="83" t="s">
        <v>53</v>
      </c>
      <c r="E38" s="362"/>
    </row>
    <row r="39" spans="1:10" ht="12.75">
      <c r="A39" s="73">
        <v>20</v>
      </c>
      <c r="B39" s="74" t="s">
        <v>54</v>
      </c>
      <c r="C39" s="84">
        <v>12352098.2</v>
      </c>
      <c r="D39" s="84">
        <v>11558000</v>
      </c>
      <c r="E39" s="359">
        <v>11501290</v>
      </c>
      <c r="F39" s="84">
        <v>11118000</v>
      </c>
      <c r="J39" s="373"/>
    </row>
    <row r="40" spans="1:10" ht="12.75">
      <c r="A40" s="73">
        <v>21</v>
      </c>
      <c r="B40" s="74" t="s">
        <v>55</v>
      </c>
      <c r="C40" s="84">
        <v>5831783.55</v>
      </c>
      <c r="D40" s="84">
        <v>5988774.130000001</v>
      </c>
      <c r="E40" s="359">
        <v>6328261</v>
      </c>
      <c r="F40" s="84">
        <v>8045658.999999999</v>
      </c>
      <c r="J40" s="373"/>
    </row>
    <row r="41" spans="1:10" ht="12.75">
      <c r="A41" s="73">
        <v>22</v>
      </c>
      <c r="B41" s="74" t="s">
        <v>56</v>
      </c>
      <c r="C41" s="84">
        <v>2830637.46</v>
      </c>
      <c r="D41" s="84">
        <v>3067063.96</v>
      </c>
      <c r="E41" s="359">
        <v>3269607</v>
      </c>
      <c r="F41" s="84">
        <v>3494739.653333366</v>
      </c>
      <c r="J41" s="373"/>
    </row>
    <row r="42" spans="1:10" ht="12.75">
      <c r="A42" s="73">
        <v>23</v>
      </c>
      <c r="B42" s="74" t="s">
        <v>57</v>
      </c>
      <c r="C42" s="84">
        <v>2816999.33</v>
      </c>
      <c r="D42" s="84">
        <v>2887651</v>
      </c>
      <c r="E42" s="359">
        <v>2583750</v>
      </c>
      <c r="F42" s="84">
        <v>2579844</v>
      </c>
      <c r="J42" s="373"/>
    </row>
    <row r="43" spans="1:10" ht="12.75">
      <c r="A43" s="73">
        <v>24</v>
      </c>
      <c r="B43" s="74" t="s">
        <v>58</v>
      </c>
      <c r="C43" s="84">
        <v>5148108.57</v>
      </c>
      <c r="D43" s="84">
        <v>5104865.74</v>
      </c>
      <c r="E43" s="359">
        <v>5317627</v>
      </c>
      <c r="F43" s="84">
        <v>5557000</v>
      </c>
      <c r="J43" s="373"/>
    </row>
    <row r="44" spans="1:10" ht="12.75">
      <c r="A44" s="73">
        <v>25</v>
      </c>
      <c r="B44" s="74" t="s">
        <v>44</v>
      </c>
      <c r="C44" s="84">
        <v>10877310.290000003</v>
      </c>
      <c r="D44" s="84">
        <v>10952002.08</v>
      </c>
      <c r="E44" s="359">
        <v>11683538</v>
      </c>
      <c r="F44" s="84">
        <v>11589786</v>
      </c>
      <c r="J44" s="373"/>
    </row>
    <row r="45" spans="1:10" ht="12.75">
      <c r="A45" s="73">
        <v>26</v>
      </c>
      <c r="B45" s="74" t="s">
        <v>19</v>
      </c>
      <c r="C45" s="84">
        <v>2040604.87</v>
      </c>
      <c r="D45" s="84">
        <v>1826335.47</v>
      </c>
      <c r="E45" s="359">
        <v>1378693</v>
      </c>
      <c r="F45" s="84">
        <v>2286003.346666642</v>
      </c>
      <c r="J45" s="373"/>
    </row>
    <row r="46" spans="3:10" ht="12.75">
      <c r="C46" s="84"/>
      <c r="D46" s="84"/>
      <c r="E46" s="359"/>
      <c r="F46" s="84"/>
      <c r="J46" s="373"/>
    </row>
    <row r="47" spans="1:10" ht="13.5" thickBot="1">
      <c r="A47" s="73">
        <v>27</v>
      </c>
      <c r="B47" s="74" t="s">
        <v>59</v>
      </c>
      <c r="C47" s="85">
        <f>SUM(C39:C45)</f>
        <v>41897542.27</v>
      </c>
      <c r="D47" s="85">
        <f>SUM(D39:D45)</f>
        <v>41384692.38</v>
      </c>
      <c r="E47" s="360">
        <f>SUM(E39:E45)</f>
        <v>42062766</v>
      </c>
      <c r="F47" s="85">
        <f>SUM(F39:F45)</f>
        <v>44671032.00000001</v>
      </c>
      <c r="J47" s="373"/>
    </row>
    <row r="48" spans="3:10" ht="13.5" thickTop="1">
      <c r="C48" s="84"/>
      <c r="D48" s="84"/>
      <c r="E48" s="359"/>
      <c r="F48" s="84"/>
      <c r="J48" s="373"/>
    </row>
    <row r="49" spans="2:10" ht="12.75">
      <c r="B49" s="83" t="s">
        <v>266</v>
      </c>
      <c r="C49" s="84"/>
      <c r="D49" s="84"/>
      <c r="E49" s="359"/>
      <c r="F49" s="84"/>
      <c r="J49" s="373"/>
    </row>
    <row r="50" spans="1:10" ht="12.75">
      <c r="A50" s="73">
        <v>28</v>
      </c>
      <c r="B50" s="74" t="s">
        <v>40</v>
      </c>
      <c r="C50" s="87">
        <v>7220944.13</v>
      </c>
      <c r="D50" s="87">
        <v>7163275.140000001</v>
      </c>
      <c r="E50" s="363">
        <v>7404898</v>
      </c>
      <c r="F50" s="87">
        <v>7855075.537345001</v>
      </c>
      <c r="J50" s="373"/>
    </row>
    <row r="51" spans="1:10" ht="12.75">
      <c r="A51" s="73">
        <v>29</v>
      </c>
      <c r="B51" s="74" t="s">
        <v>209</v>
      </c>
      <c r="C51" s="87">
        <v>6047056.67</v>
      </c>
      <c r="D51" s="87">
        <v>5131343.05</v>
      </c>
      <c r="E51" s="363">
        <v>5668020</v>
      </c>
      <c r="F51" s="87">
        <v>6012605.447157867</v>
      </c>
      <c r="J51" s="373"/>
    </row>
    <row r="52" spans="1:10" ht="12.75">
      <c r="A52" s="73">
        <v>30</v>
      </c>
      <c r="B52" s="74" t="s">
        <v>210</v>
      </c>
      <c r="C52" s="87">
        <v>1560508.91</v>
      </c>
      <c r="D52" s="87">
        <v>1297267.47</v>
      </c>
      <c r="E52" s="363">
        <v>1302646</v>
      </c>
      <c r="F52" s="87">
        <v>1381840.5833130947</v>
      </c>
      <c r="J52" s="373"/>
    </row>
    <row r="53" spans="1:10" ht="12.75">
      <c r="A53" s="73">
        <v>31</v>
      </c>
      <c r="B53" s="74" t="s">
        <v>58</v>
      </c>
      <c r="C53" s="87">
        <v>2053467.24</v>
      </c>
      <c r="D53" s="87">
        <v>2448914.31</v>
      </c>
      <c r="E53" s="363">
        <v>2417633</v>
      </c>
      <c r="F53" s="87">
        <v>2564611.864221375</v>
      </c>
      <c r="J53" s="373"/>
    </row>
    <row r="54" spans="1:10" ht="12.75">
      <c r="A54" s="73">
        <v>32</v>
      </c>
      <c r="B54" s="74" t="s">
        <v>211</v>
      </c>
      <c r="C54" s="87">
        <v>24988093.01</v>
      </c>
      <c r="D54" s="87">
        <v>24966918.83</v>
      </c>
      <c r="E54" s="363">
        <v>24627184</v>
      </c>
      <c r="F54" s="87">
        <v>26214854.03319848</v>
      </c>
      <c r="J54" s="373"/>
    </row>
    <row r="55" spans="1:10" ht="12.75">
      <c r="A55" s="73">
        <v>33</v>
      </c>
      <c r="B55" s="74" t="s">
        <v>212</v>
      </c>
      <c r="C55" s="87">
        <v>0</v>
      </c>
      <c r="D55" s="87">
        <v>2903.77</v>
      </c>
      <c r="E55" s="363">
        <v>219321</v>
      </c>
      <c r="F55" s="87">
        <v>232654.04956368028</v>
      </c>
      <c r="J55" s="373"/>
    </row>
    <row r="56" spans="1:10" ht="12.75">
      <c r="A56" s="73">
        <v>34</v>
      </c>
      <c r="B56" s="74" t="s">
        <v>19</v>
      </c>
      <c r="C56" s="87">
        <v>0</v>
      </c>
      <c r="D56" s="87">
        <v>-3857.63</v>
      </c>
      <c r="E56" s="363">
        <v>37136</v>
      </c>
      <c r="F56" s="87">
        <v>0</v>
      </c>
      <c r="J56" s="373"/>
    </row>
    <row r="57" spans="1:10" ht="12.75">
      <c r="A57" s="73">
        <v>35</v>
      </c>
      <c r="B57" s="74" t="s">
        <v>213</v>
      </c>
      <c r="C57" s="87">
        <v>27471.91</v>
      </c>
      <c r="D57" s="87">
        <v>377926.62</v>
      </c>
      <c r="E57" s="363">
        <v>385928</v>
      </c>
      <c r="F57" s="87">
        <v>409390.48520051286</v>
      </c>
      <c r="J57" s="373"/>
    </row>
    <row r="58" spans="3:10" ht="12.75">
      <c r="C58" s="87"/>
      <c r="D58" s="87"/>
      <c r="E58" s="363"/>
      <c r="F58" s="87"/>
      <c r="J58" s="373"/>
    </row>
    <row r="59" spans="1:10" ht="13.5" thickBot="1">
      <c r="A59" s="73">
        <v>36</v>
      </c>
      <c r="B59" s="74" t="s">
        <v>214</v>
      </c>
      <c r="C59" s="88">
        <f>SUM(C50:C58)</f>
        <v>41897541.87</v>
      </c>
      <c r="D59" s="88">
        <f>SUM(D50:D58)</f>
        <v>41384691.559999995</v>
      </c>
      <c r="E59" s="265">
        <f>SUM(E50:E58)</f>
        <v>42062766</v>
      </c>
      <c r="F59" s="88">
        <f>SUM(F50:F58)</f>
        <v>44671032.00000001</v>
      </c>
      <c r="J59" s="373"/>
    </row>
    <row r="60" spans="3:10" ht="13.5" thickTop="1">
      <c r="C60" s="87"/>
      <c r="D60" s="87"/>
      <c r="E60" s="363"/>
      <c r="F60" s="87"/>
      <c r="J60" s="373"/>
    </row>
    <row r="61" spans="1:10" ht="13.5" thickBot="1">
      <c r="A61" s="73">
        <v>37</v>
      </c>
      <c r="B61" s="74" t="s">
        <v>267</v>
      </c>
      <c r="C61" s="88">
        <f>SUM(C54,C35)</f>
        <v>67298790.86400001</v>
      </c>
      <c r="D61" s="88">
        <f>SUM(D54,D35)</f>
        <v>69973033.24000001</v>
      </c>
      <c r="E61" s="265">
        <f>SUM(E54,E35)</f>
        <v>72439770</v>
      </c>
      <c r="F61" s="88">
        <f>SUM(F54,F35)</f>
        <v>74436537.01373707</v>
      </c>
      <c r="J61" s="373"/>
    </row>
    <row r="62" spans="3:10" ht="13.5" thickTop="1">
      <c r="C62" s="87"/>
      <c r="D62" s="87"/>
      <c r="E62" s="363"/>
      <c r="F62" s="87"/>
      <c r="J62" s="373"/>
    </row>
    <row r="63" spans="2:10" ht="12.75">
      <c r="B63" s="83" t="s">
        <v>384</v>
      </c>
      <c r="C63" s="87"/>
      <c r="D63" s="87"/>
      <c r="E63" s="363"/>
      <c r="F63" s="87"/>
      <c r="J63" s="373"/>
    </row>
    <row r="64" spans="1:10" ht="12.75">
      <c r="A64" s="73">
        <v>38</v>
      </c>
      <c r="B64" s="90" t="s">
        <v>377</v>
      </c>
      <c r="C64" s="87">
        <v>4492878</v>
      </c>
      <c r="D64" s="87">
        <v>3259753</v>
      </c>
      <c r="E64" s="363">
        <v>3642316.46</v>
      </c>
      <c r="F64" s="87">
        <f>E64*(F$27/E$27)</f>
        <v>3761333.3762666113</v>
      </c>
      <c r="I64" s="87"/>
      <c r="J64" s="373"/>
    </row>
    <row r="65" spans="1:10" ht="12.75">
      <c r="A65" s="73">
        <v>39</v>
      </c>
      <c r="B65" s="90" t="s">
        <v>378</v>
      </c>
      <c r="C65" s="262">
        <v>3458390</v>
      </c>
      <c r="D65" s="262">
        <v>3255277</v>
      </c>
      <c r="E65" s="364">
        <v>3666781.4</v>
      </c>
      <c r="F65" s="262">
        <f>E65*($F$27/$E$27)</f>
        <v>3786597.7365661445</v>
      </c>
      <c r="I65" s="87"/>
      <c r="J65" s="373"/>
    </row>
    <row r="66" spans="1:10" ht="12.75">
      <c r="A66" s="73">
        <v>40</v>
      </c>
      <c r="B66" s="90" t="s">
        <v>379</v>
      </c>
      <c r="C66" s="87">
        <f>SUM(C64:C65)</f>
        <v>7951268</v>
      </c>
      <c r="D66" s="87">
        <f>SUM(D64:D65)</f>
        <v>6515030</v>
      </c>
      <c r="E66" s="363">
        <f>SUM(E64:E65)</f>
        <v>7309097.859999999</v>
      </c>
      <c r="F66" s="87">
        <f>SUM(F64:F65)</f>
        <v>7547931.112832756</v>
      </c>
      <c r="I66" s="87"/>
      <c r="J66" s="373"/>
    </row>
    <row r="67" spans="3:10" ht="12.75">
      <c r="C67" s="87"/>
      <c r="D67" s="87"/>
      <c r="E67" s="363"/>
      <c r="F67" s="87"/>
      <c r="I67" s="87"/>
      <c r="J67" s="373"/>
    </row>
    <row r="68" spans="1:10" ht="12.75">
      <c r="A68" s="73">
        <v>41</v>
      </c>
      <c r="B68" s="90" t="s">
        <v>382</v>
      </c>
      <c r="C68" s="87">
        <v>3302230</v>
      </c>
      <c r="D68" s="87">
        <v>2279603</v>
      </c>
      <c r="E68" s="363">
        <v>2483029.05</v>
      </c>
      <c r="F68" s="87">
        <f>E68*(F$59/E$59)</f>
        <v>2636998.9588768273</v>
      </c>
      <c r="I68" s="87"/>
      <c r="J68" s="373"/>
    </row>
    <row r="69" spans="1:10" ht="12.75">
      <c r="A69" s="73">
        <v>42</v>
      </c>
      <c r="B69" s="90" t="s">
        <v>381</v>
      </c>
      <c r="C69" s="262">
        <v>2195669</v>
      </c>
      <c r="D69" s="262">
        <v>2271944</v>
      </c>
      <c r="E69" s="364">
        <v>2525231.12</v>
      </c>
      <c r="F69" s="262">
        <f>E69*(F$59/E$59)</f>
        <v>2681817.9329651278</v>
      </c>
      <c r="I69" s="87"/>
      <c r="J69" s="373"/>
    </row>
    <row r="70" spans="1:10" ht="12.75">
      <c r="A70" s="73">
        <v>43</v>
      </c>
      <c r="B70" s="90" t="s">
        <v>380</v>
      </c>
      <c r="C70" s="87">
        <f>SUM(C68:C69)</f>
        <v>5497899</v>
      </c>
      <c r="D70" s="87">
        <f>SUM(D68:D69)</f>
        <v>4551547</v>
      </c>
      <c r="E70" s="363">
        <f>SUM(E68:E69)</f>
        <v>5008260.17</v>
      </c>
      <c r="F70" s="87">
        <f>SUM(F68:F69)</f>
        <v>5318816.8918419555</v>
      </c>
      <c r="I70" s="87"/>
      <c r="J70" s="373"/>
    </row>
    <row r="71" spans="2:10" ht="12.75">
      <c r="B71" s="90"/>
      <c r="C71" s="87"/>
      <c r="D71" s="87"/>
      <c r="E71" s="363"/>
      <c r="F71" s="87"/>
      <c r="I71" s="263"/>
      <c r="J71" s="373"/>
    </row>
    <row r="72" spans="1:10" ht="13.5" thickBot="1">
      <c r="A72" s="73">
        <v>44</v>
      </c>
      <c r="B72" s="90" t="s">
        <v>383</v>
      </c>
      <c r="C72" s="88">
        <f>SUM(C66,C70)</f>
        <v>13449167</v>
      </c>
      <c r="D72" s="88">
        <f>SUM(D66,D70)</f>
        <v>11066577</v>
      </c>
      <c r="E72" s="265">
        <f>SUM(E66,E70)</f>
        <v>12317358.03</v>
      </c>
      <c r="F72" s="88">
        <f>SUM(F66,F70)</f>
        <v>12866748.00467471</v>
      </c>
      <c r="I72" s="263"/>
      <c r="J72" s="373"/>
    </row>
    <row r="73" spans="3:10" ht="13.5" thickTop="1">
      <c r="C73" s="89"/>
      <c r="D73" s="89"/>
      <c r="E73" s="365"/>
      <c r="F73" s="89"/>
      <c r="J73" s="372"/>
    </row>
    <row r="74" spans="2:10" ht="12.75">
      <c r="B74" s="90" t="s">
        <v>826</v>
      </c>
      <c r="C74" s="89"/>
      <c r="D74" s="89"/>
      <c r="E74" s="89"/>
      <c r="F74" s="89"/>
      <c r="J74" s="372"/>
    </row>
    <row r="75" ht="12.75">
      <c r="B75" s="90" t="s">
        <v>825</v>
      </c>
    </row>
  </sheetData>
  <mergeCells count="2">
    <mergeCell ref="C8:D8"/>
    <mergeCell ref="C10:E10"/>
  </mergeCells>
  <printOptions/>
  <pageMargins left="0" right="0" top="0.5" bottom="0.5" header="0.5" footer="0.5"/>
  <pageSetup fitToHeight="1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8"/>
  <sheetViews>
    <sheetView workbookViewId="0" topLeftCell="A9">
      <selection activeCell="A28" sqref="A28:A29"/>
    </sheetView>
  </sheetViews>
  <sheetFormatPr defaultColWidth="9.140625" defaultRowHeight="12.75"/>
  <cols>
    <col min="1" max="1" width="2.57421875" style="91" customWidth="1"/>
    <col min="2" max="2" width="19.421875" style="92" customWidth="1"/>
    <col min="3" max="20" width="5.57421875" style="92" bestFit="1" customWidth="1"/>
    <col min="21" max="22" width="3.00390625" style="92" customWidth="1"/>
    <col min="23" max="23" width="3.140625" style="92" customWidth="1"/>
    <col min="24" max="16384" width="9.140625" style="92" customWidth="1"/>
  </cols>
  <sheetData>
    <row r="1" ht="18">
      <c r="B1" s="354" t="s">
        <v>822</v>
      </c>
    </row>
    <row r="2" ht="18">
      <c r="B2" s="354" t="s">
        <v>268</v>
      </c>
    </row>
    <row r="4" spans="3:20" s="93" customFormat="1" ht="9" customHeight="1">
      <c r="C4" s="93" t="s">
        <v>218</v>
      </c>
      <c r="D4" s="93" t="s">
        <v>219</v>
      </c>
      <c r="E4" s="93" t="s">
        <v>220</v>
      </c>
      <c r="F4" s="93" t="s">
        <v>221</v>
      </c>
      <c r="G4" s="93" t="s">
        <v>222</v>
      </c>
      <c r="H4" s="93" t="s">
        <v>261</v>
      </c>
      <c r="I4" s="93" t="s">
        <v>262</v>
      </c>
      <c r="J4" s="93" t="s">
        <v>263</v>
      </c>
      <c r="K4" s="93" t="s">
        <v>269</v>
      </c>
      <c r="L4" s="93" t="s">
        <v>270</v>
      </c>
      <c r="M4" s="93" t="s">
        <v>271</v>
      </c>
      <c r="N4" s="93" t="s">
        <v>272</v>
      </c>
      <c r="O4" s="93" t="s">
        <v>273</v>
      </c>
      <c r="P4" s="93" t="s">
        <v>274</v>
      </c>
      <c r="Q4" s="93" t="s">
        <v>275</v>
      </c>
      <c r="R4" s="93" t="s">
        <v>276</v>
      </c>
      <c r="S4" s="93" t="s">
        <v>277</v>
      </c>
      <c r="T4" s="93" t="s">
        <v>278</v>
      </c>
    </row>
    <row r="5" spans="3:20" ht="9" customHeight="1">
      <c r="C5" s="94">
        <v>1991</v>
      </c>
      <c r="D5" s="94">
        <v>1992</v>
      </c>
      <c r="E5" s="94">
        <v>1993</v>
      </c>
      <c r="F5" s="94">
        <v>1994</v>
      </c>
      <c r="G5" s="94">
        <v>1995</v>
      </c>
      <c r="H5" s="94">
        <v>1996</v>
      </c>
      <c r="I5" s="94">
        <v>1997</v>
      </c>
      <c r="J5" s="94">
        <v>1998</v>
      </c>
      <c r="K5" s="94">
        <v>1999</v>
      </c>
      <c r="L5" s="94">
        <v>2000</v>
      </c>
      <c r="M5" s="94">
        <v>2001</v>
      </c>
      <c r="N5" s="94">
        <v>2002</v>
      </c>
      <c r="O5" s="94">
        <v>2003</v>
      </c>
      <c r="P5" s="94">
        <v>2004</v>
      </c>
      <c r="Q5" s="94">
        <v>2005</v>
      </c>
      <c r="R5" s="94">
        <v>2006</v>
      </c>
      <c r="S5" s="94">
        <v>2007</v>
      </c>
      <c r="T5" s="94">
        <v>2008</v>
      </c>
    </row>
    <row r="6" spans="2:20" ht="9" customHeight="1">
      <c r="B6" s="95" t="s">
        <v>61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</row>
    <row r="7" spans="1:20" ht="9" customHeight="1">
      <c r="A7" s="91">
        <v>1</v>
      </c>
      <c r="B7" s="92" t="s">
        <v>0</v>
      </c>
      <c r="C7" s="97">
        <v>0.4365</v>
      </c>
      <c r="D7" s="97">
        <v>0.4297</v>
      </c>
      <c r="E7" s="97">
        <v>0.419</v>
      </c>
      <c r="F7" s="97">
        <v>0.4336</v>
      </c>
      <c r="G7" s="97">
        <v>0.4144</v>
      </c>
      <c r="H7" s="97">
        <v>0.412</v>
      </c>
      <c r="I7" s="97">
        <v>0.3597</v>
      </c>
      <c r="J7" s="97">
        <v>0.3578</v>
      </c>
      <c r="K7" s="97">
        <v>0.3445</v>
      </c>
      <c r="L7" s="97">
        <v>0.3308</v>
      </c>
      <c r="M7" s="97">
        <v>0.2801</v>
      </c>
      <c r="N7" s="97">
        <v>0.2779</v>
      </c>
      <c r="O7" s="97">
        <v>0.2848</v>
      </c>
      <c r="P7" s="97">
        <v>0.2733</v>
      </c>
      <c r="Q7" s="97">
        <v>0.344</v>
      </c>
      <c r="R7" s="97">
        <v>0.3153</v>
      </c>
      <c r="S7" s="97">
        <v>0.2863</v>
      </c>
      <c r="T7" s="97">
        <v>0.2675</v>
      </c>
    </row>
    <row r="8" spans="1:20" ht="9" customHeight="1">
      <c r="A8" s="91">
        <v>2</v>
      </c>
      <c r="B8" s="92" t="s">
        <v>62</v>
      </c>
      <c r="C8" s="97">
        <v>0.2586</v>
      </c>
      <c r="D8" s="97">
        <v>0.2539</v>
      </c>
      <c r="E8" s="97">
        <v>0.2548</v>
      </c>
      <c r="F8" s="97">
        <v>0.2565</v>
      </c>
      <c r="G8" s="97">
        <v>0.2519</v>
      </c>
      <c r="H8" s="97">
        <v>0.2106</v>
      </c>
      <c r="I8" s="97">
        <v>0.1791</v>
      </c>
      <c r="J8" s="97">
        <v>0.1678</v>
      </c>
      <c r="K8" s="97">
        <v>0.1679</v>
      </c>
      <c r="L8" s="97">
        <v>0.1591</v>
      </c>
      <c r="M8" s="97">
        <v>0.1342</v>
      </c>
      <c r="N8" s="97">
        <v>0.153</v>
      </c>
      <c r="O8" s="97">
        <v>0.167</v>
      </c>
      <c r="P8" s="97">
        <v>0.1575</v>
      </c>
      <c r="Q8" s="97">
        <v>0.1521</v>
      </c>
      <c r="R8" s="97">
        <v>0.1393</v>
      </c>
      <c r="S8" s="97">
        <v>0.1307</v>
      </c>
      <c r="T8" s="97">
        <v>0.1437</v>
      </c>
    </row>
    <row r="9" spans="1:20" ht="9" customHeight="1">
      <c r="A9" s="91">
        <v>3</v>
      </c>
      <c r="B9" s="92" t="s">
        <v>63</v>
      </c>
      <c r="C9" s="97"/>
      <c r="D9" s="97"/>
      <c r="E9" s="97"/>
      <c r="F9" s="97"/>
      <c r="G9" s="97"/>
      <c r="H9" s="97"/>
      <c r="I9" s="97">
        <v>0.0704</v>
      </c>
      <c r="J9" s="97">
        <v>0.0702</v>
      </c>
      <c r="K9" s="97">
        <v>0.0715</v>
      </c>
      <c r="L9" s="97">
        <v>0.0691</v>
      </c>
      <c r="M9" s="97">
        <v>0.0701</v>
      </c>
      <c r="N9" s="97">
        <v>0.0604</v>
      </c>
      <c r="O9" s="97">
        <v>0.0615</v>
      </c>
      <c r="P9" s="97">
        <v>0.0641</v>
      </c>
      <c r="Q9" s="97"/>
      <c r="R9" s="97"/>
      <c r="S9" s="97"/>
      <c r="T9" s="97"/>
    </row>
    <row r="10" spans="1:20" ht="9" customHeight="1">
      <c r="A10" s="91">
        <v>4</v>
      </c>
      <c r="B10" s="98" t="s">
        <v>64</v>
      </c>
      <c r="C10" s="97"/>
      <c r="D10" s="97"/>
      <c r="E10" s="97"/>
      <c r="F10" s="97"/>
      <c r="G10" s="97"/>
      <c r="H10" s="97"/>
      <c r="I10" s="97"/>
      <c r="J10" s="97">
        <v>0.0017</v>
      </c>
      <c r="K10" s="97">
        <v>0.0035</v>
      </c>
      <c r="L10" s="97">
        <v>0.0022</v>
      </c>
      <c r="M10" s="97">
        <v>0.0018</v>
      </c>
      <c r="N10" s="97">
        <v>0.006</v>
      </c>
      <c r="O10" s="97">
        <v>0.0072</v>
      </c>
      <c r="P10" s="97">
        <v>0.0089</v>
      </c>
      <c r="Q10" s="97">
        <v>0.0108</v>
      </c>
      <c r="R10" s="97"/>
      <c r="S10" s="97"/>
      <c r="T10" s="97"/>
    </row>
    <row r="11" spans="1:20" ht="9" customHeight="1">
      <c r="A11" s="91">
        <v>5</v>
      </c>
      <c r="B11" s="92" t="s">
        <v>65</v>
      </c>
      <c r="C11" s="97">
        <v>0.23010000000000003</v>
      </c>
      <c r="D11" s="97">
        <v>0.2379</v>
      </c>
      <c r="E11" s="97">
        <v>0.2416</v>
      </c>
      <c r="F11" s="97">
        <v>0.2501</v>
      </c>
      <c r="G11" s="97">
        <v>0.2712</v>
      </c>
      <c r="H11" s="97">
        <v>0.3104</v>
      </c>
      <c r="I11" s="97">
        <v>0.3231</v>
      </c>
      <c r="J11" s="97">
        <v>0.3271</v>
      </c>
      <c r="K11" s="97">
        <v>0.3334</v>
      </c>
      <c r="L11" s="97">
        <v>0.3429</v>
      </c>
      <c r="M11" s="97">
        <v>0.4427</v>
      </c>
      <c r="N11" s="97">
        <v>0.4314</v>
      </c>
      <c r="O11" s="97">
        <v>0.4179</v>
      </c>
      <c r="P11" s="97">
        <v>0.43950000000000006</v>
      </c>
      <c r="Q11" s="97">
        <v>0.4918</v>
      </c>
      <c r="R11" s="97">
        <v>0.5352</v>
      </c>
      <c r="S11" s="97">
        <v>0.5729</v>
      </c>
      <c r="T11" s="97">
        <v>0.5888</v>
      </c>
    </row>
    <row r="12" spans="1:20" ht="9" customHeight="1">
      <c r="A12" s="91">
        <v>6</v>
      </c>
      <c r="B12" s="92" t="s">
        <v>66</v>
      </c>
      <c r="C12" s="99">
        <v>0.0748</v>
      </c>
      <c r="D12" s="97">
        <v>0.0785</v>
      </c>
      <c r="E12" s="97">
        <v>0.08460000000000001</v>
      </c>
      <c r="F12" s="97">
        <v>0.0598</v>
      </c>
      <c r="G12" s="97">
        <v>0.0625</v>
      </c>
      <c r="H12" s="97">
        <v>0.067</v>
      </c>
      <c r="I12" s="97">
        <v>0.0677</v>
      </c>
      <c r="J12" s="97">
        <v>0.0754</v>
      </c>
      <c r="K12" s="97">
        <v>0.0792</v>
      </c>
      <c r="L12" s="97">
        <v>0.0959</v>
      </c>
      <c r="M12" s="97">
        <v>0.0711</v>
      </c>
      <c r="N12" s="97">
        <v>0.0713</v>
      </c>
      <c r="O12" s="97">
        <v>0.061599999999999995</v>
      </c>
      <c r="P12" s="97">
        <v>0.0567</v>
      </c>
      <c r="Q12" s="97">
        <v>0.0013</v>
      </c>
      <c r="R12" s="97">
        <v>0.0102</v>
      </c>
      <c r="S12" s="97">
        <v>0.0101</v>
      </c>
      <c r="T12" s="97"/>
    </row>
    <row r="13" spans="3:20" ht="9" customHeight="1" thickBot="1">
      <c r="C13" s="100">
        <f aca="true" t="shared" si="0" ref="C13:T13">SUM(C7:C12)</f>
        <v>1</v>
      </c>
      <c r="D13" s="100">
        <f t="shared" si="0"/>
        <v>1</v>
      </c>
      <c r="E13" s="100">
        <f t="shared" si="0"/>
        <v>1</v>
      </c>
      <c r="F13" s="100">
        <f t="shared" si="0"/>
        <v>0.9999999999999999</v>
      </c>
      <c r="G13" s="100">
        <f t="shared" si="0"/>
        <v>1</v>
      </c>
      <c r="H13" s="100">
        <f t="shared" si="0"/>
        <v>1</v>
      </c>
      <c r="I13" s="100">
        <f t="shared" si="0"/>
        <v>1.0000000000000002</v>
      </c>
      <c r="J13" s="100">
        <f t="shared" si="0"/>
        <v>1</v>
      </c>
      <c r="K13" s="100">
        <f t="shared" si="0"/>
        <v>0.9999999999999999</v>
      </c>
      <c r="L13" s="100">
        <f t="shared" si="0"/>
        <v>0.9999999999999999</v>
      </c>
      <c r="M13" s="100">
        <f t="shared" si="0"/>
        <v>1</v>
      </c>
      <c r="N13" s="100">
        <f t="shared" si="0"/>
        <v>1</v>
      </c>
      <c r="O13" s="100">
        <f t="shared" si="0"/>
        <v>0.9999999999999999</v>
      </c>
      <c r="P13" s="100">
        <f t="shared" si="0"/>
        <v>1</v>
      </c>
      <c r="Q13" s="100">
        <f t="shared" si="0"/>
        <v>1</v>
      </c>
      <c r="R13" s="100">
        <f t="shared" si="0"/>
        <v>1</v>
      </c>
      <c r="S13" s="100">
        <f t="shared" si="0"/>
        <v>1</v>
      </c>
      <c r="T13" s="100">
        <f t="shared" si="0"/>
        <v>1</v>
      </c>
    </row>
    <row r="14" spans="3:20" ht="9" customHeight="1" thickTop="1"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</row>
    <row r="15" spans="2:20" ht="9" customHeight="1">
      <c r="B15" s="95" t="s">
        <v>67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</row>
    <row r="16" spans="1:20" ht="9" customHeight="1">
      <c r="A16" s="91">
        <v>7</v>
      </c>
      <c r="B16" s="92" t="s">
        <v>0</v>
      </c>
      <c r="C16" s="97"/>
      <c r="D16" s="97"/>
      <c r="E16" s="97"/>
      <c r="F16" s="97"/>
      <c r="G16" s="97"/>
      <c r="H16" s="97"/>
      <c r="I16" s="97">
        <v>0.6675946547884187</v>
      </c>
      <c r="J16" s="97">
        <v>0.6807</v>
      </c>
      <c r="K16" s="97">
        <v>0.6723</v>
      </c>
      <c r="L16" s="97">
        <v>0.6752</v>
      </c>
      <c r="M16" s="97">
        <v>0.6761</v>
      </c>
      <c r="N16" s="97">
        <v>0.6449</v>
      </c>
      <c r="O16" s="97">
        <v>0.6304</v>
      </c>
      <c r="P16" s="97">
        <v>0.6381</v>
      </c>
      <c r="Q16" s="97">
        <v>0.6304</v>
      </c>
      <c r="R16" s="97">
        <v>0.6408</v>
      </c>
      <c r="S16" s="97">
        <v>0.6372</v>
      </c>
      <c r="T16" s="97">
        <v>0.6174</v>
      </c>
    </row>
    <row r="17" spans="1:20" ht="9" customHeight="1">
      <c r="A17" s="91">
        <v>8</v>
      </c>
      <c r="B17" s="92" t="s">
        <v>62</v>
      </c>
      <c r="C17" s="97"/>
      <c r="D17" s="97"/>
      <c r="E17" s="97"/>
      <c r="F17" s="97"/>
      <c r="G17" s="97"/>
      <c r="H17" s="97"/>
      <c r="I17" s="97">
        <v>0.33240534521158127</v>
      </c>
      <c r="J17" s="97">
        <v>0.3193</v>
      </c>
      <c r="K17" s="97">
        <v>0.3277</v>
      </c>
      <c r="L17" s="97">
        <v>0.3248</v>
      </c>
      <c r="M17" s="97">
        <v>0.3239</v>
      </c>
      <c r="N17" s="97">
        <v>0.3551</v>
      </c>
      <c r="O17" s="97">
        <v>0.3696</v>
      </c>
      <c r="P17" s="97">
        <v>0.3619</v>
      </c>
      <c r="Q17" s="97">
        <v>0.3696</v>
      </c>
      <c r="R17" s="97">
        <v>0.3592</v>
      </c>
      <c r="S17" s="97">
        <v>0.3628</v>
      </c>
      <c r="T17" s="97">
        <v>0.3826</v>
      </c>
    </row>
    <row r="18" spans="3:20" ht="9" customHeight="1" thickBot="1">
      <c r="C18" s="97"/>
      <c r="D18" s="97"/>
      <c r="E18" s="97"/>
      <c r="F18" s="97"/>
      <c r="G18" s="97"/>
      <c r="H18" s="97"/>
      <c r="I18" s="100">
        <f aca="true" t="shared" si="1" ref="I18:T18">SUM(I16:I17)</f>
        <v>1</v>
      </c>
      <c r="J18" s="100">
        <f t="shared" si="1"/>
        <v>1</v>
      </c>
      <c r="K18" s="100">
        <f t="shared" si="1"/>
        <v>1</v>
      </c>
      <c r="L18" s="100">
        <f t="shared" si="1"/>
        <v>1</v>
      </c>
      <c r="M18" s="100">
        <f t="shared" si="1"/>
        <v>1</v>
      </c>
      <c r="N18" s="100">
        <f t="shared" si="1"/>
        <v>1</v>
      </c>
      <c r="O18" s="100">
        <f t="shared" si="1"/>
        <v>1</v>
      </c>
      <c r="P18" s="100">
        <f t="shared" si="1"/>
        <v>1</v>
      </c>
      <c r="Q18" s="100">
        <f t="shared" si="1"/>
        <v>1</v>
      </c>
      <c r="R18" s="100">
        <f t="shared" si="1"/>
        <v>1</v>
      </c>
      <c r="S18" s="100">
        <f t="shared" si="1"/>
        <v>1</v>
      </c>
      <c r="T18" s="100">
        <f t="shared" si="1"/>
        <v>1</v>
      </c>
    </row>
    <row r="19" ht="9" customHeight="1" thickTop="1"/>
    <row r="20" spans="2:8" ht="9" customHeight="1">
      <c r="B20" s="95" t="s">
        <v>279</v>
      </c>
      <c r="C20" s="96"/>
      <c r="D20" s="96"/>
      <c r="E20" s="96"/>
      <c r="F20" s="96"/>
      <c r="G20" s="96"/>
      <c r="H20" s="96"/>
    </row>
    <row r="21" spans="1:20" ht="9" customHeight="1">
      <c r="A21" s="91">
        <v>9</v>
      </c>
      <c r="B21" s="92" t="s">
        <v>0</v>
      </c>
      <c r="C21" s="97">
        <v>0.4365</v>
      </c>
      <c r="D21" s="97">
        <v>0.4297</v>
      </c>
      <c r="E21" s="97">
        <v>0.419</v>
      </c>
      <c r="F21" s="97">
        <v>0.4336</v>
      </c>
      <c r="G21" s="97">
        <v>0.4144</v>
      </c>
      <c r="H21" s="97">
        <v>0.412</v>
      </c>
      <c r="I21" s="97">
        <v>0.4066986636971047</v>
      </c>
      <c r="J21" s="97">
        <v>0.4054342878816613</v>
      </c>
      <c r="K21" s="97">
        <v>0.3922452025586354</v>
      </c>
      <c r="L21" s="97">
        <v>0.37725047754521435</v>
      </c>
      <c r="M21" s="97">
        <v>0.32728819995193464</v>
      </c>
      <c r="N21" s="97">
        <v>0.3163187685969329</v>
      </c>
      <c r="O21" s="97">
        <v>0.322959477124183</v>
      </c>
      <c r="P21" s="97">
        <v>0.3131420059131226</v>
      </c>
      <c r="Q21" s="97">
        <v>0.344</v>
      </c>
      <c r="R21" s="97">
        <v>0.3153</v>
      </c>
      <c r="S21" s="97">
        <v>0.2863</v>
      </c>
      <c r="T21" s="97">
        <v>0.2675</v>
      </c>
    </row>
    <row r="22" spans="1:20" ht="9" customHeight="1">
      <c r="A22" s="91">
        <v>10</v>
      </c>
      <c r="B22" s="92" t="s">
        <v>62</v>
      </c>
      <c r="C22" s="97">
        <v>0.2586</v>
      </c>
      <c r="D22" s="97">
        <v>0.2539</v>
      </c>
      <c r="E22" s="97">
        <v>0.2548</v>
      </c>
      <c r="F22" s="97">
        <v>0.2565</v>
      </c>
      <c r="G22" s="97">
        <v>0.2519</v>
      </c>
      <c r="H22" s="97">
        <v>0.2106</v>
      </c>
      <c r="I22" s="97">
        <v>0.20250133630289532</v>
      </c>
      <c r="J22" s="97">
        <v>0.1901393893419306</v>
      </c>
      <c r="K22" s="97">
        <v>0.19116972281449893</v>
      </c>
      <c r="L22" s="97">
        <v>0.1814406015037594</v>
      </c>
      <c r="M22" s="97">
        <v>0.1568085556356645</v>
      </c>
      <c r="N22" s="97">
        <v>0.17415175097276264</v>
      </c>
      <c r="O22" s="97">
        <v>0.18937581699346406</v>
      </c>
      <c r="P22" s="97">
        <v>0.1804605412781442</v>
      </c>
      <c r="Q22" s="97">
        <v>0.1521</v>
      </c>
      <c r="R22" s="97">
        <v>0.1393</v>
      </c>
      <c r="S22" s="97">
        <v>0.1307</v>
      </c>
      <c r="T22" s="97">
        <v>0.1437</v>
      </c>
    </row>
    <row r="23" spans="1:20" ht="9" customHeight="1">
      <c r="A23" s="91">
        <v>11</v>
      </c>
      <c r="B23" s="92" t="s">
        <v>64</v>
      </c>
      <c r="C23" s="97"/>
      <c r="D23" s="97"/>
      <c r="E23" s="97"/>
      <c r="F23" s="97"/>
      <c r="G23" s="97"/>
      <c r="H23" s="97"/>
      <c r="I23" s="97"/>
      <c r="J23" s="97">
        <v>0.0019263227764081167</v>
      </c>
      <c r="K23" s="97">
        <v>0.003985074626865672</v>
      </c>
      <c r="L23" s="97">
        <v>0.0025089209510262144</v>
      </c>
      <c r="M23" s="97">
        <v>0.002103244412400865</v>
      </c>
      <c r="N23" s="97">
        <v>0.006829480430304418</v>
      </c>
      <c r="O23" s="97">
        <v>0.00816470588235294</v>
      </c>
      <c r="P23" s="97">
        <v>0.010197452808733227</v>
      </c>
      <c r="Q23" s="97">
        <v>0.0108</v>
      </c>
      <c r="R23" s="97">
        <v>0</v>
      </c>
      <c r="S23" s="97">
        <v>0</v>
      </c>
      <c r="T23" s="97">
        <v>0</v>
      </c>
    </row>
    <row r="24" spans="1:20" ht="9" customHeight="1">
      <c r="A24" s="91">
        <v>12</v>
      </c>
      <c r="B24" s="92" t="s">
        <v>65</v>
      </c>
      <c r="C24" s="97">
        <v>0.23010000000000003</v>
      </c>
      <c r="D24" s="97">
        <v>0.2379</v>
      </c>
      <c r="E24" s="97">
        <v>0.2416</v>
      </c>
      <c r="F24" s="97">
        <v>0.2501</v>
      </c>
      <c r="G24" s="97">
        <v>0.2712</v>
      </c>
      <c r="H24" s="97">
        <v>0.3104</v>
      </c>
      <c r="I24" s="97">
        <v>0.3231</v>
      </c>
      <c r="J24" s="97">
        <v>0.3271</v>
      </c>
      <c r="K24" s="97">
        <v>0.3334</v>
      </c>
      <c r="L24" s="97">
        <v>0.3429</v>
      </c>
      <c r="M24" s="97">
        <v>0.4427</v>
      </c>
      <c r="N24" s="97">
        <v>0.4314</v>
      </c>
      <c r="O24" s="97">
        <v>0.4179</v>
      </c>
      <c r="P24" s="97">
        <v>0.43950000000000006</v>
      </c>
      <c r="Q24" s="97">
        <v>0.4918</v>
      </c>
      <c r="R24" s="97">
        <v>0.5352</v>
      </c>
      <c r="S24" s="97">
        <v>0.5729</v>
      </c>
      <c r="T24" s="97">
        <v>0.5888</v>
      </c>
    </row>
    <row r="25" spans="1:20" ht="9" customHeight="1">
      <c r="A25" s="91">
        <v>13</v>
      </c>
      <c r="B25" s="92" t="s">
        <v>66</v>
      </c>
      <c r="C25" s="99">
        <v>0.0748</v>
      </c>
      <c r="D25" s="97">
        <v>0.0785</v>
      </c>
      <c r="E25" s="97">
        <v>0.08460000000000001</v>
      </c>
      <c r="F25" s="97">
        <v>0.0598</v>
      </c>
      <c r="G25" s="97">
        <v>0.0625</v>
      </c>
      <c r="H25" s="97">
        <v>0.067</v>
      </c>
      <c r="I25" s="97">
        <v>0.0677</v>
      </c>
      <c r="J25" s="97">
        <v>0.0754</v>
      </c>
      <c r="K25" s="97">
        <v>0.0792</v>
      </c>
      <c r="L25" s="97">
        <v>0.0959</v>
      </c>
      <c r="M25" s="97">
        <v>0.0711</v>
      </c>
      <c r="N25" s="97">
        <v>0.0713</v>
      </c>
      <c r="O25" s="97">
        <v>0.061599999999999995</v>
      </c>
      <c r="P25" s="97">
        <v>0.0567</v>
      </c>
      <c r="Q25" s="97">
        <v>0.0013</v>
      </c>
      <c r="R25" s="97">
        <v>0.0102</v>
      </c>
      <c r="S25" s="97">
        <v>0.0101</v>
      </c>
      <c r="T25" s="97">
        <v>0</v>
      </c>
    </row>
    <row r="26" spans="1:20" ht="9" customHeight="1" thickBot="1">
      <c r="A26" s="91">
        <v>14</v>
      </c>
      <c r="C26" s="100">
        <f aca="true" t="shared" si="2" ref="C26:T26">SUM(C21:C25)</f>
        <v>1</v>
      </c>
      <c r="D26" s="100">
        <f t="shared" si="2"/>
        <v>1</v>
      </c>
      <c r="E26" s="100">
        <f t="shared" si="2"/>
        <v>1</v>
      </c>
      <c r="F26" s="100">
        <f t="shared" si="2"/>
        <v>0.9999999999999999</v>
      </c>
      <c r="G26" s="100">
        <f t="shared" si="2"/>
        <v>1</v>
      </c>
      <c r="H26" s="100">
        <f t="shared" si="2"/>
        <v>1</v>
      </c>
      <c r="I26" s="100">
        <f t="shared" si="2"/>
        <v>1.0000000000000002</v>
      </c>
      <c r="J26" s="100">
        <f t="shared" si="2"/>
        <v>1</v>
      </c>
      <c r="K26" s="100">
        <f t="shared" si="2"/>
        <v>1</v>
      </c>
      <c r="L26" s="100">
        <f t="shared" si="2"/>
        <v>0.9999999999999999</v>
      </c>
      <c r="M26" s="100">
        <f t="shared" si="2"/>
        <v>1</v>
      </c>
      <c r="N26" s="100">
        <f t="shared" si="2"/>
        <v>1</v>
      </c>
      <c r="O26" s="100">
        <f t="shared" si="2"/>
        <v>1.0000000000000002</v>
      </c>
      <c r="P26" s="100">
        <f t="shared" si="2"/>
        <v>1</v>
      </c>
      <c r="Q26" s="100">
        <f t="shared" si="2"/>
        <v>1</v>
      </c>
      <c r="R26" s="100">
        <f t="shared" si="2"/>
        <v>1</v>
      </c>
      <c r="S26" s="100">
        <f t="shared" si="2"/>
        <v>1</v>
      </c>
      <c r="T26" s="100">
        <f t="shared" si="2"/>
        <v>1</v>
      </c>
    </row>
    <row r="27" spans="3:20" ht="9" customHeight="1" thickTop="1"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</row>
    <row r="28" spans="2:20" ht="9" customHeight="1">
      <c r="B28" s="92" t="s">
        <v>821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</row>
    <row r="29" spans="2:20" ht="9" customHeight="1">
      <c r="B29" s="92" t="s">
        <v>864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3:20" ht="9" customHeight="1"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</row>
    <row r="31" spans="3:20" ht="9"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</row>
    <row r="32" spans="3:20" ht="9"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</row>
    <row r="33" spans="3:20" ht="9"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3:23" ht="116.25"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2" t="s">
        <v>883</v>
      </c>
      <c r="V34" s="102" t="s">
        <v>216</v>
      </c>
      <c r="W34" s="102" t="s">
        <v>23</v>
      </c>
    </row>
    <row r="35" spans="3:20" ht="9"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</row>
    <row r="36" spans="3:20" ht="9"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</row>
    <row r="37" spans="3:20" ht="9"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3:20" ht="9"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</row>
  </sheetData>
  <printOptions/>
  <pageMargins left="0" right="0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="85" zoomScaleNormal="85" workbookViewId="0" topLeftCell="A1">
      <selection activeCell="A19" sqref="A19:A20"/>
    </sheetView>
  </sheetViews>
  <sheetFormatPr defaultColWidth="9.140625" defaultRowHeight="12.75"/>
  <cols>
    <col min="1" max="1" width="3.28125" style="103" customWidth="1"/>
    <col min="2" max="2" width="36.57421875" style="103" bestFit="1" customWidth="1"/>
    <col min="3" max="3" width="10.28125" style="103" bestFit="1" customWidth="1"/>
    <col min="4" max="4" width="10.140625" style="103" bestFit="1" customWidth="1"/>
    <col min="5" max="5" width="11.8515625" style="103" customWidth="1"/>
    <col min="6" max="6" width="13.140625" style="103" customWidth="1"/>
    <col min="7" max="16384" width="9.140625" style="103" customWidth="1"/>
  </cols>
  <sheetData>
    <row r="1" ht="15">
      <c r="F1" s="104" t="s">
        <v>23</v>
      </c>
    </row>
    <row r="2" ht="15">
      <c r="F2" s="104" t="s">
        <v>216</v>
      </c>
    </row>
    <row r="3" ht="15">
      <c r="F3" s="104" t="s">
        <v>882</v>
      </c>
    </row>
    <row r="5" spans="2:6" ht="26.25">
      <c r="B5" s="464" t="s">
        <v>68</v>
      </c>
      <c r="C5" s="464"/>
      <c r="D5" s="464"/>
      <c r="E5" s="464"/>
      <c r="F5" s="464"/>
    </row>
    <row r="7" spans="3:6" s="105" customFormat="1" ht="12.75">
      <c r="C7" s="105" t="s">
        <v>218</v>
      </c>
      <c r="D7" s="105" t="s">
        <v>219</v>
      </c>
      <c r="E7" s="105" t="s">
        <v>220</v>
      </c>
      <c r="F7" s="105" t="s">
        <v>221</v>
      </c>
    </row>
    <row r="8" spans="5:6" ht="12.75">
      <c r="E8" s="459" t="s">
        <v>280</v>
      </c>
      <c r="F8" s="106" t="s">
        <v>3</v>
      </c>
    </row>
    <row r="9" spans="3:6" ht="12.75">
      <c r="C9" s="465" t="s">
        <v>36</v>
      </c>
      <c r="D9" s="466"/>
      <c r="E9" s="64" t="s">
        <v>2</v>
      </c>
      <c r="F9" s="107" t="s">
        <v>2</v>
      </c>
    </row>
    <row r="10" spans="3:6" ht="12.75">
      <c r="C10" s="108">
        <v>2005</v>
      </c>
      <c r="D10" s="108">
        <v>2006</v>
      </c>
      <c r="E10" s="66">
        <v>39447</v>
      </c>
      <c r="F10" s="109">
        <v>39813</v>
      </c>
    </row>
    <row r="11" spans="3:6" ht="12.75">
      <c r="C11" s="465" t="s">
        <v>4</v>
      </c>
      <c r="D11" s="476"/>
      <c r="E11" s="466"/>
      <c r="F11" s="110" t="s">
        <v>5</v>
      </c>
    </row>
    <row r="13" spans="1:6" ht="12.75">
      <c r="A13" s="105">
        <v>1</v>
      </c>
      <c r="B13" s="103" t="s">
        <v>69</v>
      </c>
      <c r="C13" s="111">
        <v>46097866</v>
      </c>
      <c r="D13" s="111">
        <v>40848881</v>
      </c>
      <c r="E13" s="111">
        <v>38810382</v>
      </c>
      <c r="F13" s="111">
        <v>42204161</v>
      </c>
    </row>
    <row r="14" spans="1:6" ht="12.75">
      <c r="A14" s="105">
        <v>2</v>
      </c>
      <c r="B14" s="103" t="s">
        <v>70</v>
      </c>
      <c r="C14" s="112">
        <v>2999515</v>
      </c>
      <c r="D14" s="112">
        <v>2928558</v>
      </c>
      <c r="E14" s="112">
        <v>2822776</v>
      </c>
      <c r="F14" s="112">
        <v>2916632</v>
      </c>
    </row>
    <row r="15" spans="1:6" ht="12.75">
      <c r="A15" s="105"/>
      <c r="C15" s="111"/>
      <c r="D15" s="111"/>
      <c r="E15" s="111"/>
      <c r="F15" s="111"/>
    </row>
    <row r="16" spans="1:6" ht="13.5" thickBot="1">
      <c r="A16" s="105">
        <v>3</v>
      </c>
      <c r="B16" s="103" t="s">
        <v>20</v>
      </c>
      <c r="C16" s="113">
        <f>SUM(C13:C14)</f>
        <v>49097381</v>
      </c>
      <c r="D16" s="113">
        <f>SUM(D13:D14)</f>
        <v>43777439</v>
      </c>
      <c r="E16" s="113">
        <f>SUM(E13:E14)</f>
        <v>41633158</v>
      </c>
      <c r="F16" s="113">
        <f>SUM(F13:F14)</f>
        <v>45120793</v>
      </c>
    </row>
    <row r="17" ht="13.5" thickTop="1"/>
    <row r="19" spans="1:2" ht="12.75">
      <c r="A19" s="105"/>
      <c r="B19" s="345" t="s">
        <v>863</v>
      </c>
    </row>
    <row r="20" spans="1:2" ht="12.75">
      <c r="A20" s="105"/>
      <c r="B20" s="345" t="s">
        <v>819</v>
      </c>
    </row>
  </sheetData>
  <mergeCells count="3">
    <mergeCell ref="B5:F5"/>
    <mergeCell ref="C9:D9"/>
    <mergeCell ref="C11:E11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21" sqref="A21:A22"/>
    </sheetView>
  </sheetViews>
  <sheetFormatPr defaultColWidth="9.140625" defaultRowHeight="12.75"/>
  <cols>
    <col min="1" max="1" width="2.28125" style="114" customWidth="1"/>
    <col min="2" max="2" width="25.140625" style="115" customWidth="1"/>
    <col min="3" max="4" width="10.140625" style="115" bestFit="1" customWidth="1"/>
    <col min="5" max="5" width="12.140625" style="115" customWidth="1"/>
    <col min="6" max="6" width="13.00390625" style="115" customWidth="1"/>
    <col min="7" max="7" width="9.8515625" style="115" customWidth="1"/>
    <col min="8" max="8" width="10.28125" style="115" bestFit="1" customWidth="1"/>
    <col min="9" max="16384" width="9.8515625" style="115" customWidth="1"/>
  </cols>
  <sheetData>
    <row r="1" ht="15.75">
      <c r="F1" s="116" t="s">
        <v>23</v>
      </c>
    </row>
    <row r="2" ht="15.75">
      <c r="F2" s="116" t="s">
        <v>216</v>
      </c>
    </row>
    <row r="3" ht="15.75">
      <c r="F3" s="116" t="s">
        <v>881</v>
      </c>
    </row>
    <row r="4" ht="12.75">
      <c r="B4" s="115" t="s">
        <v>223</v>
      </c>
    </row>
    <row r="5" ht="26.25">
      <c r="B5" s="117" t="s">
        <v>71</v>
      </c>
    </row>
    <row r="6" ht="12.75" customHeight="1">
      <c r="B6" s="117"/>
    </row>
    <row r="7" spans="3:6" s="118" customFormat="1" ht="12.75">
      <c r="C7" s="118" t="s">
        <v>218</v>
      </c>
      <c r="D7" s="118" t="s">
        <v>219</v>
      </c>
      <c r="E7" s="118" t="s">
        <v>220</v>
      </c>
      <c r="F7" s="118" t="s">
        <v>222</v>
      </c>
    </row>
    <row r="8" spans="5:6" ht="12.75">
      <c r="E8" s="459" t="s">
        <v>280</v>
      </c>
      <c r="F8" s="119" t="s">
        <v>3</v>
      </c>
    </row>
    <row r="9" spans="3:6" ht="12.75">
      <c r="C9" s="477" t="s">
        <v>36</v>
      </c>
      <c r="D9" s="478"/>
      <c r="E9" s="64" t="s">
        <v>2</v>
      </c>
      <c r="F9" s="120" t="s">
        <v>2</v>
      </c>
    </row>
    <row r="10" spans="3:6" ht="12.75">
      <c r="C10" s="121">
        <v>2005</v>
      </c>
      <c r="D10" s="121">
        <v>2006</v>
      </c>
      <c r="E10" s="66">
        <v>39447</v>
      </c>
      <c r="F10" s="122">
        <v>39813</v>
      </c>
    </row>
    <row r="11" spans="3:6" ht="12.75">
      <c r="C11" s="477" t="s">
        <v>4</v>
      </c>
      <c r="D11" s="479"/>
      <c r="E11" s="478"/>
      <c r="F11" s="123" t="s">
        <v>5</v>
      </c>
    </row>
    <row r="12" spans="3:6" ht="12.75">
      <c r="C12" s="124"/>
      <c r="D12" s="124"/>
      <c r="E12" s="124"/>
      <c r="F12" s="124"/>
    </row>
    <row r="13" spans="1:8" ht="12.75">
      <c r="A13" s="114">
        <v>1</v>
      </c>
      <c r="B13" s="115" t="s">
        <v>72</v>
      </c>
      <c r="C13" s="125">
        <v>6513136</v>
      </c>
      <c r="D13" s="125">
        <v>6346541</v>
      </c>
      <c r="E13" s="125">
        <v>5898390</v>
      </c>
      <c r="F13" s="125">
        <v>6370261</v>
      </c>
      <c r="H13" s="54"/>
    </row>
    <row r="14" spans="1:8" ht="12.75">
      <c r="A14" s="114">
        <v>2</v>
      </c>
      <c r="B14" s="115" t="s">
        <v>73</v>
      </c>
      <c r="C14" s="125">
        <v>2182934</v>
      </c>
      <c r="D14" s="125">
        <v>2541066</v>
      </c>
      <c r="E14" s="125">
        <v>2907995</v>
      </c>
      <c r="F14" s="125">
        <v>3143324</v>
      </c>
      <c r="H14" s="399"/>
    </row>
    <row r="15" spans="1:6" ht="12.75">
      <c r="A15" s="114">
        <v>3</v>
      </c>
      <c r="B15" s="115" t="s">
        <v>58</v>
      </c>
      <c r="C15" s="125">
        <v>2053467</v>
      </c>
      <c r="D15" s="125">
        <v>2448914</v>
      </c>
      <c r="E15" s="125">
        <v>2417633.33</v>
      </c>
      <c r="F15" s="125">
        <v>2564612</v>
      </c>
    </row>
    <row r="16" spans="1:6" ht="12.75">
      <c r="A16" s="114">
        <v>4</v>
      </c>
      <c r="B16" s="115" t="s">
        <v>74</v>
      </c>
      <c r="C16" s="125">
        <v>262873</v>
      </c>
      <c r="D16" s="125">
        <v>306543</v>
      </c>
      <c r="E16" s="125">
        <v>255369</v>
      </c>
      <c r="F16" s="125">
        <v>274928</v>
      </c>
    </row>
    <row r="17" spans="1:6" ht="12.75">
      <c r="A17" s="114">
        <v>5</v>
      </c>
      <c r="B17" s="115" t="s">
        <v>75</v>
      </c>
      <c r="C17" s="126">
        <v>124</v>
      </c>
      <c r="D17" s="126">
        <v>63</v>
      </c>
      <c r="E17" s="126">
        <v>73</v>
      </c>
      <c r="F17" s="126">
        <v>57</v>
      </c>
    </row>
    <row r="18" spans="3:6" ht="12.75">
      <c r="C18" s="125"/>
      <c r="D18" s="125"/>
      <c r="E18" s="125"/>
      <c r="F18" s="125"/>
    </row>
    <row r="19" spans="1:8" ht="13.5" thickBot="1">
      <c r="A19" s="114">
        <v>6</v>
      </c>
      <c r="B19" s="115" t="s">
        <v>20</v>
      </c>
      <c r="C19" s="127">
        <f>SUM(C13:C17)</f>
        <v>11012534</v>
      </c>
      <c r="D19" s="127">
        <f>SUM(D13:D17)</f>
        <v>11643127</v>
      </c>
      <c r="E19" s="127">
        <f>SUM(E13:E17)</f>
        <v>11479460.33</v>
      </c>
      <c r="F19" s="127">
        <f>SUM(F13:F17)</f>
        <v>12353182</v>
      </c>
      <c r="H19" s="235"/>
    </row>
    <row r="20" ht="13.5" thickTop="1"/>
    <row r="21" ht="12.75">
      <c r="B21" s="345" t="s">
        <v>863</v>
      </c>
    </row>
    <row r="22" ht="12.75">
      <c r="B22" s="345" t="s">
        <v>819</v>
      </c>
    </row>
  </sheetData>
  <mergeCells count="2">
    <mergeCell ref="C9:D9"/>
    <mergeCell ref="C11:E11"/>
  </mergeCells>
  <printOptions horizontalCentered="1"/>
  <pageMargins left="0" right="0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="85" zoomScaleNormal="85" workbookViewId="0" topLeftCell="A9">
      <selection activeCell="A37" sqref="A37:A39"/>
    </sheetView>
  </sheetViews>
  <sheetFormatPr defaultColWidth="9.140625" defaultRowHeight="12.75"/>
  <cols>
    <col min="1" max="1" width="3.140625" style="128" customWidth="1"/>
    <col min="2" max="2" width="36.57421875" style="129" customWidth="1"/>
    <col min="3" max="3" width="13.140625" style="129" customWidth="1"/>
    <col min="4" max="4" width="13.421875" style="129" bestFit="1" customWidth="1"/>
    <col min="5" max="5" width="13.140625" style="129" customWidth="1"/>
    <col min="6" max="6" width="13.57421875" style="129" customWidth="1"/>
    <col min="7" max="7" width="23.8515625" style="129" customWidth="1"/>
    <col min="8" max="8" width="3.00390625" style="129" customWidth="1"/>
    <col min="9" max="9" width="3.140625" style="129" customWidth="1"/>
    <col min="10" max="10" width="2.8515625" style="129" customWidth="1"/>
    <col min="11" max="16384" width="9.140625" style="129" customWidth="1"/>
  </cols>
  <sheetData>
    <row r="1" spans="2:11" ht="26.25">
      <c r="B1" s="381" t="s">
        <v>833</v>
      </c>
      <c r="C1" s="381"/>
      <c r="D1" s="381"/>
      <c r="E1" s="381"/>
      <c r="F1" s="381"/>
      <c r="G1" s="381"/>
      <c r="H1" s="381"/>
      <c r="I1" s="381"/>
      <c r="J1" s="381"/>
      <c r="K1" s="381"/>
    </row>
    <row r="2" spans="5:7" ht="12.75">
      <c r="E2" s="118" t="s">
        <v>220</v>
      </c>
      <c r="F2" s="130" t="s">
        <v>221</v>
      </c>
      <c r="G2" s="130"/>
    </row>
    <row r="3" spans="5:7" ht="12.75">
      <c r="E3" s="459" t="s">
        <v>280</v>
      </c>
      <c r="F3" s="131" t="s">
        <v>3</v>
      </c>
      <c r="G3" s="382"/>
    </row>
    <row r="4" spans="5:7" ht="12.75">
      <c r="E4" s="64" t="s">
        <v>2</v>
      </c>
      <c r="F4" s="132" t="s">
        <v>2</v>
      </c>
      <c r="G4" s="382"/>
    </row>
    <row r="5" spans="3:7" s="130" customFormat="1" ht="12.75">
      <c r="C5" s="130" t="s">
        <v>218</v>
      </c>
      <c r="D5" s="130" t="s">
        <v>219</v>
      </c>
      <c r="E5" s="66">
        <v>39447</v>
      </c>
      <c r="F5" s="133">
        <v>39813</v>
      </c>
      <c r="G5" s="383"/>
    </row>
    <row r="6" spans="2:7" ht="12.75">
      <c r="B6" s="134"/>
      <c r="C6" s="135">
        <v>38717</v>
      </c>
      <c r="D6" s="135">
        <v>39082</v>
      </c>
      <c r="E6" s="67" t="s">
        <v>4</v>
      </c>
      <c r="F6" s="136" t="s">
        <v>5</v>
      </c>
      <c r="G6" s="382"/>
    </row>
    <row r="7" spans="2:7" ht="12.75">
      <c r="B7" s="137" t="s">
        <v>76</v>
      </c>
      <c r="C7" s="138"/>
      <c r="D7" s="138"/>
      <c r="E7" s="138"/>
      <c r="F7" s="138"/>
      <c r="G7" s="138"/>
    </row>
    <row r="8" spans="1:7" ht="12.75">
      <c r="A8" s="128">
        <v>1</v>
      </c>
      <c r="B8" s="134" t="s">
        <v>77</v>
      </c>
      <c r="C8" s="139">
        <v>4201851.87</v>
      </c>
      <c r="D8" s="139">
        <v>10435614.54</v>
      </c>
      <c r="E8" s="139">
        <v>16554697.27</v>
      </c>
      <c r="F8" s="139">
        <v>18027344</v>
      </c>
      <c r="G8" s="139"/>
    </row>
    <row r="9" spans="1:7" ht="12.75">
      <c r="A9" s="128">
        <v>2</v>
      </c>
      <c r="B9" s="134" t="s">
        <v>78</v>
      </c>
      <c r="C9" s="139">
        <v>10692527.76</v>
      </c>
      <c r="D9" s="139">
        <v>8644251.84</v>
      </c>
      <c r="E9" s="139">
        <v>14586483.15</v>
      </c>
      <c r="F9" s="139">
        <v>15485361</v>
      </c>
      <c r="G9" s="139"/>
    </row>
    <row r="10" spans="1:7" ht="12.75">
      <c r="A10" s="128">
        <v>3</v>
      </c>
      <c r="B10" s="134" t="s">
        <v>79</v>
      </c>
      <c r="C10" s="139">
        <v>69613038.76900001</v>
      </c>
      <c r="D10" s="139">
        <v>96687315.36</v>
      </c>
      <c r="E10" s="139">
        <v>128636892</v>
      </c>
      <c r="F10" s="139">
        <v>131610592</v>
      </c>
      <c r="G10" s="139"/>
    </row>
    <row r="11" spans="2:7" ht="12.75">
      <c r="B11" s="134"/>
      <c r="C11" s="139"/>
      <c r="D11" s="139"/>
      <c r="E11" s="139"/>
      <c r="F11" s="139"/>
      <c r="G11" s="139"/>
    </row>
    <row r="12" spans="1:7" ht="12.75">
      <c r="A12" s="128">
        <v>4</v>
      </c>
      <c r="B12" s="134" t="s">
        <v>80</v>
      </c>
      <c r="C12" s="139">
        <f>SUM(C8:C10)</f>
        <v>84507418.399</v>
      </c>
      <c r="D12" s="139">
        <f>SUM(D8:D10)</f>
        <v>115767181.74</v>
      </c>
      <c r="E12" s="139">
        <f>SUM(E8:E10)</f>
        <v>159778072.42000002</v>
      </c>
      <c r="F12" s="139">
        <f>SUM(F8:F10)</f>
        <v>165123297</v>
      </c>
      <c r="G12" s="139"/>
    </row>
    <row r="13" spans="2:7" ht="12.75">
      <c r="B13" s="134"/>
      <c r="C13" s="139"/>
      <c r="D13" s="139"/>
      <c r="E13" s="139"/>
      <c r="F13" s="139"/>
      <c r="G13" s="139"/>
    </row>
    <row r="14" spans="1:7" ht="12.75">
      <c r="A14" s="128">
        <v>5</v>
      </c>
      <c r="B14" s="134" t="s">
        <v>81</v>
      </c>
      <c r="C14" s="139">
        <v>-66292767.78</v>
      </c>
      <c r="D14" s="139">
        <v>-85194539.97</v>
      </c>
      <c r="E14" s="139">
        <v>-127516021</v>
      </c>
      <c r="F14" s="139">
        <v>-129303961.56</v>
      </c>
      <c r="G14" s="139"/>
    </row>
    <row r="15" spans="1:7" ht="12.75">
      <c r="A15" s="128">
        <v>6</v>
      </c>
      <c r="B15" s="134" t="s">
        <v>82</v>
      </c>
      <c r="C15" s="139">
        <v>1171085.15</v>
      </c>
      <c r="D15" s="139">
        <v>1158203.47</v>
      </c>
      <c r="E15" s="139">
        <v>1891296</v>
      </c>
      <c r="F15" s="139">
        <v>2577976.07</v>
      </c>
      <c r="G15" s="139"/>
    </row>
    <row r="16" spans="1:7" ht="12.75">
      <c r="A16" s="128">
        <v>7</v>
      </c>
      <c r="B16" s="134" t="s">
        <v>83</v>
      </c>
      <c r="C16" s="139">
        <v>-305869.38</v>
      </c>
      <c r="D16" s="139">
        <v>-589664.83</v>
      </c>
      <c r="E16" s="139">
        <v>-640643</v>
      </c>
      <c r="F16" s="139">
        <v>-1083419.95</v>
      </c>
      <c r="G16" s="139"/>
    </row>
    <row r="17" spans="2:7" ht="12.75">
      <c r="B17" s="134"/>
      <c r="C17" s="139"/>
      <c r="D17" s="139"/>
      <c r="E17" s="139"/>
      <c r="F17" s="139"/>
      <c r="G17" s="139"/>
    </row>
    <row r="18" spans="1:7" ht="12.75">
      <c r="A18" s="128">
        <v>8</v>
      </c>
      <c r="B18" s="134" t="s">
        <v>84</v>
      </c>
      <c r="C18" s="139">
        <f>SUM(C14:C16)</f>
        <v>-65427552.010000005</v>
      </c>
      <c r="D18" s="139">
        <f>SUM(D14:D16)</f>
        <v>-84626001.33</v>
      </c>
      <c r="E18" s="139">
        <f>SUM(E14:E16)</f>
        <v>-126265368</v>
      </c>
      <c r="F18" s="139">
        <f>SUM(F14:F16)</f>
        <v>-127809405.44000001</v>
      </c>
      <c r="G18" s="139"/>
    </row>
    <row r="19" spans="2:7" ht="12.75">
      <c r="B19" s="134"/>
      <c r="C19" s="139"/>
      <c r="D19" s="139"/>
      <c r="E19" s="139"/>
      <c r="F19" s="139"/>
      <c r="G19" s="139"/>
    </row>
    <row r="20" spans="1:7" ht="12.75">
      <c r="A20" s="128">
        <v>9</v>
      </c>
      <c r="B20" s="134" t="s">
        <v>85</v>
      </c>
      <c r="C20" s="139">
        <v>10435614.54</v>
      </c>
      <c r="D20" s="139">
        <v>16554697.27</v>
      </c>
      <c r="E20" s="139">
        <v>18027344</v>
      </c>
      <c r="F20" s="139">
        <v>20274624.89</v>
      </c>
      <c r="G20" s="139"/>
    </row>
    <row r="21" spans="1:7" ht="12.75">
      <c r="A21" s="128">
        <v>10</v>
      </c>
      <c r="B21" s="134" t="s">
        <v>86</v>
      </c>
      <c r="C21" s="139">
        <v>8644251.84</v>
      </c>
      <c r="D21" s="139">
        <v>14586483.15</v>
      </c>
      <c r="E21" s="139">
        <v>15485361</v>
      </c>
      <c r="F21" s="139">
        <v>17039266.43</v>
      </c>
      <c r="G21" s="139"/>
    </row>
    <row r="22" spans="2:7" ht="12.75">
      <c r="B22" s="134"/>
      <c r="C22" s="139"/>
      <c r="D22" s="139"/>
      <c r="E22" s="139"/>
      <c r="F22" s="139"/>
      <c r="G22" s="139"/>
    </row>
    <row r="23" spans="1:7" ht="12.75">
      <c r="A23" s="128">
        <v>11</v>
      </c>
      <c r="B23" s="134" t="s">
        <v>87</v>
      </c>
      <c r="C23" s="139">
        <f>SUM(C20:C21)</f>
        <v>19079866.38</v>
      </c>
      <c r="D23" s="139">
        <f>SUM(D20:D21)</f>
        <v>31141180.42</v>
      </c>
      <c r="E23" s="139">
        <f>SUM(E20:E21)</f>
        <v>33512705</v>
      </c>
      <c r="F23" s="139">
        <f>SUM(F20:F21)</f>
        <v>37313891.32</v>
      </c>
      <c r="G23" s="139"/>
    </row>
    <row r="24" spans="2:7" ht="12.75">
      <c r="B24" s="134"/>
      <c r="C24" s="139"/>
      <c r="D24" s="139"/>
      <c r="E24" s="139"/>
      <c r="F24" s="139"/>
      <c r="G24" s="139"/>
    </row>
    <row r="25" spans="2:7" ht="12.75">
      <c r="B25" s="137" t="s">
        <v>88</v>
      </c>
      <c r="C25" s="139"/>
      <c r="D25" s="139"/>
      <c r="E25" s="139"/>
      <c r="F25" s="139"/>
      <c r="G25" s="139"/>
    </row>
    <row r="26" spans="1:7" ht="12.75">
      <c r="A26" s="128">
        <v>12</v>
      </c>
      <c r="B26" s="134" t="s">
        <v>89</v>
      </c>
      <c r="C26" s="140">
        <v>1299645379.49</v>
      </c>
      <c r="D26" s="140">
        <v>1363285032.9</v>
      </c>
      <c r="E26" s="140">
        <v>1385862012.4199998</v>
      </c>
      <c r="F26" s="140">
        <v>1504723119</v>
      </c>
      <c r="G26" s="140"/>
    </row>
    <row r="27" spans="1:7" ht="12.75">
      <c r="A27" s="128">
        <v>13</v>
      </c>
      <c r="B27" s="134" t="s">
        <v>90</v>
      </c>
      <c r="C27" s="140">
        <v>66292767.78</v>
      </c>
      <c r="D27" s="140">
        <v>85194539.97</v>
      </c>
      <c r="E27" s="140">
        <v>127516021</v>
      </c>
      <c r="F27" s="140">
        <v>129303961.56</v>
      </c>
      <c r="G27" s="140"/>
    </row>
    <row r="28" spans="1:7" ht="12.75">
      <c r="A28" s="128">
        <v>14</v>
      </c>
      <c r="B28" s="134" t="s">
        <v>91</v>
      </c>
      <c r="C28" s="140">
        <v>0</v>
      </c>
      <c r="D28" s="140">
        <v>0</v>
      </c>
      <c r="E28" s="140">
        <v>0</v>
      </c>
      <c r="F28" s="140">
        <v>1460452.12</v>
      </c>
      <c r="G28" s="140"/>
    </row>
    <row r="29" spans="1:7" ht="12.75">
      <c r="A29" s="128">
        <v>15</v>
      </c>
      <c r="B29" s="134" t="s">
        <v>92</v>
      </c>
      <c r="C29" s="140">
        <v>-17773183.77</v>
      </c>
      <c r="D29" s="140">
        <v>-63002647.63</v>
      </c>
      <c r="E29" s="140">
        <v>-12843173</v>
      </c>
      <c r="F29" s="140">
        <v>-12623153.88</v>
      </c>
      <c r="G29" s="140"/>
    </row>
    <row r="30" spans="1:7" ht="12.75">
      <c r="A30" s="128">
        <v>16</v>
      </c>
      <c r="B30" s="134" t="s">
        <v>93</v>
      </c>
      <c r="C30" s="140">
        <v>14790712.4</v>
      </c>
      <c r="D30" s="140">
        <v>108324.81</v>
      </c>
      <c r="E30" s="140">
        <v>4285170</v>
      </c>
      <c r="F30" s="140">
        <v>0</v>
      </c>
      <c r="G30" s="140"/>
    </row>
    <row r="31" spans="1:7" ht="12.75">
      <c r="A31" s="128">
        <v>17</v>
      </c>
      <c r="B31" s="134" t="s">
        <v>94</v>
      </c>
      <c r="C31" s="141">
        <v>329357</v>
      </c>
      <c r="D31" s="141">
        <v>276762.37</v>
      </c>
      <c r="E31" s="141">
        <v>-96911</v>
      </c>
      <c r="F31" s="141">
        <v>0</v>
      </c>
      <c r="G31" s="140"/>
    </row>
    <row r="32" spans="2:7" ht="12.75">
      <c r="B32" s="134"/>
      <c r="C32" s="139"/>
      <c r="D32" s="139"/>
      <c r="E32" s="139"/>
      <c r="F32" s="139"/>
      <c r="G32" s="139"/>
    </row>
    <row r="33" spans="1:7" ht="12.75">
      <c r="A33" s="128">
        <v>18</v>
      </c>
      <c r="B33" s="134" t="s">
        <v>95</v>
      </c>
      <c r="C33" s="141">
        <f>SUM(C26:C31)</f>
        <v>1363285032.9</v>
      </c>
      <c r="D33" s="141">
        <f>SUM(D26:D31)</f>
        <v>1385862012.4199998</v>
      </c>
      <c r="E33" s="141">
        <f>SUM(E26:E31)</f>
        <v>1504723119.4199998</v>
      </c>
      <c r="F33" s="141">
        <f>SUM(F26:F31)</f>
        <v>1622864378.7999997</v>
      </c>
      <c r="G33" s="140"/>
    </row>
    <row r="34" spans="1:7" ht="12.75">
      <c r="A34" s="128" t="s">
        <v>223</v>
      </c>
      <c r="B34" s="134"/>
      <c r="C34" s="139"/>
      <c r="D34" s="139"/>
      <c r="E34" s="139"/>
      <c r="F34" s="139"/>
      <c r="G34" s="139"/>
    </row>
    <row r="35" spans="1:7" ht="13.5" thickBot="1">
      <c r="A35" s="128">
        <v>19</v>
      </c>
      <c r="B35" s="134" t="s">
        <v>96</v>
      </c>
      <c r="C35" s="142">
        <f>C33+C21</f>
        <v>1371929284.74</v>
      </c>
      <c r="D35" s="142">
        <f>D33+D21</f>
        <v>1400448495.57</v>
      </c>
      <c r="E35" s="142">
        <f>E33+E21</f>
        <v>1520208480.4199998</v>
      </c>
      <c r="F35" s="142">
        <f>F33+F21</f>
        <v>1639903645.2299998</v>
      </c>
      <c r="G35" s="140"/>
    </row>
    <row r="36" spans="2:7" ht="13.5" thickTop="1">
      <c r="B36" s="134"/>
      <c r="C36" s="140"/>
      <c r="D36" s="140"/>
      <c r="E36" s="140"/>
      <c r="F36" s="140"/>
      <c r="G36" s="140"/>
    </row>
    <row r="37" spans="2:7" ht="12.75">
      <c r="B37" s="378" t="s">
        <v>831</v>
      </c>
      <c r="C37" s="140"/>
      <c r="D37" s="140"/>
      <c r="E37" s="140"/>
      <c r="F37" s="140"/>
      <c r="G37" s="140"/>
    </row>
    <row r="38" spans="2:7" ht="12.75">
      <c r="B38" s="345" t="s">
        <v>863</v>
      </c>
      <c r="C38" s="140"/>
      <c r="D38" s="140"/>
      <c r="E38" s="140"/>
      <c r="F38" s="140"/>
      <c r="G38" s="140"/>
    </row>
    <row r="39" spans="2:7" ht="12.75">
      <c r="B39" s="345" t="s">
        <v>819</v>
      </c>
      <c r="F39" s="140"/>
      <c r="G39" s="140"/>
    </row>
    <row r="40" spans="2:10" ht="125.25" customHeight="1">
      <c r="B40" s="345"/>
      <c r="H40" s="143" t="s">
        <v>880</v>
      </c>
      <c r="I40" s="143" t="s">
        <v>216</v>
      </c>
      <c r="J40" s="143" t="s">
        <v>23</v>
      </c>
    </row>
    <row r="41" ht="12.75">
      <c r="B41" s="345"/>
    </row>
  </sheetData>
  <printOptions horizontalCentered="1"/>
  <pageMargins left="1.98" right="0.5" top="0.5" bottom="0" header="0.5" footer="0.5"/>
  <pageSetup fitToHeight="1" fitToWidth="1" horizontalDpi="600" verticalDpi="600" orientation="landscape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="85" zoomScaleNormal="85" workbookViewId="0" topLeftCell="A1">
      <selection activeCell="A16" sqref="A16:A17"/>
    </sheetView>
  </sheetViews>
  <sheetFormatPr defaultColWidth="9.140625" defaultRowHeight="12.75"/>
  <cols>
    <col min="1" max="1" width="5.421875" style="18" customWidth="1"/>
    <col min="2" max="2" width="42.140625" style="18" customWidth="1"/>
    <col min="3" max="4" width="10.421875" style="18" bestFit="1" customWidth="1"/>
    <col min="5" max="5" width="11.28125" style="18" bestFit="1" customWidth="1"/>
    <col min="6" max="6" width="11.7109375" style="18" bestFit="1" customWidth="1"/>
    <col min="7" max="7" width="11.28125" style="18" customWidth="1"/>
    <col min="8" max="10" width="3.8515625" style="18" bestFit="1" customWidth="1"/>
    <col min="11" max="16384" width="9.140625" style="18" customWidth="1"/>
  </cols>
  <sheetData>
    <row r="1" spans="1:6" ht="15.75">
      <c r="A1" s="17"/>
      <c r="B1" s="483" t="s">
        <v>215</v>
      </c>
      <c r="C1" s="483"/>
      <c r="D1" s="483"/>
      <c r="E1" s="483"/>
      <c r="F1" s="483"/>
    </row>
    <row r="2" spans="1:6" ht="12.75">
      <c r="A2" s="17"/>
      <c r="B2" s="484" t="s">
        <v>198</v>
      </c>
      <c r="C2" s="484"/>
      <c r="D2" s="484"/>
      <c r="E2" s="484"/>
      <c r="F2" s="484"/>
    </row>
    <row r="3" spans="1:7" ht="13.5" thickBot="1">
      <c r="A3" s="20" t="s">
        <v>25</v>
      </c>
      <c r="C3" s="480" t="s">
        <v>199</v>
      </c>
      <c r="D3" s="481"/>
      <c r="E3" s="482"/>
      <c r="F3" s="408" t="s">
        <v>3</v>
      </c>
      <c r="G3" s="266"/>
    </row>
    <row r="4" spans="1:7" ht="12.75">
      <c r="A4" s="20" t="s">
        <v>28</v>
      </c>
      <c r="B4" s="21" t="s">
        <v>200</v>
      </c>
      <c r="C4" s="22">
        <v>2005</v>
      </c>
      <c r="D4" s="22">
        <v>2006</v>
      </c>
      <c r="E4" s="22">
        <v>2007</v>
      </c>
      <c r="F4" s="22">
        <v>2008</v>
      </c>
      <c r="G4" s="267"/>
    </row>
    <row r="5" spans="5:7" ht="12.75">
      <c r="E5" s="270"/>
      <c r="F5" s="23"/>
      <c r="G5" s="23"/>
    </row>
    <row r="6" spans="1:7" ht="18" customHeight="1">
      <c r="A6" s="19">
        <v>1</v>
      </c>
      <c r="B6" s="24" t="s">
        <v>386</v>
      </c>
      <c r="C6" s="25">
        <v>30330</v>
      </c>
      <c r="D6" s="25">
        <v>26095</v>
      </c>
      <c r="E6" s="25">
        <v>23065</v>
      </c>
      <c r="F6" s="25">
        <v>18983</v>
      </c>
      <c r="G6" s="25"/>
    </row>
    <row r="7" spans="1:7" ht="18" customHeight="1">
      <c r="A7" s="19">
        <f aca="true" t="shared" si="0" ref="A7:A14">+A6+1</f>
        <v>2</v>
      </c>
      <c r="B7" s="24" t="s">
        <v>201</v>
      </c>
      <c r="C7" s="26">
        <v>37.6</v>
      </c>
      <c r="D7" s="26">
        <v>44.2</v>
      </c>
      <c r="E7" s="26">
        <v>45.3</v>
      </c>
      <c r="F7" s="26">
        <v>37.9</v>
      </c>
      <c r="G7" s="26"/>
    </row>
    <row r="8" spans="1:7" ht="18" customHeight="1">
      <c r="A8" s="19">
        <f t="shared" si="0"/>
        <v>3</v>
      </c>
      <c r="B8" s="24" t="s">
        <v>846</v>
      </c>
      <c r="C8" s="18">
        <v>3.7</v>
      </c>
      <c r="D8" s="18">
        <v>8.8</v>
      </c>
      <c r="E8" s="18">
        <v>47.5</v>
      </c>
      <c r="F8" s="27">
        <v>45</v>
      </c>
      <c r="G8" s="27"/>
    </row>
    <row r="9" spans="1:7" ht="18" customHeight="1">
      <c r="A9" s="19">
        <f t="shared" si="0"/>
        <v>4</v>
      </c>
      <c r="B9" s="24" t="s">
        <v>847</v>
      </c>
      <c r="C9" s="27">
        <f>6.7-C8</f>
        <v>3</v>
      </c>
      <c r="D9" s="27">
        <f>22.5-D8</f>
        <v>13.7</v>
      </c>
      <c r="E9" s="27">
        <f>55.6-E8</f>
        <v>8.100000000000001</v>
      </c>
      <c r="F9" s="27">
        <v>8.4</v>
      </c>
      <c r="G9" s="27"/>
    </row>
    <row r="10" spans="1:7" ht="18" customHeight="1">
      <c r="A10" s="19">
        <f t="shared" si="0"/>
        <v>5</v>
      </c>
      <c r="B10" s="24" t="s">
        <v>202</v>
      </c>
      <c r="C10" s="27">
        <v>8.899999999999993</v>
      </c>
      <c r="D10" s="27">
        <v>17.79</v>
      </c>
      <c r="E10" s="27">
        <v>22.4</v>
      </c>
      <c r="F10" s="27">
        <f>31.3-8.4</f>
        <v>22.9</v>
      </c>
      <c r="G10" s="27"/>
    </row>
    <row r="11" spans="1:7" ht="18" customHeight="1">
      <c r="A11" s="19">
        <f t="shared" si="0"/>
        <v>6</v>
      </c>
      <c r="B11" s="24" t="s">
        <v>203</v>
      </c>
      <c r="C11" s="28">
        <f>SUM(C7:C10)</f>
        <v>53.199999999999996</v>
      </c>
      <c r="D11" s="28">
        <f>SUM(D7:D10)</f>
        <v>84.49000000000001</v>
      </c>
      <c r="E11" s="28">
        <f>SUM(E7:E10)</f>
        <v>123.30000000000001</v>
      </c>
      <c r="F11" s="28">
        <f>SUM(F7:F10)</f>
        <v>114.20000000000002</v>
      </c>
      <c r="G11" s="26"/>
    </row>
    <row r="12" spans="1:7" ht="18" customHeight="1">
      <c r="A12" s="19">
        <f t="shared" si="0"/>
        <v>7</v>
      </c>
      <c r="B12" s="24" t="s">
        <v>204</v>
      </c>
      <c r="C12" s="27">
        <v>14.8</v>
      </c>
      <c r="D12" s="27">
        <v>10.7</v>
      </c>
      <c r="E12" s="27">
        <v>5.2</v>
      </c>
      <c r="F12" s="27">
        <v>11.8</v>
      </c>
      <c r="G12" s="27"/>
    </row>
    <row r="13" spans="1:7" ht="18" customHeight="1">
      <c r="A13" s="19">
        <f t="shared" si="0"/>
        <v>8</v>
      </c>
      <c r="B13" s="24" t="s">
        <v>196</v>
      </c>
      <c r="C13" s="27">
        <v>2.1</v>
      </c>
      <c r="D13" s="27">
        <v>2.1</v>
      </c>
      <c r="E13" s="27">
        <v>1.4</v>
      </c>
      <c r="F13" s="27">
        <v>5.6</v>
      </c>
      <c r="G13" s="27"/>
    </row>
    <row r="14" spans="1:7" ht="18" customHeight="1" thickBot="1">
      <c r="A14" s="19">
        <f t="shared" si="0"/>
        <v>9</v>
      </c>
      <c r="B14" s="24" t="s">
        <v>205</v>
      </c>
      <c r="C14" s="271">
        <f>+C13+C12+C11</f>
        <v>70.1</v>
      </c>
      <c r="D14" s="271">
        <f>+D13+D12+D11</f>
        <v>97.29</v>
      </c>
      <c r="E14" s="271">
        <f>+E13+E12+E11</f>
        <v>129.9</v>
      </c>
      <c r="F14" s="271">
        <f>+F13+F12+F11</f>
        <v>131.60000000000002</v>
      </c>
      <c r="G14" s="26"/>
    </row>
    <row r="15" spans="2:7" ht="18" customHeight="1" thickTop="1">
      <c r="B15" s="29"/>
      <c r="C15" s="26"/>
      <c r="D15" s="26"/>
      <c r="F15" s="26"/>
      <c r="G15" s="26"/>
    </row>
    <row r="16" spans="1:2" ht="12.75">
      <c r="A16" s="19"/>
      <c r="B16" s="345" t="s">
        <v>836</v>
      </c>
    </row>
    <row r="17" spans="1:2" ht="12.75">
      <c r="A17" s="19"/>
      <c r="B17" s="345" t="s">
        <v>819</v>
      </c>
    </row>
    <row r="18" spans="1:2" ht="12.75">
      <c r="A18" s="19"/>
      <c r="B18" s="29"/>
    </row>
    <row r="19" spans="1:5" ht="12.75">
      <c r="A19" s="19"/>
      <c r="B19" s="29"/>
      <c r="C19" s="27"/>
      <c r="D19" s="27"/>
      <c r="E19" s="27"/>
    </row>
    <row r="20" spans="1:2" ht="12.75">
      <c r="A20" s="19"/>
      <c r="B20" s="72"/>
    </row>
    <row r="21" spans="1:2" ht="12.75">
      <c r="A21" s="19"/>
      <c r="B21" s="72"/>
    </row>
    <row r="22" ht="12.75">
      <c r="B22" s="72"/>
    </row>
    <row r="23" spans="1:10" s="31" customFormat="1" ht="126" customHeight="1">
      <c r="A23" s="30"/>
      <c r="H23" s="32" t="s">
        <v>879</v>
      </c>
      <c r="I23" s="32" t="s">
        <v>216</v>
      </c>
      <c r="J23" s="32" t="s">
        <v>23</v>
      </c>
    </row>
    <row r="28" spans="2:7" ht="12.75">
      <c r="B28" s="25"/>
      <c r="C28" s="25"/>
      <c r="D28" s="25"/>
      <c r="E28" s="15"/>
      <c r="F28" s="15"/>
      <c r="G28" s="25"/>
    </row>
    <row r="29" spans="2:7" ht="12.75">
      <c r="B29" s="26"/>
      <c r="C29" s="26"/>
      <c r="D29" s="26"/>
      <c r="E29" s="26"/>
      <c r="F29" s="26"/>
      <c r="G29" s="26"/>
    </row>
    <row r="30" spans="2:7" ht="12.75">
      <c r="B30" s="27"/>
      <c r="C30" s="27"/>
      <c r="D30" s="27"/>
      <c r="E30" s="27"/>
      <c r="F30" s="27"/>
      <c r="G30" s="27"/>
    </row>
    <row r="31" spans="2:7" ht="12.75">
      <c r="B31" s="27"/>
      <c r="C31" s="27"/>
      <c r="D31" s="27"/>
      <c r="E31" s="27"/>
      <c r="F31" s="27"/>
      <c r="G31" s="27"/>
    </row>
  </sheetData>
  <mergeCells count="3">
    <mergeCell ref="C3:E3"/>
    <mergeCell ref="B1:F1"/>
    <mergeCell ref="B2:F2"/>
  </mergeCells>
  <printOptions/>
  <pageMargins left="2.03" right="0.25" top="1" bottom="1" header="0.5" footer="0.5"/>
  <pageSetup fitToHeight="1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 </dc:subject>
  <dc:creator/>
  <cp:keywords> </cp:keywords>
  <dc:description> </dc:description>
  <cp:lastModifiedBy/>
  <cp:lastPrinted>1970-01-01T07:00:00Z</cp:lastPrinted>
  <dcterms:created xsi:type="dcterms:W3CDTF">1970-01-01T07:00:00Z</dcterms:created>
  <dcterms:modified xsi:type="dcterms:W3CDTF">2009-04-22T19:13:28Z</dcterms:modified>
  <cp:category>::ODMA\GRPWISE\ASPOSUPT.PUPSC.PUPSCDocs:56464.1</cp:category>
  <cp:version/>
  <cp:contentType/>
  <cp:contentStatus/>
</cp:coreProperties>
</file>