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080" windowWidth="15180" windowHeight="4395" activeTab="0"/>
  </bookViews>
  <sheets>
    <sheet name="INPUTS 2008" sheetId="1" r:id="rId1"/>
    <sheet name="RB08" sheetId="2" r:id="rId2"/>
  </sheets>
  <externalReferences>
    <externalReference r:id="rId5"/>
    <externalReference r:id="rId6"/>
    <externalReference r:id="rId7"/>
    <externalReference r:id="rId8"/>
  </externalReferences>
  <definedNames>
    <definedName name="ACC_101_2008">'RB08'!$BX$162</definedName>
    <definedName name="ACC_101_2009">#REF!</definedName>
    <definedName name="ACC_108_2009">#REF!</definedName>
    <definedName name="Actual">#REF!,#REF!,#REF!,#REF!,#REF!,#REF!</definedName>
    <definedName name="Adjustments">#REF!</definedName>
    <definedName name="ADV_ADJ">#REF!</definedName>
    <definedName name="ADV_ADJ_UT">#REF!</definedName>
    <definedName name="ADV_ADJ_WY">#REF!</definedName>
    <definedName name="ADVERTISECORP">#REF!</definedName>
    <definedName name="ADVERTISESUMMARY">#REF!</definedName>
    <definedName name="ADVERTISEWP1">#REF!</definedName>
    <definedName name="ADVERTISEWP2">#REF!</definedName>
    <definedName name="ADVERTISEWP3">#REF!</definedName>
    <definedName name="ADVERTISEWP4">#REF!</definedName>
    <definedName name="Affl_ROR_Adj">#REF!</definedName>
    <definedName name="Affl_ROR_Adj_UT">#REF!</definedName>
    <definedName name="Affl_ROR_Adj_WY">#REF!</definedName>
    <definedName name="ALLINONE">#REF!</definedName>
    <definedName name="ALLOC_FACTORS_DATA">#REF!</definedName>
    <definedName name="ALLOC_FACTORS_DROP">#REF!</definedName>
    <definedName name="AllocationFactors">#REF!</definedName>
    <definedName name="ANN_DEP_ADJ_GEN">#REF!</definedName>
    <definedName name="ANN_DEP_ADJ_PROD">#REF!</definedName>
    <definedName name="ANN_DEP_ADJ_UT">#REF!</definedName>
    <definedName name="ANN_DEP_ADJ_WY">#REF!</definedName>
    <definedName name="AVE_101_WY">#REF!</definedName>
    <definedName name="AVE_105_UT">#REF!</definedName>
    <definedName name="AVE_106_GEN">#REF!</definedName>
    <definedName name="AVE_106_PROD">#REF!</definedName>
    <definedName name="AVE_106_UT">#REF!</definedName>
    <definedName name="AVE_106_WY">#REF!</definedName>
    <definedName name="AVE_108_GEN">#REF!</definedName>
    <definedName name="AVE_108_PROD">#REF!</definedName>
    <definedName name="AVE_108_UT">#REF!</definedName>
    <definedName name="AVE_108_WY">#REF!</definedName>
    <definedName name="AVE_111_GEN">#REF!</definedName>
    <definedName name="AVE_111_PROD">#REF!</definedName>
    <definedName name="AVE_111_UT">#REF!</definedName>
    <definedName name="AVE_111_WY">#REF!</definedName>
    <definedName name="AVE_154_WY">#REF!</definedName>
    <definedName name="AVE_1641_PROD">#REF!</definedName>
    <definedName name="AVE_165_GEN">#REF!</definedName>
    <definedName name="AVE_2351_UT">#REF!</definedName>
    <definedName name="AVE_2351_WY">#REF!</definedName>
    <definedName name="AVE_2531_GEN">#REF!</definedName>
    <definedName name="AVE_255_GEN">#REF!</definedName>
    <definedName name="AVE_255_PROD">#REF!</definedName>
    <definedName name="AVE_255_UT">#REF!</definedName>
    <definedName name="AVE_255_WY">#REF!</definedName>
    <definedName name="AVE_282_GEN">#REF!</definedName>
    <definedName name="AVE_282_PROD">#REF!</definedName>
    <definedName name="AVE_282_UT">#REF!</definedName>
    <definedName name="AVE_282_WY">#REF!</definedName>
    <definedName name="AVE_2821_GEN">#REF!</definedName>
    <definedName name="AVE_2821_PROD">#REF!</definedName>
    <definedName name="AVE_2821_UT">#REF!</definedName>
    <definedName name="AVE_2821_WY">#REF!</definedName>
    <definedName name="AVE_2826_GEN">#REF!</definedName>
    <definedName name="AVE_RB_101_PROD_ADJ">#REF!</definedName>
    <definedName name="AVE_RB_108_PROD_ADJ">#REF!</definedName>
    <definedName name="AVE_RB_111_PROD_ADJ">#REF!</definedName>
    <definedName name="AVE_SEL_ADJ_101_PROD">#REF!</definedName>
    <definedName name="AVE_SEL_ADJ_108_PROD">#REF!</definedName>
    <definedName name="AVE_SEL_ADJ_111_PROD">#REF!</definedName>
    <definedName name="AVE_UND_STO">#REF!</definedName>
    <definedName name="AVG_154_UT">#REF!</definedName>
    <definedName name="AVG_INCENTIVE">#REF!</definedName>
    <definedName name="BAD_DEBT_ADJ_UT">#REF!</definedName>
    <definedName name="BAD_DEBT_ADJ_WY">#REF!</definedName>
    <definedName name="BANK_VAC">#REF!</definedName>
    <definedName name="baseenddate">#REF!</definedName>
    <definedName name="CapStr">#REF!</definedName>
    <definedName name="CASE_ADJ_LABOR_WYO">#REF!</definedName>
    <definedName name="CASE_LABOR_ADJ">#REF!</definedName>
    <definedName name="CASEADJ_LABOR_UT">#REF!</definedName>
    <definedName name="CASERBSCENARIOS">#REF!</definedName>
    <definedName name="CASEWCCFormula">#REF!</definedName>
    <definedName name="CASEWCCNumber">#REF!</definedName>
    <definedName name="CCSSUMMARY">#REF!</definedName>
    <definedName name="CISRETIREMENT">#REF!</definedName>
    <definedName name="CO2_ADJ_UT">#REF!</definedName>
    <definedName name="CO2_ADJ_WY">#REF!</definedName>
    <definedName name="CO2_EXP_LIAB_UTAH">#REF!</definedName>
    <definedName name="CO2_FTX_LIAB_UTAH">#REF!</definedName>
    <definedName name="CO2_HOT">#REF!</definedName>
    <definedName name="CO2_STTX_LIAB_UTAH">#REF!</definedName>
    <definedName name="COI4DNG">'[2]CRITERIA'!$B$533:$D$534</definedName>
    <definedName name="COI4DTH">'[2]CRITERIA'!$B$530:$D$531</definedName>
    <definedName name="COI4GAS">'[2]CRITERIA'!$B$536:$D$537</definedName>
    <definedName name="COICDNG">'[2]CRITERIA'!$B$544:$D$546</definedName>
    <definedName name="COICDTH">'[2]CRITERIA'!$B$540:$D$542</definedName>
    <definedName name="COICGAS">'[2]CRITERIA'!$B$548:$D$550</definedName>
    <definedName name="COMM_REV_CO">#REF!</definedName>
    <definedName name="COMM_REV_ID">#REF!</definedName>
    <definedName name="COMM_REV_UT">#REF!</definedName>
    <definedName name="COMM_REV_WY">#REF!</definedName>
    <definedName name="CONTROLPANEL">#REF!</definedName>
    <definedName name="CORDAPTIX">#REF!</definedName>
    <definedName name="CORP_ROI">#REF!</definedName>
    <definedName name="COSFactors">#REF!</definedName>
    <definedName name="COSInput">#REF!</definedName>
    <definedName name="COSSummary">#REF!</definedName>
    <definedName name="crit_374_bal10">'RB08'!$AX$8:$BB$10</definedName>
    <definedName name="crit_374_bal11">'RB08'!$AR$8:$AV$10</definedName>
    <definedName name="crit_374_bal12">'RB08'!$AL$8:$AP$10</definedName>
    <definedName name="crit_374_bal7">'RB08'!$BS$8:$BW$10</definedName>
    <definedName name="crit_374_bal8">'RB08'!$BJ$8:$BQ$10</definedName>
    <definedName name="crit_374_bal9">'RB08'!$BD$8:$BH$10</definedName>
    <definedName name="crit_375_bal10">'RB08'!$AX$14:$BB$17</definedName>
    <definedName name="crit_375_bal11">'RB08'!$AR$14:$AV$17</definedName>
    <definedName name="crit_375_bal12">'RB08'!$AL$14:$AP$17</definedName>
    <definedName name="crit_375_bal7">'RB08'!$BS$14:$BW$17</definedName>
    <definedName name="crit_375_bal8">'RB08'!$BJ$14:$BQ$17</definedName>
    <definedName name="crit_375_bal9">'RB08'!$BD$14:$BH$17</definedName>
    <definedName name="crit_376_bal10">'RB08'!$AX$20:$BB$23</definedName>
    <definedName name="crit_376_bal11">'RB08'!$AR$20:$AV$23</definedName>
    <definedName name="crit_376_bal12">'RB08'!$AL$20:$AP$23</definedName>
    <definedName name="crit_376_bal7">'RB08'!$BS$20:$BW$23</definedName>
    <definedName name="crit_376_bal8">'RB08'!$BJ$20:$BQ$23</definedName>
    <definedName name="crit_376_bal9">'RB08'!$BD$20:$BH$23</definedName>
    <definedName name="crit_377_bal10">'RB08'!$AX$25:$BB$26</definedName>
    <definedName name="crit_377_bal11">'RB08'!$AR$25:$AV$26</definedName>
    <definedName name="crit_377_bal12">'RB08'!$AL$25:$AP$26</definedName>
    <definedName name="crit_377_bal7">'RB08'!$BS$25:$BW$26</definedName>
    <definedName name="crit_377_bal8">'RB08'!$BJ$25:$BQ$26</definedName>
    <definedName name="crit_377_bal9">'RB08'!$BD$25:$BH$26</definedName>
    <definedName name="crit_378_bal10">'RB08'!$AX$28:$BB$29</definedName>
    <definedName name="crit_378_bal11">'RB08'!$AR$28:$AV$29</definedName>
    <definedName name="crit_378_bal12">'RB08'!$AL$28:$AP$29</definedName>
    <definedName name="crit_378_bal7">'RB08'!$BS$28:$BW$29</definedName>
    <definedName name="crit_378_bal8">'RB08'!$BJ$28:$BQ$29</definedName>
    <definedName name="crit_378_bal9">'RB08'!$BD$28:$BH$29</definedName>
    <definedName name="crit_380_bal10">'RB08'!$AX$32:$BB$33</definedName>
    <definedName name="crit_380_bal11">'RB08'!$AR$32:$AV$33</definedName>
    <definedName name="crit_380_bal12">'RB08'!$AL$32:$AP$33</definedName>
    <definedName name="crit_380_bal7">'RB08'!$BS$32:$BW$33</definedName>
    <definedName name="crit_380_bal8">'RB08'!$BJ$32:$BQ$33</definedName>
    <definedName name="crit_380_bal9">'RB08'!$BD$32:$BH$33</definedName>
    <definedName name="crit_381_bal10">'RB08'!$AX$35:$BB$38</definedName>
    <definedName name="crit_381_bal11">'RB08'!$AR$35:$AV$38</definedName>
    <definedName name="crit_381_bal12">'RB08'!$AL$35:$AP$38</definedName>
    <definedName name="crit_381_bal7">'RB08'!$BS$35:$BW$38</definedName>
    <definedName name="crit_381_bal8">'RB08'!$BJ$35:$BQ$38</definedName>
    <definedName name="crit_381_bal9">'RB08'!$BD$35:$BH$38</definedName>
    <definedName name="crit_383_bal10">'RB08'!$AX$42:$BB$44</definedName>
    <definedName name="crit_383_bal11">'RB08'!$AR$42:$AV$44</definedName>
    <definedName name="crit_383_bal12">'RB08'!$AL$42:$AP$44</definedName>
    <definedName name="crit_383_bal7">'RB08'!$BS$42:$BW$44</definedName>
    <definedName name="crit_383_bal8">'RB08'!$BJ$42:$BQ$44</definedName>
    <definedName name="crit_383_bal9">'RB08'!$BD$42:$BH$44</definedName>
    <definedName name="crit_387_bal10">'RB08'!$AX$54:$BB$58</definedName>
    <definedName name="crit_387_bal11">'RB08'!$AR$54:$AV$58</definedName>
    <definedName name="crit_387_bal12">'RB08'!$AL$54:$AP$58</definedName>
    <definedName name="crit_387_bal7">'RB08'!$BS$54:$BW$58</definedName>
    <definedName name="crit_387_bal8">'RB08'!$BJ$54:$BQ$58</definedName>
    <definedName name="crit_387_bal9">'RB08'!$BD$54:$BH$58</definedName>
    <definedName name="crit_389_bal10">'RB08'!$AX$66:$BB$67</definedName>
    <definedName name="crit_389_bal11">'RB08'!$AR$66:$AV$67</definedName>
    <definedName name="crit_389_bal12">'RB08'!$AL$66:$AP$67</definedName>
    <definedName name="crit_389_bal7">'RB08'!$BS$66:$BW$67</definedName>
    <definedName name="crit_389_bal8">'RB08'!$BJ$66:$BQ$67</definedName>
    <definedName name="crit_389_bal9">'RB08'!$BD$66:$BH$67</definedName>
    <definedName name="crit_390_bal10">'RB08'!$AX$71:$BB$73</definedName>
    <definedName name="crit_390_bal11">'RB08'!$AR$71:$AV$73</definedName>
    <definedName name="crit_390_bal12">'RB08'!$AL$71:$AP$73</definedName>
    <definedName name="crit_390_bal7">'RB08'!$BS$71:$BW$73</definedName>
    <definedName name="crit_390_bal8">'RB08'!$BJ$71:$BQ$73</definedName>
    <definedName name="crit_390_bal9">'RB08'!$BD$71:$BH$73</definedName>
    <definedName name="crit_391_bal10">'RB08'!$AX$75:$BB$78</definedName>
    <definedName name="crit_391_bal11">'RB08'!$AR$75:$AV$78</definedName>
    <definedName name="crit_391_bal12">'RB08'!$AL$75:$AP$78</definedName>
    <definedName name="crit_391_bal7">'RB08'!$BS$75:$BW$78</definedName>
    <definedName name="crit_391_bal8">'RB08'!$BJ$75:$BQ$78</definedName>
    <definedName name="crit_391_bal9">'RB08'!$BD$75:$BH$78</definedName>
    <definedName name="crit_391_prod_bal10">'RB08'!$AZ$118:$BB$119</definedName>
    <definedName name="crit_391_prod_bal11">'RB08'!$AT$118:$AV$119</definedName>
    <definedName name="crit_391_prod_bal12">'RB08'!$AN$118:$AP$119</definedName>
    <definedName name="crit_391_prod_bal7">'RB08'!$BU$118:$BW$119</definedName>
    <definedName name="crit_391_prod_bal8">'RB08'!$BO$118:$BQ$119</definedName>
    <definedName name="crit_391_prod_bal9">'RB08'!$BF$118:$BH$119</definedName>
    <definedName name="crit_392_bal10">'RB08'!$AX$81:$BB$86</definedName>
    <definedName name="crit_392_bal11">'RB08'!$AR$81:$AV$86</definedName>
    <definedName name="crit_392_bal12">'RB08'!$AL$81:$AP$86</definedName>
    <definedName name="crit_392_bal7">'RB08'!$BS$81:$BW$86</definedName>
    <definedName name="crit_392_bal8">'RB08'!$BJ$81:$BQ$86</definedName>
    <definedName name="crit_392_bal9">'RB08'!$BD$81:$BH$86</definedName>
    <definedName name="crit_393_bal10">'RB08'!$AX$88:$BB$89</definedName>
    <definedName name="crit_393_bal11">'RB08'!$AR$88:$AV$89</definedName>
    <definedName name="crit_393_bal12">'RB08'!$AL$88:$AP$89</definedName>
    <definedName name="crit_393_bal7">'RB08'!$BS$88:$BW$89</definedName>
    <definedName name="crit_393_bal8">'RB08'!$BJ$88:$BQ$89</definedName>
    <definedName name="crit_393_bal9">'RB08'!$BD$88:$BH$89</definedName>
    <definedName name="crit_394_bal10">'RB08'!$AX$91:$BB$99</definedName>
    <definedName name="crit_394_bal11">'RB08'!$AR$91:$AV$99</definedName>
    <definedName name="crit_394_bal12">'RB08'!$AL$91:$AP$99</definedName>
    <definedName name="crit_394_bal7">'RB08'!$BS$91:$BW$99</definedName>
    <definedName name="crit_394_bal8">'RB08'!$BJ$91:$BQ$99</definedName>
    <definedName name="crit_394_bal9">'RB08'!$BD$91:$BH$99</definedName>
    <definedName name="crit_395_bal10">'RB08'!$AX$103:$BB$104</definedName>
    <definedName name="crit_395_bal11">'RB08'!$AR$103:$AV$104</definedName>
    <definedName name="crit_395_bal12">'RB08'!$AL$103:$AP$104</definedName>
    <definedName name="crit_395_bal7">'RB08'!$BS$103:$BW$104</definedName>
    <definedName name="crit_395_bal8">'RB08'!$BJ$103:$BQ$104</definedName>
    <definedName name="crit_395_bal9">'RB08'!$BD$103:$BH$104</definedName>
    <definedName name="crit_396_bal10">'RB08'!$AX$106:$BB$107</definedName>
    <definedName name="crit_396_bal11">'RB08'!$AR$106:$AV$107</definedName>
    <definedName name="crit_396_bal12">'RB08'!$AL$106:$AP$107</definedName>
    <definedName name="crit_396_bal7">'RB08'!$BS$106:$BW$107</definedName>
    <definedName name="crit_396_bal8">'RB08'!$BJ$106:$BQ$107</definedName>
    <definedName name="crit_396_bal9">'RB08'!$BD$106:$BH$107</definedName>
    <definedName name="crit_397_bal10">'RB08'!$AX$109:$BB$110</definedName>
    <definedName name="crit_397_bal11">'RB08'!$AR$109:$AV$110</definedName>
    <definedName name="crit_397_bal12">'RB08'!$AL$109:$AP$110</definedName>
    <definedName name="crit_397_bal7">'RB08'!$BS$109:$BW$110</definedName>
    <definedName name="crit_397_bal8">'RB08'!$BJ$109:$BQ$110</definedName>
    <definedName name="crit_397_bal9">'RB08'!$BD$109:$BH$110</definedName>
    <definedName name="crit_398_bal10">'RB08'!$AX$114:$BB$115</definedName>
    <definedName name="crit_398_bal11">'RB08'!$AR$114:$AV$115</definedName>
    <definedName name="crit_398_bal12">'RB08'!$AL$114:$AP$115</definedName>
    <definedName name="crit_398_bal7">'RB08'!$BS$114:$BW$115</definedName>
    <definedName name="crit_398_bal8">'RB08'!$BJ$114:$BQ$115</definedName>
    <definedName name="crit_398_bal9">'RB08'!$BD$114:$BH$115</definedName>
    <definedName name="db_elec_gen">'[4]QGC_RATES_GNL_PLANT'!$A$1:$C$35</definedName>
    <definedName name="dblink">'[4]QGC_RATES_101_WY'!$A:$E</definedName>
    <definedName name="Decouple">#REF!</definedName>
    <definedName name="Decouple1">#REF!</definedName>
    <definedName name="Decouple1a">#REF!</definedName>
    <definedName name="Decouple2">#REF!</definedName>
    <definedName name="Decouple2A">#REF!</definedName>
    <definedName name="Decouple2B">#REF!</definedName>
    <definedName name="Decouple3">#REF!</definedName>
    <definedName name="Decouple4">#REF!</definedName>
    <definedName name="Decouple5">#REF!</definedName>
    <definedName name="Decouple6">#REF!</definedName>
    <definedName name="Decouple6a">#REF!</definedName>
    <definedName name="Decouple6B">#REF!</definedName>
    <definedName name="Decouple6c">#REF!</definedName>
    <definedName name="Decouple7">#REF!</definedName>
    <definedName name="Decouple8">#REF!</definedName>
    <definedName name="Decouple9">#REF!</definedName>
    <definedName name="DON_ADJ">#REF!</definedName>
    <definedName name="DON_ADJ_UT">#REF!</definedName>
    <definedName name="DON_ADJ_WY">#REF!</definedName>
    <definedName name="DONATIONSCORP">#REF!</definedName>
    <definedName name="DONATIONSSUMMARY">#REF!</definedName>
    <definedName name="DPUORIGINAL">#REF!</definedName>
    <definedName name="DPUORIGINAL1">#REF!</definedName>
    <definedName name="DPUSUMMARY">#REF!</definedName>
    <definedName name="EVENT_ADJ">#REF!</definedName>
    <definedName name="EVENT_ADJ_UT">#REF!</definedName>
    <definedName name="EVENT_ADJ_WY">#REF!</definedName>
    <definedName name="EXPENSE_SENARIOS">#REF!</definedName>
    <definedName name="GATHER">#REF!</definedName>
    <definedName name="GH">#REF!</definedName>
    <definedName name="GrossPlantFormula">#REF!</definedName>
    <definedName name="GrossPlantNumber">#REF!</definedName>
    <definedName name="GTI_ADJ">#REF!</definedName>
    <definedName name="GTI_ADJ_UT">#REF!</definedName>
    <definedName name="GTI_ADJ_WY">#REF!</definedName>
    <definedName name="HIST_101_PROD">#REF!</definedName>
    <definedName name="HIST_108_PROD">#REF!</definedName>
    <definedName name="HIST_111_PROD">#REF!</definedName>
    <definedName name="HIST_403_GEN">#REF!</definedName>
    <definedName name="HIST_403_PROD">#REF!</definedName>
    <definedName name="HIST_403_UT">#REF!</definedName>
    <definedName name="HIST_403_WY">#REF!</definedName>
    <definedName name="Home">#REF!</definedName>
    <definedName name="IDGSDNG">'[2]CRITERIA'!$B$362:$D$363</definedName>
    <definedName name="IDGSDTH">'[2]CRITERIA'!$B$359:$D$360</definedName>
    <definedName name="IDGSGAS">'[2]CRITERIA'!$B$368:$D$369</definedName>
    <definedName name="IDGSSNG">'[2]CRITERIA'!$B$365:$D$366</definedName>
    <definedName name="IDIS2DNG">'[2]CRITERIA'!$B$376:$D$378</definedName>
    <definedName name="IDIS2DTH">'[2]CRITERIA'!$B$372:$D$374</definedName>
    <definedName name="IDIS2GAS">'[2]CRITERIA'!$B$384:$D$386</definedName>
    <definedName name="IDIS2SNG">'[2]CRITERIA'!$B$380:$D$382</definedName>
    <definedName name="INCENT_ADJ">#REF!</definedName>
    <definedName name="INCENT_ADJ_UT">#REF!</definedName>
    <definedName name="INCENT_ADJ_WY">#REF!</definedName>
    <definedName name="INCENTIVECORP">#REF!</definedName>
    <definedName name="INCENTIVESUMMARY">#REF!</definedName>
    <definedName name="INFOCOM_CREDIT">#REF!</definedName>
    <definedName name="INFOCOM_CREDIT1">#REF!</definedName>
    <definedName name="INFOCOM_REFUND">#REF!</definedName>
    <definedName name="INSENTIVEQGC">#REF!</definedName>
    <definedName name="JJIONJI">'[1]Expenses'!$G$372</definedName>
    <definedName name="JurisCASEFormula">#REF!</definedName>
    <definedName name="JurisCASENumber">#REF!</definedName>
    <definedName name="JurisRORFormula">#REF!</definedName>
    <definedName name="JurisRORNumber">#REF!</definedName>
    <definedName name="LAB_UT">#REF!</definedName>
    <definedName name="LABADJ2">#REF!</definedName>
    <definedName name="LABOR_ADJ">#REF!</definedName>
    <definedName name="LABOR_ADJ_UT">#REF!</definedName>
    <definedName name="LABOR_ADJ_WY">#REF!</definedName>
    <definedName name="LABOR_SCENARIOS">#REF!</definedName>
    <definedName name="LABORADJ">#REF!</definedName>
    <definedName name="MIN_FT2">#REF!</definedName>
    <definedName name="MIN_FTE">#REF!</definedName>
    <definedName name="MIN_IC_WY">#REF!</definedName>
    <definedName name="MODEL">#REF!</definedName>
    <definedName name="OAK_CITY">#REF!</definedName>
    <definedName name="OtherRevScenarios">#REF!</definedName>
    <definedName name="pension">#REF!</definedName>
    <definedName name="PHANTOMCORP">#REF!</definedName>
    <definedName name="PHANTOMQGC">#REF!</definedName>
    <definedName name="PHANTOMQRS">#REF!</definedName>
    <definedName name="PHANTOMSUMMARY">#REF!</definedName>
    <definedName name="PHTMSTK_ADJ">#REF!</definedName>
    <definedName name="PHTMSTK_ADJ_UT">#REF!</definedName>
    <definedName name="PHTMSTK_ADJ_WY">#REF!</definedName>
    <definedName name="POST_ADJ">#REF!</definedName>
    <definedName name="POST_ADJ_UT">#REF!</definedName>
    <definedName name="POST_ADJ_WY">#REF!</definedName>
    <definedName name="Print">#REF!</definedName>
    <definedName name="_xlnm.Print_Area" localSheetId="1">'INPUTS 2008'!$A$11:$BV$44</definedName>
    <definedName name="print_files">#REF!</definedName>
    <definedName name="PT_OTH_REV_UT">#REF!</definedName>
    <definedName name="PT_OTH_REV_WY">#REF!</definedName>
    <definedName name="QES_ADJ">#REF!</definedName>
    <definedName name="QES_ADJ_UT">#REF!</definedName>
    <definedName name="QES_ADJ_WY">#REF!</definedName>
    <definedName name="QESDETAIL1">#REF!</definedName>
    <definedName name="QESSUMMARY">#REF!</definedName>
    <definedName name="QGCSUMMARY">#REF!</definedName>
    <definedName name="QPEC_UTAH">#REF!</definedName>
    <definedName name="QPEC_WYO">#REF!</definedName>
    <definedName name="QRS_ROI">#REF!</definedName>
    <definedName name="range">#REF!</definedName>
    <definedName name="RateBaseFormula">#REF!</definedName>
    <definedName name="RateBaseNumber">#REF!</definedName>
    <definedName name="RateBaseScenarios">#REF!</definedName>
    <definedName name="REALLOCATION">#REF!</definedName>
    <definedName name="REALLOCATION2">#REF!</definedName>
    <definedName name="report">#REF!</definedName>
    <definedName name="REPORT1">#REF!</definedName>
    <definedName name="RES_ACC_ADJ">#REF!</definedName>
    <definedName name="RES_ACC_ADJ_UT">#REF!</definedName>
    <definedName name="RES_ACC_ADJ_WY">#REF!</definedName>
    <definedName name="RevenueScenarios">#REF!</definedName>
    <definedName name="REVSUMMARY1">#REF!</definedName>
    <definedName name="REVSUMMARY2">#REF!</definedName>
    <definedName name="RORAIRCRAFT">#REF!</definedName>
    <definedName name="RORCORP">#REF!</definedName>
    <definedName name="RORQIC">#REF!</definedName>
    <definedName name="RORQRS">#REF!</definedName>
    <definedName name="RORSUMMARY">#REF!</definedName>
    <definedName name="SalesFormula">#REF!</definedName>
    <definedName name="SalesNumber">#REF!</definedName>
    <definedName name="Scenarios">#REF!</definedName>
    <definedName name="SNG_REV_ID">#REF!</definedName>
    <definedName name="SNG_REV_UT">#REF!</definedName>
    <definedName name="SNG_REV_WY">#REF!</definedName>
    <definedName name="SPORTING">#REF!</definedName>
    <definedName name="ST_TAX_ADJ">#REF!</definedName>
    <definedName name="ST_TAX_ADJ_UT">#REF!</definedName>
    <definedName name="ST_TAX_ADJ_WY">#REF!</definedName>
    <definedName name="Start_Print">#REF!</definedName>
    <definedName name="Summaries">#REF!</definedName>
    <definedName name="summarieswyo">#REF!</definedName>
    <definedName name="SYSCASEFormula">#REF!</definedName>
    <definedName name="SYSCASENumber">#REF!</definedName>
    <definedName name="SYSRORFormula">#REF!</definedName>
    <definedName name="SYSRORNumber">#REF!</definedName>
    <definedName name="TICKETS">#REF!</definedName>
    <definedName name="TITLE">#REF!</definedName>
    <definedName name="TITLE2">#REF!</definedName>
    <definedName name="UNDERGROUND_STORAGE">#REF!</definedName>
    <definedName name="UNDERGROUND_STORAGE_RANGE">#REF!</definedName>
    <definedName name="UTAHSUMMARY">#REF!</definedName>
    <definedName name="UTE1DNG">'[2]CRITERIA'!$B$285:$D$286</definedName>
    <definedName name="UTE1DTH">'[2]CRITERIA'!$B$282:$D$283</definedName>
    <definedName name="UTE1GAS">'[2]CRITERIA'!$B$291:$D$292</definedName>
    <definedName name="UTE1SNG">'[2]CRITERIA'!$B$288:$D$289</definedName>
    <definedName name="UTF1DNG">'[2]CRITERIA'!$B$71:$D$72</definedName>
    <definedName name="UTF1DTH">'[2]CRITERIA'!$B$68:$D$69</definedName>
    <definedName name="UTF1EDNG">'[2]CRITERIA'!$B$178:$D$179</definedName>
    <definedName name="UTF1EDTH">'[2]CRITERIA'!$B$175:$D$176</definedName>
    <definedName name="UTF1EGAS">'[2]CRITERIA'!$B$184:$D$185</definedName>
    <definedName name="UTF1ESNG">'[2]CRITERIA'!$B$181:$D$182</definedName>
    <definedName name="UTF1GAS">'[2]CRITERIA'!$B$77:$D$78</definedName>
    <definedName name="UTF1SNG">'[2]CRITERIA'!$B$74:$D$75</definedName>
    <definedName name="UTF3DNG">'[2]CRITERIA'!$B$105:$D$106</definedName>
    <definedName name="UTF3DTH">'[2]CRITERIA'!$B$102:$D$103</definedName>
    <definedName name="UTF3GAS">'[2]CRITERIA'!$B$111:$D$112</definedName>
    <definedName name="UTF3SNG">'[2]CRITERIA'!$B$108:$D$109</definedName>
    <definedName name="UTFT1DNG">'[2]CRITERIA'!$B$230:$D$232</definedName>
    <definedName name="UTFT1DTH">'[2]CRITERIA'!$B$226:$D$228</definedName>
    <definedName name="UTFT1GAS">'[2]CRITERIA'!$B$238:$D$240</definedName>
    <definedName name="UTFT1SNG">'[2]CRITERIA'!$B$234:$D$236</definedName>
    <definedName name="UTFT2DNG">'[2]CRITERIA'!$B$246:$D$247</definedName>
    <definedName name="UTFT2DTH">'[2]CRITERIA'!$B$243:$D$244</definedName>
    <definedName name="UTFT2GAS">'[2]CRITERIA'!$B$252:$D$253</definedName>
    <definedName name="UTFT2SNG">'[2]CRITERIA'!$B$249:$D$250</definedName>
    <definedName name="UTFTEDNG">'[2]CRITERIA'!$B$259:$D$260</definedName>
    <definedName name="UTFTEDTH">'[2]CRITERIA'!$B$256:$D$257</definedName>
    <definedName name="UTFTEGAS">'[2]CRITERIA'!$B$265:$D$266</definedName>
    <definedName name="UTFTESNG">'[2]CRITERIA'!$B$262:$D$263</definedName>
    <definedName name="UTGSCST">'[2]CRITERIA'!$B$10:$D$11</definedName>
    <definedName name="UTGSDNG">'[2]CRITERIA'!$B$13:$D$14</definedName>
    <definedName name="UTGSDTH">'[2]CRITERIA'!$B$7:$D$8</definedName>
    <definedName name="UTGSECST">'[2]CRITERIA'!$B$31:$D$32</definedName>
    <definedName name="UTGSEDNG">'[2]CRITERIA'!$B$34:$D$35</definedName>
    <definedName name="UTGSEDTH">'[2]CRITERIA'!$B$28:$D$29</definedName>
    <definedName name="UTGSEGAS">'[2]CRITERIA'!$B$40:$D$41</definedName>
    <definedName name="UTGSESIF">'[2]CRITERIA'!$B$43:$D$44</definedName>
    <definedName name="UTGSESNG">'[2]CRITERIA'!$B$37:$D$38</definedName>
    <definedName name="UTGSGAS">'[2]CRITERIA'!$B$19:$D$20</definedName>
    <definedName name="UTGSSCST">'[2]CRITERIA'!$B$51:$D$52</definedName>
    <definedName name="UTGSSDNG">'[2]CRITERIA'!$B$54:$D$55</definedName>
    <definedName name="UTGSSDTH">'[2]CRITERIA'!$B$48:$D$49</definedName>
    <definedName name="UTGSSGAS">'[2]CRITERIA'!$B$60:$D$61</definedName>
    <definedName name="UTGSSIF">'[2]CRITERIA'!$B$23:$D$24</definedName>
    <definedName name="UTGSSNG">'[2]CRITERIA'!$B$16:$D$17</definedName>
    <definedName name="UTGSSSIF">'[2]CRITERIA'!$B$63:$D$64</definedName>
    <definedName name="UTGSSSNG">'[2]CRITERIA'!$B$57:$D$58</definedName>
    <definedName name="UTI2DNG">'[2]CRITERIA'!$B$132:$D$134</definedName>
    <definedName name="UTI2DTH">'[2]CRITERIA'!$B$128:$D$130</definedName>
    <definedName name="UTI2GAS">'[2]CRITERIA'!$B$140:$D$142</definedName>
    <definedName name="UTI2SNG">'[2]CRITERIA'!$B$136:$D$138</definedName>
    <definedName name="UTI4DNG">'[2]CRITERIA'!$B$342:$D$343</definedName>
    <definedName name="UTI4DTH">'[2]CRITERIA'!$B$339:$D$340</definedName>
    <definedName name="UTI4GAS">'[2]CRITERIA'!$B$348:$D$349</definedName>
    <definedName name="UTI4SNG">'[2]CRITERIA'!$B$345:$D$346</definedName>
    <definedName name="UTIS2DNG">'[2]CRITERIA'!$B$149:$D$151</definedName>
    <definedName name="UTIS2DTH">'[2]CRITERIA'!$B$145:$D$147</definedName>
    <definedName name="UTIS2GAS">'[2]CRITERIA'!$B$157:$D$159</definedName>
    <definedName name="UTIS2SNG">'[2]CRITERIA'!$B$153:$D$155</definedName>
    <definedName name="UTIS4DNG">'[2]CRITERIA'!$B$165:$D$166</definedName>
    <definedName name="UTIS4DTH">'[2]CRITERIA'!$B$162:$D$163</definedName>
    <definedName name="UTIS4GAS">'[2]CRITERIA'!$B$171:$D$172</definedName>
    <definedName name="UTIS4SNG">'[2]CRITERIA'!$B$168:$D$169</definedName>
    <definedName name="UTITDNG">'[2]CRITERIA'!$B$196:$D$198</definedName>
    <definedName name="UTITDTH">'[2]CRITERIA'!$B$192:$D$194</definedName>
    <definedName name="UTITGAS">'[2]CRITERIA'!$B$204:$D$206</definedName>
    <definedName name="UTITSDNG">'[2]CRITERIA'!$B$213:$D$215</definedName>
    <definedName name="UTITSDTH">'[2]CRITERIA'!$B$209:$D$211</definedName>
    <definedName name="UTITSGAS">'[2]CRITERIA'!$B$221:$D$223</definedName>
    <definedName name="UTITSNG">'[2]CRITERIA'!$B$200:$D$202</definedName>
    <definedName name="UTITSSNG">'[2]CRITERIA'!$B$217:$D$219</definedName>
    <definedName name="UTMTDNG">'[2]CRITERIA'!$B$272:$D$273</definedName>
    <definedName name="UTMTDTH">'[2]CRITERIA'!$B$269:$D$270</definedName>
    <definedName name="UTMTGAS">'[2]CRITERIA'!$B$278:$D$279</definedName>
    <definedName name="UTMTSNG">'[2]CRITERIA'!$B$275:$D$276</definedName>
    <definedName name="UTNGVDNG">'[2]CRITERIA'!$B$88:$D$89</definedName>
    <definedName name="UTNGVDTH">'[2]CRITERIA'!$B$85:$D$86</definedName>
    <definedName name="UTNGVGAS">'[2]CRITERIA'!$B$94:$D$95</definedName>
    <definedName name="UTNGVSNG">'[2]CRITERIA'!$B$91:$D$92</definedName>
    <definedName name="UTP1DNG">'[2]CRITERIA'!$B$303:$D$304</definedName>
    <definedName name="UTP1DTH">'[2]CRITERIA'!$B$300:$D$301</definedName>
    <definedName name="UTP1GAS">'[2]CRITERIA'!$B$309:$D$310</definedName>
    <definedName name="UTP1SNG">'[2]CRITERIA'!$B$306:$D$307</definedName>
    <definedName name="WCCFormula">#REF!</definedName>
    <definedName name="WCCNumber">#REF!</definedName>
    <definedName name="WEX_ADJ_101_PROD">#REF!</definedName>
    <definedName name="WEX_ADJ_108_PROD">#REF!</definedName>
    <definedName name="WEX_ADJ_111_PROD">#REF!</definedName>
    <definedName name="WYF1DNG">'[2]CRITERIA'!$B$413:$D$414</definedName>
    <definedName name="WYF1DTH">'[2]CRITERIA'!$B$410:$D$411</definedName>
    <definedName name="WYF1GAS">'[2]CRITERIA'!$B$416:$D$417</definedName>
    <definedName name="WYGSDNG">'[2]CRITERIA'!$B$400:$D$401</definedName>
    <definedName name="WYGSDTH">'[2]CRITERIA'!$B$397:$D$398</definedName>
    <definedName name="WYGSGAS">'[2]CRITERIA'!$B$403:$D$404</definedName>
    <definedName name="WYGSSIF">'[2]CRITERIA'!$B$406:$D$407</definedName>
    <definedName name="WYGSWDNG">'[2]CRITERIA'!$B$433:$D$434</definedName>
    <definedName name="WYGSWDTH">'[2]CRITERIA'!$B$430:$D$431</definedName>
    <definedName name="WYGSWGAS">'[2]CRITERIA'!$B$436:$D$437</definedName>
    <definedName name="WYI2DNG">'[2]CRITERIA'!$B$463:$D$464</definedName>
    <definedName name="WYI2DTH">'[2]CRITERIA'!$B$460:$D$461</definedName>
    <definedName name="WYI2GAS">'[2]CRITERIA'!$B$469:$D$470</definedName>
    <definedName name="WYI2SNG">'[2]CRITERIA'!$B$466:$D$467</definedName>
    <definedName name="WYI4DNG">'[2]CRITERIA'!$B$476:$D$477</definedName>
    <definedName name="WYI4DTH">'[2]CRITERIA'!$B$473:$D$474</definedName>
    <definedName name="WYI4GAS">'[2]CRITERIA'!$B$482:$D$483</definedName>
    <definedName name="WYI4SNG">'[2]CRITERIA'!$B$479:$D$480</definedName>
    <definedName name="WYICDNG">'[2]CRITERIA'!$B$506:$D$511</definedName>
    <definedName name="WYICDTH">'[2]CRITERIA'!$B$499:$D$504</definedName>
    <definedName name="WYICGAS">'[2]CRITERIA'!$B$513:$D$520</definedName>
    <definedName name="WYICSDNG">'[2]CRITERIA'!$B$453:$D$454</definedName>
    <definedName name="WYICSDTH">'[2]CRITERIA'!$B$450:$D$451</definedName>
    <definedName name="WYICSGAS">'[2]CRITERIA'!$B$456:$D$457</definedName>
    <definedName name="WYITDNG">'[2]CRITERIA'!$B$490:$D$492</definedName>
    <definedName name="WYITDTH">'[2]CRITERIA'!$B$486:$D$488</definedName>
    <definedName name="WYITGAS">'[2]CRITERIA'!$B$494:$D$496</definedName>
    <definedName name="WYNGVDNG">'[2]CRITERIA'!$B$423:$D$424</definedName>
    <definedName name="WYNGVDTH">'[2]CRITERIA'!$B$420:$D$421</definedName>
    <definedName name="WYNGVGAS">'[2]CRITERIA'!$B$426:$D$427</definedName>
    <definedName name="XX">'[3]Control Panel'!$B$8</definedName>
  </definedNames>
  <calcPr fullCalcOnLoad="1"/>
</workbook>
</file>

<file path=xl/sharedStrings.xml><?xml version="1.0" encoding="utf-8"?>
<sst xmlns="http://schemas.openxmlformats.org/spreadsheetml/2006/main" count="1096" uniqueCount="166">
  <si>
    <t>101</t>
  </si>
  <si>
    <t>105</t>
  </si>
  <si>
    <t>106</t>
  </si>
  <si>
    <t>108</t>
  </si>
  <si>
    <t>111</t>
  </si>
  <si>
    <t xml:space="preserve">13 MONTH </t>
  </si>
  <si>
    <t>AVERAGE</t>
  </si>
  <si>
    <t>CHANGE</t>
  </si>
  <si>
    <t>Asset Retirement Costs</t>
  </si>
  <si>
    <t>Questar Gas Company Results Of Operations</t>
  </si>
  <si>
    <t xml:space="preserve">HISTORICAL GAS PLANT IN SERVICE BY MONTH </t>
  </si>
  <si>
    <t>Data</t>
  </si>
  <si>
    <t>HISTORICAL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</si>
  <si>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</si>
  <si>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</si>
  <si>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</si>
  <si>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</si>
  <si>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</si>
  <si>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</si>
  <si>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</si>
  <si>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</si>
  <si>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</si>
  <si>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</si>
  <si>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</si>
  <si>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108/111</t>
  </si>
  <si>
    <t>Depreciation &amp; Amortization</t>
  </si>
  <si>
    <t>Accum Deferred Investment Tax Cr.</t>
  </si>
  <si>
    <t>Deferred Taxes</t>
  </si>
  <si>
    <t>Forecasted</t>
  </si>
  <si>
    <t xml:space="preserve">FORECASTED GAS PLANT IN SERVICE BY MONTH </t>
  </si>
  <si>
    <t>FORECASTED ACCUMULATED DEFERRED INVESTMENT TAX CREDITS</t>
  </si>
  <si>
    <t>FORECASTED</t>
  </si>
  <si>
    <t>Gas Plant Held for Future Use</t>
  </si>
  <si>
    <t>Completed Construction Not Classified - Gas</t>
  </si>
  <si>
    <t>Accum Prov for Depreciation of Gas Plant in Service</t>
  </si>
  <si>
    <t>Accum Prov for Amortization of Gas Plant in Service</t>
  </si>
  <si>
    <t>282-5-6</t>
  </si>
  <si>
    <t>Gas Stored Underground  (DTH)</t>
  </si>
  <si>
    <t>Production (DTH)</t>
  </si>
  <si>
    <t>Total (DTH)</t>
  </si>
  <si>
    <t>ONE YEAR AVERAGE</t>
  </si>
  <si>
    <t>MAY</t>
  </si>
  <si>
    <t>FERC Acct</t>
  </si>
  <si>
    <t>Description</t>
  </si>
  <si>
    <t>Utah</t>
  </si>
  <si>
    <t>Wyoming</t>
  </si>
  <si>
    <t>Total</t>
  </si>
  <si>
    <t>Production</t>
  </si>
  <si>
    <t>Distribution - Wyoming</t>
  </si>
  <si>
    <t>Distribution - Utah</t>
  </si>
  <si>
    <t>General</t>
  </si>
  <si>
    <t>UTILITY RATE BASE</t>
  </si>
  <si>
    <t>Gas Plant In Service</t>
  </si>
  <si>
    <t>NET UTILITY PLANT</t>
  </si>
  <si>
    <t>WORKING CAPITAL</t>
  </si>
  <si>
    <t>Plant Materials &amp; Operating Supplies</t>
  </si>
  <si>
    <t>Gas Stored Underground</t>
  </si>
  <si>
    <t>Prepayments</t>
  </si>
  <si>
    <t>Customer Deposits</t>
  </si>
  <si>
    <t>Unclaimed Customer Deposits</t>
  </si>
  <si>
    <t>Deferred Investment Tax Credits</t>
  </si>
  <si>
    <t>Accum Deferred Income Taxes - Federal</t>
  </si>
  <si>
    <t>Accum Deferred Income Taxes - State</t>
  </si>
  <si>
    <t>Accum Deferred IncomeTaxes - Sec 29 Cr</t>
  </si>
  <si>
    <t>Misc Customer Credits</t>
  </si>
  <si>
    <t>Dist - Wy - Mains - SD</t>
  </si>
  <si>
    <t>Dist - Wy - Mains - LD</t>
  </si>
  <si>
    <t>Dist - Wy - Mains - Feeders</t>
  </si>
  <si>
    <t>Dist - Ut - Mains - SD</t>
  </si>
  <si>
    <t>Dist - Ut - Mains - LD</t>
  </si>
  <si>
    <t>Dist - Ut - Mains - Feeders</t>
  </si>
  <si>
    <t>Gas Plant in Service</t>
  </si>
  <si>
    <t>System Net Utility Plant</t>
  </si>
  <si>
    <t>System Working Capital (W/O WC Cash)</t>
  </si>
  <si>
    <t>RATE BASE (W/O Working Cap. Cash)</t>
  </si>
  <si>
    <t>General Plant</t>
  </si>
  <si>
    <t>Average</t>
  </si>
  <si>
    <t>13 Month</t>
  </si>
  <si>
    <t>3 YR AVERAGE</t>
  </si>
  <si>
    <t>Intangible Plant</t>
  </si>
  <si>
    <t>302</t>
  </si>
  <si>
    <t>Franchises &amp; Consents</t>
  </si>
  <si>
    <t>Total Intangible Plant</t>
  </si>
  <si>
    <t>Production &amp; Gathering Plant</t>
  </si>
  <si>
    <t>325</t>
  </si>
  <si>
    <t>Land &amp; Land Rights</t>
  </si>
  <si>
    <t>326...9</t>
  </si>
  <si>
    <t>Structures</t>
  </si>
  <si>
    <t>330</t>
  </si>
  <si>
    <t>Gas Wells - Construction</t>
  </si>
  <si>
    <t>331</t>
  </si>
  <si>
    <t>Gas Wells - Equipment</t>
  </si>
  <si>
    <t>332...4</t>
  </si>
  <si>
    <t>Field Lines &amp; Comp, Meas &amp; Reg St Eqpt</t>
  </si>
  <si>
    <t>336</t>
  </si>
  <si>
    <t>Purification Equipment</t>
  </si>
  <si>
    <t>337</t>
  </si>
  <si>
    <t>Other Equipment</t>
  </si>
  <si>
    <t>Total Production &amp; Gathering Plant</t>
  </si>
  <si>
    <t>Distribution Plant</t>
  </si>
  <si>
    <t>374</t>
  </si>
  <si>
    <t>375</t>
  </si>
  <si>
    <t>Structures &amp; Improvements</t>
  </si>
  <si>
    <t>376</t>
  </si>
  <si>
    <t>Mains</t>
  </si>
  <si>
    <t>377</t>
  </si>
  <si>
    <t>Compressor Station Equipment</t>
  </si>
  <si>
    <t>378</t>
  </si>
  <si>
    <t>Measuring &amp; Regulation Station Equip</t>
  </si>
  <si>
    <t>380</t>
  </si>
  <si>
    <t>381...2</t>
  </si>
  <si>
    <t>Meters &amp; Meter Installation</t>
  </si>
  <si>
    <t>383...4</t>
  </si>
  <si>
    <t>House Regulators &amp; Reg Installations</t>
  </si>
  <si>
    <t>387</t>
  </si>
  <si>
    <t>Total Distribution Plant</t>
  </si>
  <si>
    <t>389</t>
  </si>
  <si>
    <t>390</t>
  </si>
  <si>
    <t>391</t>
  </si>
  <si>
    <t>Office Furniture &amp; Equipment</t>
  </si>
  <si>
    <t>392</t>
  </si>
  <si>
    <t>Transportation Equipment</t>
  </si>
  <si>
    <t>393</t>
  </si>
  <si>
    <t>Stores Equipment</t>
  </si>
  <si>
    <t>394</t>
  </si>
  <si>
    <t>Tools, Shop &amp; Garage Equipment</t>
  </si>
  <si>
    <t>395</t>
  </si>
  <si>
    <t>Laboratory Equipment</t>
  </si>
  <si>
    <t>396</t>
  </si>
  <si>
    <t>Power Operated Equipment</t>
  </si>
  <si>
    <t>397</t>
  </si>
  <si>
    <t>Communication Equipment</t>
  </si>
  <si>
    <t>398</t>
  </si>
  <si>
    <t>Miscellaneous Equipment</t>
  </si>
  <si>
    <t>Total General Plant</t>
  </si>
  <si>
    <t>Services</t>
  </si>
  <si>
    <t>FACTORS</t>
  </si>
  <si>
    <t>UTAH</t>
  </si>
  <si>
    <t>WYOMING</t>
  </si>
  <si>
    <t>13MAVG%</t>
  </si>
  <si>
    <t>YE</t>
  </si>
  <si>
    <t>101/106</t>
  </si>
  <si>
    <t>190008</t>
  </si>
  <si>
    <t>Accum Deferred Income Tax Federal</t>
  </si>
  <si>
    <t>190009</t>
  </si>
  <si>
    <t>Accum Deferred Income Tax State</t>
  </si>
  <si>
    <t>Scenario 1</t>
  </si>
  <si>
    <t>Scenario 2</t>
  </si>
  <si>
    <t>Scenario 3</t>
  </si>
  <si>
    <t>Account 255000 (ITC)</t>
  </si>
  <si>
    <t>CHECK</t>
  </si>
  <si>
    <t>101 &amp; 106</t>
  </si>
  <si>
    <t>108&amp;11</t>
  </si>
  <si>
    <t xml:space="preserve"> </t>
  </si>
  <si>
    <t>DATA FOR FACTOR DEVELOPMENT</t>
  </si>
  <si>
    <t>JUNE</t>
  </si>
  <si>
    <t>190/282</t>
  </si>
  <si>
    <t>Year End 2008</t>
  </si>
  <si>
    <t xml:space="preserve">Gas Plant in Service   </t>
  </si>
  <si>
    <t>Monthly Percent Change</t>
  </si>
  <si>
    <t>Accumulated Dep/Amort</t>
  </si>
  <si>
    <t>Materials &amp; Supplies</t>
  </si>
  <si>
    <t>Contributions in Aid of Const.</t>
  </si>
  <si>
    <t>Contributions In Aid of Const</t>
  </si>
  <si>
    <t>2004,2005,2007</t>
  </si>
  <si>
    <t>2003,2004,2005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</si>
</sst>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#,##0.000_);\(#,##0.000\)"/>
    <numFmt numFmtId="172" formatCode="0.000_);\(0.000\)"/>
    <numFmt numFmtId="173" formatCode="0_);\(0\)"/>
    <numFmt numFmtId="174" formatCode="mmm\-yy_)"/>
    <numFmt numFmtId="175" formatCode="#,##0.0000000_);\(#,##0.0000000\)"/>
    <numFmt numFmtId="176" formatCode="#,##0.0000_);\(#,##0.0000\)"/>
    <numFmt numFmtId="177" formatCode="mmmm\-yy"/>
    <numFmt numFmtId="178" formatCode="dd\-mmm\-yy"/>
    <numFmt numFmtId="179" formatCode="mm/dd/yy"/>
    <numFmt numFmtId="180" formatCode="#,##0.00000_);\(#,##0.00000\)"/>
    <numFmt numFmtId="181" formatCode="#,##0.000000_);\(#,##0.000000\)"/>
    <numFmt numFmtId="182" formatCode="0.00000"/>
    <numFmt numFmtId="183" formatCode="0.0000"/>
    <numFmt numFmtId="184" formatCode="#,##0.00000000000_);\(#,##0.00000000000\)"/>
    <numFmt numFmtId="185" formatCode="&quot;$&quot;#,##0.00;[Red]&quot;$&quot;#,##0.00"/>
    <numFmt numFmtId="186" formatCode="&quot;$&quot;#,##0.00"/>
    <numFmt numFmtId="187" formatCode="_(&quot;$&quot;* #,##0_);_(&quot;$&quot;* \(#,##0\);_(&quot;$&quot;* &quot;-&quot;??_);_(@_)"/>
    <numFmt numFmtId="188" formatCode="&quot;$&quot;#,##0"/>
    <numFmt numFmtId="189" formatCode="#,##0.00\ ;\(#,##0.00\)"/>
    <numFmt numFmtId="190" formatCode="mmmm\ d\,\ yyyy\ \ \ h:mm\ AM/PM"/>
    <numFmt numFmtId="191" formatCode="_(* #,##0.000000000_);_(* \(#,##0.000000000\);_(* &quot;-&quot;??_);_(@_)"/>
    <numFmt numFmtId="192" formatCode="0.0000000%"/>
    <numFmt numFmtId="193" formatCode="mm/dd/yy;@"/>
    <numFmt numFmtId="194" formatCode="[$-409]mmm\-yy;@"/>
    <numFmt numFmtId="195" formatCode="#,##0.000000000_);\(#,##0.000000000\)"/>
    <numFmt numFmtId="196" formatCode="#,##0.0_);\(#,##0.0\)"/>
    <numFmt numFmtId="197" formatCode="#,##0.00000000_);\(#,##0.00000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0.0"/>
    <numFmt numFmtId="202" formatCode="0.000"/>
    <numFmt numFmtId="203" formatCode="_(* #,##0.000_);_(* \(#,##0.000\);_(* &quot;-&quot;???_);_(@_)"/>
    <numFmt numFmtId="204" formatCode="_(* #,##0.00000_);_(* \(#,##0.00000\);_(* &quot;-&quot;?????_);_(@_)"/>
    <numFmt numFmtId="205" formatCode="_(* #,##0.0_);_(* \(#,##0.0\);_(* &quot;-&quot;?_);_(@_)"/>
    <numFmt numFmtId="206" formatCode="#,##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13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  <protection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>
      <alignment/>
    </xf>
    <xf numFmtId="165" fontId="0" fillId="0" borderId="0" xfId="15" applyNumberFormat="1" applyFill="1" applyBorder="1">
      <alignment/>
    </xf>
    <xf numFmtId="165" fontId="0" fillId="0" borderId="2" xfId="15" applyNumberFormat="1" applyFill="1" applyBorder="1">
      <alignment/>
    </xf>
    <xf numFmtId="165" fontId="0" fillId="0" borderId="0" xfId="15" applyNumberFormat="1" applyFont="1" applyFill="1" applyBorder="1">
      <alignment/>
    </xf>
    <xf numFmtId="165" fontId="0" fillId="0" borderId="0" xfId="15" applyNumberFormat="1" applyFont="1" applyFill="1">
      <alignment/>
    </xf>
    <xf numFmtId="43" fontId="0" fillId="0" borderId="0" xfId="15" applyNumberFormat="1" applyFill="1">
      <alignment/>
    </xf>
    <xf numFmtId="165" fontId="0" fillId="0" borderId="0" xfId="15" applyNumberFormat="1" applyFont="1" applyFill="1" applyBorder="1">
      <alignment/>
    </xf>
    <xf numFmtId="0" fontId="0" fillId="0" borderId="0" xfId="15" applyNumberFormat="1" applyFill="1" applyAlignment="1">
      <alignment horizontal="left"/>
    </xf>
    <xf numFmtId="165" fontId="0" fillId="0" borderId="0" xfId="15" applyNumberFormat="1" applyFont="1" applyFill="1" applyBorder="1" applyAlignment="1" quotePrefix="1">
      <alignment horizontal="center"/>
    </xf>
    <xf numFmtId="165" fontId="0" fillId="0" borderId="3" xfId="15" applyNumberFormat="1" applyFill="1" applyBorder="1">
      <alignment/>
    </xf>
    <xf numFmtId="43" fontId="0" fillId="0" borderId="0" xfId="15" applyFill="1" applyBorder="1">
      <alignment/>
    </xf>
    <xf numFmtId="37" fontId="5" fillId="0" borderId="0" xfId="15" applyNumberFormat="1" applyFont="1" applyFill="1" applyBorder="1">
      <alignment/>
    </xf>
    <xf numFmtId="198" fontId="5" fillId="0" borderId="0" xfId="15" applyNumberFormat="1" applyFont="1">
      <alignment/>
    </xf>
    <xf numFmtId="0" fontId="5" fillId="0" borderId="0" xfId="15" applyNumberFormat="1" applyFont="1">
      <alignment/>
    </xf>
    <xf numFmtId="0" fontId="5" fillId="0" borderId="0" xfId="0" applyFont="1" applyAlignment="1">
      <alignment/>
    </xf>
    <xf numFmtId="37" fontId="5" fillId="0" borderId="0" xfId="15" applyNumberFormat="1" applyFont="1" applyBorder="1">
      <alignment/>
    </xf>
    <xf numFmtId="0" fontId="5" fillId="0" borderId="0" xfId="0" applyFont="1" applyAlignment="1">
      <alignment/>
    </xf>
    <xf numFmtId="0" fontId="4" fillId="0" borderId="0" xfId="15" applyNumberFormat="1" applyFont="1" applyBorder="1" applyAlignment="1">
      <alignment horizontal="center"/>
    </xf>
    <xf numFmtId="37" fontId="4" fillId="0" borderId="0" xfId="15" applyNumberFormat="1" applyFont="1" applyBorder="1" applyAlignment="1">
      <alignment horizontal="center"/>
    </xf>
    <xf numFmtId="37" fontId="4" fillId="0" borderId="0" xfId="15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165" fontId="0" fillId="0" borderId="0" xfId="0" applyNumberFormat="1" applyAlignment="1">
      <alignment/>
    </xf>
    <xf numFmtId="198" fontId="4" fillId="0" borderId="0" xfId="15" applyNumberFormat="1" applyFont="1" applyAlignment="1">
      <alignment horizontal="center"/>
    </xf>
    <xf numFmtId="165" fontId="5" fillId="0" borderId="0" xfId="15" applyNumberFormat="1" applyFont="1" applyBorder="1" applyAlignment="1" quotePrefix="1">
      <alignment horizontal="center"/>
    </xf>
    <xf numFmtId="17" fontId="1" fillId="0" borderId="1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17" fontId="4" fillId="0" borderId="1" xfId="15" applyNumberFormat="1" applyFont="1" applyBorder="1" applyAlignment="1">
      <alignment horizontal="center"/>
    </xf>
    <xf numFmtId="165" fontId="4" fillId="0" borderId="0" xfId="21" applyNumberFormat="1" applyFont="1" applyBorder="1" applyAlignment="1">
      <alignment horizontal="center"/>
    </xf>
    <xf numFmtId="17" fontId="5" fillId="0" borderId="0" xfId="0" applyNumberFormat="1" applyFont="1" applyAlignment="1">
      <alignment/>
    </xf>
    <xf numFmtId="0" fontId="1" fillId="0" borderId="0" xfId="15" applyNumberFormat="1" applyFont="1" applyBorder="1">
      <alignment/>
    </xf>
    <xf numFmtId="0" fontId="4" fillId="0" borderId="0" xfId="15" applyNumberFormat="1" applyFont="1" applyBorder="1">
      <alignment/>
    </xf>
    <xf numFmtId="37" fontId="0" fillId="0" borderId="0" xfId="15" applyNumberFormat="1" applyBorder="1">
      <alignment/>
    </xf>
    <xf numFmtId="0" fontId="5" fillId="0" borderId="0" xfId="15" applyNumberFormat="1" applyFont="1" applyBorder="1">
      <alignment/>
    </xf>
    <xf numFmtId="165" fontId="5" fillId="0" borderId="4" xfId="15" applyNumberFormat="1" applyFont="1" applyBorder="1" applyAlignment="1" quotePrefix="1">
      <alignment horizontal="center"/>
    </xf>
    <xf numFmtId="165" fontId="4" fillId="0" borderId="0" xfId="15" applyNumberFormat="1" applyFont="1" applyBorder="1" applyAlignment="1">
      <alignment horizontal="center"/>
    </xf>
    <xf numFmtId="37" fontId="5" fillId="0" borderId="2" xfId="15" applyNumberFormat="1" applyFont="1" applyBorder="1">
      <alignment/>
    </xf>
    <xf numFmtId="167" fontId="4" fillId="0" borderId="0" xfId="21" applyNumberFormat="1" applyFont="1" applyFill="1" applyBorder="1" applyAlignment="1">
      <alignment horizontal="center"/>
    </xf>
    <xf numFmtId="37" fontId="0" fillId="0" borderId="0" xfId="15" applyNumberFormat="1" applyFont="1" applyBorder="1">
      <alignment/>
    </xf>
    <xf numFmtId="166" fontId="5" fillId="0" borderId="0" xfId="15" applyNumberFormat="1" applyFont="1" applyBorder="1">
      <alignment/>
    </xf>
    <xf numFmtId="43" fontId="0" fillId="0" borderId="0" xfId="15" applyFont="1" applyFill="1" applyBorder="1" applyAlignment="1" quotePrefix="1">
      <alignment horizontal="center"/>
    </xf>
    <xf numFmtId="43" fontId="0" fillId="0" borderId="0" xfId="15" applyNumberFormat="1" applyFont="1" applyFill="1" applyBorder="1">
      <alignment/>
    </xf>
    <xf numFmtId="43" fontId="0" fillId="0" borderId="0" xfId="15" applyFont="1" applyFill="1" applyBorder="1">
      <alignment/>
    </xf>
    <xf numFmtId="37" fontId="0" fillId="0" borderId="1" xfId="15" applyNumberFormat="1" applyBorder="1">
      <alignment/>
    </xf>
    <xf numFmtId="0" fontId="5" fillId="0" borderId="1" xfId="15" applyNumberFormat="1" applyFont="1" applyBorder="1">
      <alignment/>
    </xf>
    <xf numFmtId="37" fontId="5" fillId="0" borderId="1" xfId="15" applyNumberFormat="1" applyFont="1" applyBorder="1">
      <alignment/>
    </xf>
    <xf numFmtId="43" fontId="0" fillId="0" borderId="1" xfId="15" applyNumberFormat="1" applyFill="1" applyBorder="1">
      <alignment/>
    </xf>
    <xf numFmtId="43" fontId="0" fillId="0" borderId="0" xfId="15" applyNumberFormat="1" applyFill="1" applyBorder="1">
      <alignment/>
    </xf>
    <xf numFmtId="17" fontId="4" fillId="0" borderId="0" xfId="15" applyNumberFormat="1" applyFont="1" applyBorder="1" applyAlignment="1">
      <alignment horizontal="center"/>
    </xf>
    <xf numFmtId="183" fontId="4" fillId="0" borderId="0" xfId="15" applyNumberFormat="1" applyFont="1" applyBorder="1" applyAlignment="1">
      <alignment horizontal="center"/>
    </xf>
    <xf numFmtId="37" fontId="9" fillId="0" borderId="0" xfId="15" applyNumberFormat="1" applyFont="1" applyBorder="1">
      <alignment/>
    </xf>
    <xf numFmtId="43" fontId="5" fillId="0" borderId="0" xfId="15" applyFont="1" applyBorder="1">
      <alignment/>
    </xf>
    <xf numFmtId="37" fontId="0" fillId="0" borderId="2" xfId="15" applyNumberFormat="1" applyBorder="1">
      <alignment/>
    </xf>
    <xf numFmtId="0" fontId="5" fillId="0" borderId="2" xfId="15" applyNumberFormat="1" applyFont="1" applyBorder="1">
      <alignment/>
    </xf>
    <xf numFmtId="43" fontId="0" fillId="0" borderId="2" xfId="15" applyNumberFormat="1" applyFill="1" applyBorder="1">
      <alignment/>
    </xf>
    <xf numFmtId="0" fontId="5" fillId="0" borderId="5" xfId="15" applyNumberFormat="1" applyFont="1" applyBorder="1">
      <alignment/>
    </xf>
    <xf numFmtId="43" fontId="0" fillId="0" borderId="1" xfId="15" applyFont="1" applyFill="1" applyBorder="1">
      <alignment/>
    </xf>
    <xf numFmtId="43" fontId="5" fillId="0" borderId="1" xfId="15" applyFont="1" applyBorder="1">
      <alignment/>
    </xf>
    <xf numFmtId="0" fontId="5" fillId="0" borderId="6" xfId="15" applyNumberFormat="1" applyFont="1" applyBorder="1">
      <alignment/>
    </xf>
    <xf numFmtId="37" fontId="5" fillId="0" borderId="6" xfId="15" applyNumberFormat="1" applyFont="1" applyBorder="1">
      <alignment/>
    </xf>
    <xf numFmtId="37" fontId="5" fillId="0" borderId="0" xfId="15" applyNumberFormat="1" applyFont="1" applyBorder="1" applyAlignment="1">
      <alignment horizontal="left"/>
    </xf>
    <xf numFmtId="0" fontId="5" fillId="0" borderId="3" xfId="15" applyNumberFormat="1" applyFont="1" applyBorder="1">
      <alignment/>
    </xf>
    <xf numFmtId="37" fontId="5" fillId="0" borderId="3" xfId="15" applyNumberFormat="1" applyFont="1" applyBorder="1">
      <alignment/>
    </xf>
    <xf numFmtId="43" fontId="0" fillId="0" borderId="3" xfId="15" applyNumberFormat="1" applyFont="1" applyFill="1" applyBorder="1">
      <alignment/>
    </xf>
    <xf numFmtId="43" fontId="0" fillId="0" borderId="3" xfId="15" applyNumberFormat="1" applyFill="1" applyBorder="1">
      <alignment/>
    </xf>
    <xf numFmtId="37" fontId="5" fillId="3" borderId="0" xfId="15" applyNumberFormat="1" applyFont="1" applyFill="1" applyBorder="1">
      <alignment/>
    </xf>
    <xf numFmtId="37" fontId="5" fillId="0" borderId="4" xfId="15" applyNumberFormat="1" applyFont="1" applyBorder="1">
      <alignment/>
    </xf>
    <xf numFmtId="37" fontId="5" fillId="4" borderId="3" xfId="15" applyNumberFormat="1" applyFont="1" applyFill="1" applyBorder="1">
      <alignment/>
    </xf>
    <xf numFmtId="165" fontId="0" fillId="0" borderId="4" xfId="15" applyNumberFormat="1" applyFont="1" applyFill="1" applyBorder="1">
      <alignment/>
    </xf>
    <xf numFmtId="43" fontId="0" fillId="0" borderId="4" xfId="15" applyNumberFormat="1" applyFill="1" applyBorder="1">
      <alignment/>
    </xf>
    <xf numFmtId="0" fontId="5" fillId="0" borderId="0" xfId="15" applyNumberFormat="1" applyFont="1" applyBorder="1" applyAlignment="1">
      <alignment horizontal="left"/>
    </xf>
    <xf numFmtId="198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5" fillId="5" borderId="0" xfId="15" applyNumberFormat="1" applyFont="1" applyFill="1" applyBorder="1">
      <alignment/>
    </xf>
    <xf numFmtId="167" fontId="5" fillId="0" borderId="0" xfId="21" applyNumberFormat="1" applyFont="1" applyAlignment="1">
      <alignment/>
    </xf>
    <xf numFmtId="167" fontId="4" fillId="0" borderId="0" xfId="21" applyNumberFormat="1" applyFont="1" applyAlignment="1">
      <alignment horizontal="center"/>
    </xf>
    <xf numFmtId="167" fontId="4" fillId="0" borderId="1" xfId="21" applyNumberFormat="1" applyFont="1" applyBorder="1" applyAlignment="1">
      <alignment horizontal="center"/>
    </xf>
    <xf numFmtId="167" fontId="4" fillId="0" borderId="0" xfId="21" applyNumberFormat="1" applyFont="1" applyBorder="1" applyAlignment="1">
      <alignment/>
    </xf>
    <xf numFmtId="167" fontId="5" fillId="0" borderId="0" xfId="21" applyNumberFormat="1" applyFont="1" applyBorder="1" applyAlignment="1">
      <alignment/>
    </xf>
    <xf numFmtId="167" fontId="5" fillId="5" borderId="0" xfId="21" applyNumberFormat="1" applyFont="1" applyFill="1" applyBorder="1" applyAlignment="1">
      <alignment/>
    </xf>
    <xf numFmtId="167" fontId="0" fillId="0" borderId="0" xfId="21" applyNumberFormat="1" applyFill="1" applyBorder="1" applyAlignment="1">
      <alignment/>
    </xf>
    <xf numFmtId="167" fontId="0" fillId="0" borderId="0" xfId="21" applyNumberFormat="1" applyFont="1" applyFill="1" applyBorder="1" applyAlignment="1">
      <alignment/>
    </xf>
    <xf numFmtId="167" fontId="5" fillId="0" borderId="0" xfId="21" applyNumberFormat="1" applyFont="1" applyFill="1" applyBorder="1" applyAlignment="1">
      <alignment/>
    </xf>
    <xf numFmtId="167" fontId="5" fillId="4" borderId="0" xfId="21" applyNumberFormat="1" applyFont="1" applyFill="1" applyBorder="1" applyAlignment="1">
      <alignment/>
    </xf>
    <xf numFmtId="167" fontId="5" fillId="0" borderId="0" xfId="21" applyNumberFormat="1" applyFont="1" applyAlignment="1">
      <alignment horizontal="center"/>
    </xf>
    <xf numFmtId="167" fontId="5" fillId="6" borderId="0" xfId="21" applyNumberFormat="1" applyFont="1" applyFill="1" applyBorder="1" applyAlignment="1">
      <alignment/>
    </xf>
    <xf numFmtId="37" fontId="0" fillId="6" borderId="0" xfId="15" applyNumberFormat="1" applyFont="1" applyFill="1" applyBorder="1">
      <alignment/>
    </xf>
    <xf numFmtId="0" fontId="5" fillId="6" borderId="0" xfId="15" applyNumberFormat="1" applyFont="1" applyFill="1" applyBorder="1">
      <alignment/>
    </xf>
    <xf numFmtId="37" fontId="5" fillId="6" borderId="5" xfId="15" applyNumberFormat="1" applyFont="1" applyFill="1" applyBorder="1">
      <alignment/>
    </xf>
    <xf numFmtId="0" fontId="5" fillId="6" borderId="0" xfId="0" applyFont="1" applyFill="1" applyAlignment="1">
      <alignment/>
    </xf>
    <xf numFmtId="37" fontId="0" fillId="7" borderId="0" xfId="15" applyNumberFormat="1" applyFont="1" applyFill="1" applyBorder="1">
      <alignment/>
    </xf>
    <xf numFmtId="0" fontId="5" fillId="7" borderId="0" xfId="15" applyNumberFormat="1" applyFont="1" applyFill="1" applyBorder="1">
      <alignment/>
    </xf>
    <xf numFmtId="37" fontId="5" fillId="7" borderId="0" xfId="15" applyNumberFormat="1" applyFont="1" applyFill="1" applyBorder="1">
      <alignment/>
    </xf>
    <xf numFmtId="43" fontId="0" fillId="7" borderId="2" xfId="15" applyNumberFormat="1" applyFill="1" applyBorder="1">
      <alignment/>
    </xf>
    <xf numFmtId="167" fontId="0" fillId="7" borderId="0" xfId="21" applyNumberFormat="1" applyFill="1" applyBorder="1" applyAlignment="1">
      <alignment/>
    </xf>
    <xf numFmtId="0" fontId="5" fillId="7" borderId="0" xfId="0" applyFont="1" applyFill="1" applyAlignment="1">
      <alignment/>
    </xf>
    <xf numFmtId="165" fontId="5" fillId="0" borderId="0" xfId="15" applyNumberFormat="1" applyFont="1" applyBorder="1">
      <alignment/>
    </xf>
    <xf numFmtId="165" fontId="5" fillId="0" borderId="0" xfId="15" applyNumberFormat="1" applyFont="1">
      <alignment/>
    </xf>
    <xf numFmtId="165" fontId="5" fillId="7" borderId="0" xfId="15" applyNumberFormat="1" applyFont="1" applyFill="1" applyBorder="1">
      <alignment/>
    </xf>
    <xf numFmtId="37" fontId="5" fillId="7" borderId="2" xfId="15" applyNumberFormat="1" applyFont="1" applyFill="1" applyBorder="1">
      <alignment/>
    </xf>
    <xf numFmtId="37" fontId="5" fillId="7" borderId="1" xfId="15" applyNumberFormat="1" applyFont="1" applyFill="1" applyBorder="1">
      <alignment/>
    </xf>
    <xf numFmtId="37" fontId="4" fillId="8" borderId="7" xfId="0" applyNumberFormat="1" applyFont="1" applyFill="1" applyBorder="1" applyAlignment="1">
      <alignment/>
    </xf>
    <xf numFmtId="165" fontId="5" fillId="0" borderId="4" xfId="15" applyNumberFormat="1" applyFont="1" applyBorder="1">
      <alignment/>
    </xf>
    <xf numFmtId="165" fontId="0" fillId="0" borderId="0" xfId="15" applyNumberFormat="1">
      <alignment/>
    </xf>
    <xf numFmtId="165" fontId="5" fillId="0" borderId="2" xfId="15" applyNumberFormat="1" applyFont="1" applyFill="1" applyBorder="1">
      <alignment/>
    </xf>
    <xf numFmtId="165" fontId="0" fillId="7" borderId="2" xfId="15" applyNumberFormat="1" applyFill="1" applyBorder="1">
      <alignment/>
    </xf>
    <xf numFmtId="165" fontId="5" fillId="7" borderId="5" xfId="15" applyNumberFormat="1" applyFont="1" applyFill="1" applyBorder="1">
      <alignment/>
    </xf>
    <xf numFmtId="43" fontId="5" fillId="8" borderId="0" xfId="15" applyFont="1" applyFill="1" applyBorder="1">
      <alignment/>
    </xf>
    <xf numFmtId="165" fontId="5" fillId="8" borderId="0" xfId="15" applyNumberFormat="1" applyFont="1" applyFill="1" applyBorder="1">
      <alignment/>
    </xf>
    <xf numFmtId="37" fontId="5" fillId="8" borderId="2" xfId="15" applyNumberFormat="1" applyFont="1" applyFill="1" applyBorder="1">
      <alignment/>
    </xf>
    <xf numFmtId="165" fontId="0" fillId="8" borderId="0" xfId="15" applyNumberFormat="1" applyFont="1" applyFill="1" applyBorder="1">
      <alignment/>
    </xf>
    <xf numFmtId="165" fontId="5" fillId="9" borderId="0" xfId="15" applyNumberFormat="1" applyFont="1" applyFill="1" applyBorder="1">
      <alignment/>
    </xf>
    <xf numFmtId="165" fontId="5" fillId="9" borderId="0" xfId="15" applyNumberFormat="1" applyFont="1" applyFill="1">
      <alignment/>
    </xf>
    <xf numFmtId="165" fontId="1" fillId="9" borderId="0" xfId="15" applyNumberFormat="1" applyFont="1" applyFill="1" quotePrefix="1">
      <alignment/>
    </xf>
    <xf numFmtId="165" fontId="4" fillId="9" borderId="0" xfId="15" applyNumberFormat="1" applyFont="1" applyFill="1">
      <alignment/>
    </xf>
    <xf numFmtId="17" fontId="4" fillId="9" borderId="1" xfId="15" applyNumberFormat="1" applyFont="1" applyFill="1" applyBorder="1" applyAlignment="1">
      <alignment horizontal="center"/>
    </xf>
    <xf numFmtId="165" fontId="0" fillId="9" borderId="0" xfId="15" applyNumberFormat="1" applyFill="1">
      <alignment/>
    </xf>
    <xf numFmtId="165" fontId="0" fillId="9" borderId="0" xfId="15" applyNumberFormat="1" applyFill="1" applyBorder="1">
      <alignment/>
    </xf>
    <xf numFmtId="165" fontId="0" fillId="9" borderId="0" xfId="15" applyNumberFormat="1" applyFont="1" applyFill="1" applyBorder="1">
      <alignment/>
    </xf>
    <xf numFmtId="165" fontId="5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5" fillId="8" borderId="0" xfId="15" applyNumberFormat="1" applyFont="1" applyFill="1" applyBorder="1">
      <alignment/>
    </xf>
    <xf numFmtId="165" fontId="5" fillId="8" borderId="2" xfId="15" applyNumberFormat="1" applyFont="1" applyFill="1" applyBorder="1">
      <alignment/>
    </xf>
    <xf numFmtId="165" fontId="5" fillId="0" borderId="2" xfId="15" applyNumberFormat="1" applyFont="1" applyBorder="1">
      <alignment/>
    </xf>
    <xf numFmtId="165" fontId="5" fillId="4" borderId="3" xfId="15" applyNumberFormat="1" applyFont="1" applyFill="1" applyBorder="1">
      <alignment/>
    </xf>
    <xf numFmtId="165" fontId="5" fillId="0" borderId="3" xfId="15" applyNumberFormat="1" applyFont="1" applyBorder="1">
      <alignment/>
    </xf>
    <xf numFmtId="165" fontId="0" fillId="0" borderId="0" xfId="15" applyNumberFormat="1" applyFont="1" applyFill="1" applyAlignment="1" quotePrefix="1">
      <alignment horizontal="left"/>
    </xf>
    <xf numFmtId="49" fontId="0" fillId="0" borderId="0" xfId="15" applyNumberFormat="1" applyFill="1" applyAlignment="1">
      <alignment horizontal="left"/>
    </xf>
    <xf numFmtId="3" fontId="5" fillId="0" borderId="0" xfId="15" applyNumberFormat="1" applyFont="1">
      <alignment/>
    </xf>
    <xf numFmtId="3" fontId="4" fillId="0" borderId="0" xfId="15" applyNumberFormat="1" applyFont="1" applyBorder="1">
      <alignment/>
    </xf>
    <xf numFmtId="3" fontId="5" fillId="0" borderId="0" xfId="15" applyNumberFormat="1" applyFont="1" applyBorder="1">
      <alignment/>
    </xf>
    <xf numFmtId="3" fontId="5" fillId="0" borderId="1" xfId="15" applyNumberFormat="1" applyFont="1" applyBorder="1">
      <alignment/>
    </xf>
    <xf numFmtId="3" fontId="0" fillId="0" borderId="0" xfId="15" applyNumberFormat="1" applyFill="1" applyBorder="1">
      <alignment/>
    </xf>
    <xf numFmtId="3" fontId="0" fillId="0" borderId="2" xfId="15" applyNumberFormat="1" applyFill="1" applyBorder="1">
      <alignment/>
    </xf>
    <xf numFmtId="3" fontId="0" fillId="7" borderId="2" xfId="15" applyNumberFormat="1" applyFill="1" applyBorder="1">
      <alignment/>
    </xf>
    <xf numFmtId="3" fontId="5" fillId="0" borderId="2" xfId="15" applyNumberFormat="1" applyFont="1" applyBorder="1">
      <alignment/>
    </xf>
    <xf numFmtId="3" fontId="5" fillId="0" borderId="6" xfId="15" applyNumberFormat="1" applyFont="1" applyBorder="1">
      <alignment/>
    </xf>
    <xf numFmtId="3" fontId="5" fillId="6" borderId="5" xfId="15" applyNumberFormat="1" applyFont="1" applyFill="1" applyBorder="1">
      <alignment/>
    </xf>
    <xf numFmtId="3" fontId="5" fillId="0" borderId="3" xfId="15" applyNumberFormat="1" applyFont="1" applyBorder="1">
      <alignment/>
    </xf>
    <xf numFmtId="3" fontId="0" fillId="0" borderId="0" xfId="15" applyNumberFormat="1" applyFont="1" applyFill="1" applyBorder="1">
      <alignment/>
    </xf>
    <xf numFmtId="3" fontId="0" fillId="0" borderId="3" xfId="15" applyNumberFormat="1" applyFill="1" applyBorder="1">
      <alignment/>
    </xf>
    <xf numFmtId="3" fontId="5" fillId="0" borderId="0" xfId="15" applyNumberFormat="1" applyFont="1" applyFill="1" applyBorder="1">
      <alignment/>
    </xf>
    <xf numFmtId="3" fontId="5" fillId="0" borderId="3" xfId="15" applyNumberFormat="1" applyFont="1" applyFill="1" applyBorder="1">
      <alignment/>
    </xf>
    <xf numFmtId="37" fontId="0" fillId="0" borderId="0" xfId="15" applyNumberFormat="1" applyFont="1" applyFill="1" applyBorder="1">
      <alignment/>
    </xf>
    <xf numFmtId="0" fontId="5" fillId="0" borderId="0" xfId="15" applyNumberFormat="1" applyFont="1" applyFill="1" applyBorder="1">
      <alignment/>
    </xf>
    <xf numFmtId="165" fontId="5" fillId="0" borderId="0" xfId="15" applyNumberFormat="1" applyFont="1" applyFill="1" applyBorder="1">
      <alignment/>
    </xf>
    <xf numFmtId="0" fontId="5" fillId="0" borderId="0" xfId="0" applyFont="1" applyFill="1" applyAlignment="1">
      <alignment/>
    </xf>
    <xf numFmtId="0" fontId="5" fillId="0" borderId="3" xfId="15" applyNumberFormat="1" applyFont="1" applyFill="1" applyBorder="1">
      <alignment/>
    </xf>
    <xf numFmtId="37" fontId="5" fillId="0" borderId="3" xfId="15" applyNumberFormat="1" applyFont="1" applyFill="1" applyBorder="1">
      <alignment/>
    </xf>
    <xf numFmtId="165" fontId="5" fillId="0" borderId="3" xfId="15" applyNumberFormat="1" applyFont="1" applyFill="1" applyBorder="1">
      <alignment/>
    </xf>
    <xf numFmtId="165" fontId="5" fillId="0" borderId="0" xfId="0" applyNumberFormat="1" applyFont="1" applyAlignment="1">
      <alignment/>
    </xf>
    <xf numFmtId="3" fontId="5" fillId="10" borderId="0" xfId="15" applyNumberFormat="1" applyFont="1" applyFill="1">
      <alignment/>
    </xf>
    <xf numFmtId="37" fontId="5" fillId="10" borderId="0" xfId="15" applyNumberFormat="1" applyFont="1" applyFill="1" applyBorder="1">
      <alignment/>
    </xf>
    <xf numFmtId="0" fontId="5" fillId="11" borderId="0" xfId="15" applyNumberFormat="1" applyFont="1" applyFill="1" applyBorder="1">
      <alignment/>
    </xf>
    <xf numFmtId="0" fontId="0" fillId="11" borderId="0" xfId="15" applyNumberFormat="1" applyFill="1" applyAlignment="1">
      <alignment horizontal="left"/>
    </xf>
    <xf numFmtId="0" fontId="0" fillId="11" borderId="0" xfId="15" applyNumberFormat="1" applyFill="1" applyAlignment="1">
      <alignment horizontal="right"/>
    </xf>
    <xf numFmtId="49" fontId="0" fillId="0" borderId="0" xfId="15" applyNumberFormat="1" applyFill="1" applyAlignment="1">
      <alignment horizontal="right"/>
    </xf>
    <xf numFmtId="43" fontId="0" fillId="5" borderId="0" xfId="15" applyNumberFormat="1" applyFont="1" applyFill="1" applyBorder="1">
      <alignment/>
    </xf>
    <xf numFmtId="43" fontId="0" fillId="5" borderId="1" xfId="15" applyNumberFormat="1" applyFill="1" applyBorder="1">
      <alignment/>
    </xf>
    <xf numFmtId="43" fontId="0" fillId="5" borderId="0" xfId="15" applyNumberFormat="1" applyFill="1" applyBorder="1">
      <alignment/>
    </xf>
    <xf numFmtId="165" fontId="0" fillId="5" borderId="0" xfId="15" applyNumberFormat="1" applyFont="1" applyFill="1" applyBorder="1">
      <alignment/>
    </xf>
    <xf numFmtId="43" fontId="0" fillId="10" borderId="0" xfId="15" applyFont="1" applyFill="1" applyBorder="1" applyAlignment="1" quotePrefix="1">
      <alignment horizontal="center"/>
    </xf>
    <xf numFmtId="37" fontId="5" fillId="10" borderId="1" xfId="15" applyNumberFormat="1" applyFont="1" applyFill="1" applyBorder="1">
      <alignment/>
    </xf>
    <xf numFmtId="165" fontId="5" fillId="0" borderId="0" xfId="15" applyNumberFormat="1" applyFont="1" applyFill="1" applyBorder="1" applyAlignment="1" quotePrefix="1">
      <alignment horizontal="center"/>
    </xf>
    <xf numFmtId="165" fontId="5" fillId="0" borderId="4" xfId="15" applyNumberFormat="1" applyFont="1" applyFill="1" applyBorder="1" applyAlignment="1" quotePrefix="1">
      <alignment horizontal="center"/>
    </xf>
    <xf numFmtId="165" fontId="0" fillId="10" borderId="0" xfId="15" applyNumberFormat="1" applyFill="1" applyBorder="1">
      <alignment/>
    </xf>
    <xf numFmtId="37" fontId="5" fillId="1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43" fontId="1" fillId="0" borderId="0" xfId="15" applyNumberFormat="1" applyFont="1" applyFill="1" applyBorder="1">
      <alignment/>
    </xf>
    <xf numFmtId="165" fontId="0" fillId="0" borderId="1" xfId="15" applyNumberFormat="1" applyFill="1" applyBorder="1">
      <alignment/>
    </xf>
    <xf numFmtId="165" fontId="0" fillId="5" borderId="2" xfId="15" applyNumberFormat="1" applyFill="1" applyBorder="1">
      <alignment/>
    </xf>
    <xf numFmtId="165" fontId="0" fillId="0" borderId="5" xfId="15" applyNumberFormat="1" applyFill="1" applyBorder="1">
      <alignment/>
    </xf>
    <xf numFmtId="165" fontId="0" fillId="0" borderId="6" xfId="15" applyNumberFormat="1" applyFill="1" applyBorder="1">
      <alignment/>
    </xf>
    <xf numFmtId="165" fontId="0" fillId="0" borderId="2" xfId="15" applyNumberFormat="1" applyFont="1" applyFill="1" applyBorder="1">
      <alignment/>
    </xf>
    <xf numFmtId="165" fontId="0" fillId="10" borderId="0" xfId="15" applyNumberFormat="1" applyFont="1" applyFill="1" applyBorder="1">
      <alignment/>
    </xf>
    <xf numFmtId="165" fontId="0" fillId="10" borderId="2" xfId="15" applyNumberFormat="1" applyFill="1" applyBorder="1">
      <alignment/>
    </xf>
    <xf numFmtId="165" fontId="0" fillId="10" borderId="3" xfId="15" applyNumberFormat="1" applyFill="1" applyBorder="1">
      <alignment/>
    </xf>
    <xf numFmtId="198" fontId="4" fillId="0" borderId="0" xfId="15" applyNumberFormat="1" applyFont="1">
      <alignment/>
    </xf>
    <xf numFmtId="198" fontId="5" fillId="10" borderId="0" xfId="15" applyNumberFormat="1" applyFont="1" applyFill="1">
      <alignment/>
    </xf>
    <xf numFmtId="165" fontId="1" fillId="0" borderId="0" xfId="15" applyNumberFormat="1" applyFont="1" applyAlignment="1" quotePrefix="1">
      <alignment horizontal="center"/>
    </xf>
    <xf numFmtId="17" fontId="0" fillId="0" borderId="0" xfId="0" applyNumberFormat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37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183" fontId="4" fillId="0" borderId="0" xfId="15" applyNumberFormat="1" applyFont="1" applyFill="1" applyBorder="1" applyAlignment="1">
      <alignment horizontal="center"/>
    </xf>
    <xf numFmtId="198" fontId="4" fillId="0" borderId="0" xfId="15" applyNumberFormat="1" applyFont="1" applyFill="1" applyAlignment="1">
      <alignment horizontal="center"/>
    </xf>
    <xf numFmtId="17" fontId="4" fillId="0" borderId="0" xfId="15" applyNumberFormat="1" applyFont="1" applyFill="1" applyBorder="1" applyAlignment="1">
      <alignment horizontal="center"/>
    </xf>
    <xf numFmtId="0" fontId="4" fillId="0" borderId="0" xfId="15" applyNumberFormat="1" applyFont="1" applyFill="1" applyBorder="1" applyAlignment="1">
      <alignment horizontal="center"/>
    </xf>
    <xf numFmtId="37" fontId="9" fillId="0" borderId="0" xfId="15" applyNumberFormat="1" applyFont="1" applyFill="1" applyBorder="1" applyAlignment="1" quotePrefix="1">
      <alignment horizontal="center"/>
    </xf>
    <xf numFmtId="37" fontId="9" fillId="0" borderId="0" xfId="15" applyNumberFormat="1" applyFont="1" applyFill="1" applyBorder="1">
      <alignment/>
    </xf>
    <xf numFmtId="37" fontId="4" fillId="0" borderId="0" xfId="15" applyNumberFormat="1" applyFont="1" applyFill="1" applyBorder="1" applyAlignment="1">
      <alignment horizontal="center"/>
    </xf>
    <xf numFmtId="166" fontId="5" fillId="0" borderId="0" xfId="21" applyNumberFormat="1" applyFont="1" applyBorder="1" applyAlignment="1">
      <alignment/>
    </xf>
    <xf numFmtId="206" fontId="5" fillId="0" borderId="0" xfId="21" applyNumberFormat="1" applyFont="1" applyBorder="1" applyAlignment="1">
      <alignment/>
    </xf>
    <xf numFmtId="43" fontId="5" fillId="0" borderId="0" xfId="15" applyFont="1" applyFill="1" applyBorder="1">
      <alignment/>
    </xf>
    <xf numFmtId="0" fontId="11" fillId="0" borderId="1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37" fontId="0" fillId="0" borderId="0" xfId="15" applyNumberFormat="1" applyFill="1" applyBorder="1">
      <alignment/>
    </xf>
    <xf numFmtId="37" fontId="1" fillId="0" borderId="0" xfId="15" applyNumberFormat="1" applyFont="1" applyFill="1" applyBorder="1" applyAlignment="1">
      <alignment horizontal="center"/>
    </xf>
    <xf numFmtId="17" fontId="1" fillId="0" borderId="1" xfId="15" applyNumberFormat="1" applyFont="1" applyFill="1" applyBorder="1" applyAlignment="1">
      <alignment horizontal="center"/>
    </xf>
    <xf numFmtId="165" fontId="0" fillId="0" borderId="0" xfId="15" applyNumberFormat="1" applyFill="1" applyAlignment="1" quotePrefix="1">
      <alignment horizontal="center"/>
    </xf>
    <xf numFmtId="165" fontId="5" fillId="0" borderId="0" xfId="15" applyNumberFormat="1" applyFont="1" applyFill="1">
      <alignment/>
    </xf>
    <xf numFmtId="165" fontId="0" fillId="0" borderId="0" xfId="15" applyNumberFormat="1" applyFill="1" applyAlignment="1">
      <alignment horizontal="right"/>
    </xf>
    <xf numFmtId="165" fontId="0" fillId="0" borderId="0" xfId="15" applyNumberFormat="1" applyFill="1" applyAlignment="1" quotePrefix="1">
      <alignment horizontal="right"/>
    </xf>
    <xf numFmtId="165" fontId="1" fillId="0" borderId="1" xfId="15" applyNumberFormat="1" applyFont="1" applyFill="1" applyBorder="1" applyAlignment="1">
      <alignment horizontal="center"/>
    </xf>
    <xf numFmtId="165" fontId="0" fillId="0" borderId="2" xfId="15" applyNumberFormat="1" applyFont="1" applyFill="1" applyBorder="1">
      <alignment/>
    </xf>
    <xf numFmtId="165" fontId="0" fillId="0" borderId="9" xfId="15" applyNumberFormat="1" applyFill="1" applyBorder="1">
      <alignment/>
    </xf>
    <xf numFmtId="165" fontId="0" fillId="0" borderId="15" xfId="15" applyNumberFormat="1" applyFill="1" applyBorder="1">
      <alignment/>
    </xf>
    <xf numFmtId="165" fontId="0" fillId="0" borderId="16" xfId="15" applyNumberFormat="1" applyFill="1" applyBorder="1">
      <alignment/>
    </xf>
    <xf numFmtId="165" fontId="0" fillId="0" borderId="17" xfId="15" applyNumberFormat="1" applyFill="1" applyBorder="1">
      <alignment/>
    </xf>
    <xf numFmtId="165" fontId="0" fillId="0" borderId="2" xfId="15" applyNumberFormat="1" applyFont="1" applyFill="1" applyBorder="1" applyAlignment="1" quotePrefix="1">
      <alignment horizontal="center"/>
    </xf>
    <xf numFmtId="165" fontId="0" fillId="0" borderId="4" xfId="15" applyNumberFormat="1" applyFont="1" applyFill="1" applyBorder="1" applyAlignment="1" quotePrefix="1">
      <alignment horizontal="center"/>
    </xf>
    <xf numFmtId="43" fontId="0" fillId="0" borderId="18" xfId="15" applyNumberFormat="1" applyFill="1" applyBorder="1">
      <alignment/>
    </xf>
    <xf numFmtId="165" fontId="0" fillId="0" borderId="4" xfId="15" applyNumberFormat="1" applyFill="1" applyBorder="1">
      <alignment/>
    </xf>
    <xf numFmtId="165" fontId="0" fillId="0" borderId="18" xfId="15" applyNumberFormat="1" applyFill="1" applyBorder="1">
      <alignment/>
    </xf>
    <xf numFmtId="165" fontId="0" fillId="10" borderId="4" xfId="15" applyNumberFormat="1" applyFont="1" applyFill="1" applyBorder="1">
      <alignment/>
    </xf>
    <xf numFmtId="165" fontId="0" fillId="10" borderId="18" xfId="15" applyNumberFormat="1" applyFill="1" applyBorder="1">
      <alignment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Fill="1" applyBorder="1" applyAlignment="1">
      <alignment horizontal="center"/>
    </xf>
    <xf numFmtId="166" fontId="5" fillId="0" borderId="0" xfId="15" applyNumberFormat="1" applyFont="1" applyFill="1" applyBorder="1">
      <alignment/>
    </xf>
    <xf numFmtId="17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4" fillId="0" borderId="4" xfId="21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" fillId="12" borderId="0" xfId="0" applyFont="1" applyFill="1" applyAlignment="1">
      <alignment horizontal="center"/>
    </xf>
    <xf numFmtId="0" fontId="5" fillId="12" borderId="0" xfId="0" applyFont="1" applyFill="1" applyAlignment="1">
      <alignment/>
    </xf>
    <xf numFmtId="37" fontId="5" fillId="12" borderId="0" xfId="15" applyNumberFormat="1" applyFont="1" applyFill="1" applyBorder="1">
      <alignment/>
    </xf>
    <xf numFmtId="0" fontId="5" fillId="0" borderId="2" xfId="15" applyNumberFormat="1" applyFont="1" applyFill="1" applyBorder="1">
      <alignment/>
    </xf>
    <xf numFmtId="0" fontId="5" fillId="0" borderId="0" xfId="15" applyNumberFormat="1" applyFont="1" applyFill="1" applyBorder="1" applyAlignment="1">
      <alignment horizontal="right"/>
    </xf>
    <xf numFmtId="166" fontId="4" fillId="0" borderId="0" xfId="21" applyNumberFormat="1" applyFont="1" applyFill="1" applyBorder="1" applyAlignment="1">
      <alignment horizontal="center"/>
    </xf>
    <xf numFmtId="43" fontId="5" fillId="12" borderId="0" xfId="15" applyFont="1" applyFill="1" applyBorder="1" applyAlignment="1" quotePrefix="1">
      <alignment horizontal="center"/>
    </xf>
    <xf numFmtId="183" fontId="4" fillId="12" borderId="0" xfId="15" applyNumberFormat="1" applyFont="1" applyFill="1" applyBorder="1" applyAlignment="1">
      <alignment horizontal="center"/>
    </xf>
    <xf numFmtId="37" fontId="4" fillId="0" borderId="0" xfId="15" applyNumberFormat="1" applyFont="1" applyBorder="1" applyAlignment="1">
      <alignment horizontal="right"/>
    </xf>
    <xf numFmtId="165" fontId="5" fillId="12" borderId="0" xfId="15" applyNumberFormat="1" applyFont="1" applyFill="1" applyBorder="1" applyAlignment="1" quotePrefix="1">
      <alignment horizontal="center"/>
    </xf>
    <xf numFmtId="37" fontId="0" fillId="0" borderId="19" xfId="0" applyNumberFormat="1" applyFill="1" applyBorder="1" applyAlignment="1">
      <alignment/>
    </xf>
    <xf numFmtId="0" fontId="4" fillId="12" borderId="0" xfId="15" applyNumberFormat="1" applyFont="1" applyFill="1" applyBorder="1" applyAlignment="1">
      <alignment horizontal="center"/>
    </xf>
    <xf numFmtId="10" fontId="0" fillId="0" borderId="0" xfId="15" applyNumberFormat="1" applyFill="1" applyBorder="1">
      <alignment/>
    </xf>
    <xf numFmtId="39" fontId="5" fillId="0" borderId="0" xfId="15" applyNumberFormat="1" applyFont="1" applyBorder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2" xfId="15" applyNumberFormat="1" applyFill="1" applyBorder="1">
      <alignment/>
    </xf>
    <xf numFmtId="37" fontId="0" fillId="0" borderId="4" xfId="15" applyNumberFormat="1" applyFill="1" applyBorder="1">
      <alignment/>
    </xf>
    <xf numFmtId="37" fontId="0" fillId="0" borderId="3" xfId="15" applyNumberFormat="1" applyFill="1" applyBorder="1">
      <alignment/>
    </xf>
    <xf numFmtId="37" fontId="0" fillId="3" borderId="0" xfId="15" applyNumberFormat="1" applyFill="1" applyBorder="1">
      <alignment/>
    </xf>
    <xf numFmtId="37" fontId="0" fillId="3" borderId="2" xfId="15" applyNumberFormat="1" applyFill="1" applyBorder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ate" xfId="23"/>
    <cellStyle name="PSDec" xfId="24"/>
    <cellStyle name="PSHeading" xfId="25"/>
    <cellStyle name="PSInt" xfId="26"/>
    <cellStyle name="PSSpace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compare\UT\2002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Utah\RooExcel\ROO2005-06\DEC%2004%20REV%20FOR%20WYOMING%20MOD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Utah\RooExcel\2005-2006%20CASE\DEC%202005%20UPDATE\combo(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RooExcel\ROO2003-12\122003_workpapers\MASTERRB(WITH252)(1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9">
        <row r="372">
          <cell r="G372">
            <v>1785903.15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6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>I  </v>
          </cell>
          <cell r="D137" t="str">
            <v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>IS  </v>
          </cell>
          <cell r="D373" t="str">
            <v>Dth      </v>
          </cell>
        </row>
        <row r="374">
          <cell r="B374" t="str">
            <v>ID</v>
          </cell>
          <cell r="C374" t="str">
            <v>IS2 </v>
          </cell>
          <cell r="D374" t="str">
            <v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>IS  </v>
          </cell>
          <cell r="D377" t="str">
            <v>DNG      </v>
          </cell>
        </row>
        <row r="378">
          <cell r="B378" t="str">
            <v>ID</v>
          </cell>
          <cell r="C378" t="str">
            <v>IS2 </v>
          </cell>
          <cell r="D378" t="str">
            <v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>IS  </v>
          </cell>
          <cell r="D381" t="str">
            <v>SNG      </v>
          </cell>
        </row>
        <row r="382">
          <cell r="B382" t="str">
            <v>ID</v>
          </cell>
          <cell r="C382" t="str">
            <v>IS2 </v>
          </cell>
          <cell r="D382" t="str">
            <v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>IS  </v>
          </cell>
          <cell r="D385" t="str">
            <v>Commodity</v>
          </cell>
        </row>
        <row r="386">
          <cell r="B386" t="str">
            <v>ID</v>
          </cell>
          <cell r="C386" t="str">
            <v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>IT2 </v>
          </cell>
          <cell r="D491" t="str">
            <v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IC2 </v>
          </cell>
          <cell r="D500" t="str">
            <v>Dth      </v>
          </cell>
        </row>
        <row r="501">
          <cell r="B501" t="str">
            <v>WY</v>
          </cell>
          <cell r="C501" t="str">
            <v>IC3 </v>
          </cell>
          <cell r="D501" t="str">
            <v>Dth      </v>
          </cell>
        </row>
        <row r="502">
          <cell r="B502" t="str">
            <v>WY</v>
          </cell>
          <cell r="C502" t="str">
            <v>IC7 </v>
          </cell>
          <cell r="D502" t="str">
            <v>Dth      </v>
          </cell>
        </row>
        <row r="503">
          <cell r="B503" t="str">
            <v>WY</v>
          </cell>
          <cell r="C503" t="str">
            <v>IC8 </v>
          </cell>
          <cell r="D503" t="str">
            <v>Dth      </v>
          </cell>
        </row>
        <row r="504">
          <cell r="B504" t="str">
            <v>WY</v>
          </cell>
          <cell r="C504" t="str">
            <v>IC9 </v>
          </cell>
          <cell r="D504" t="str">
            <v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>IC2 </v>
          </cell>
          <cell r="D507" t="str">
            <v>DNG      </v>
          </cell>
        </row>
        <row r="508">
          <cell r="B508" t="str">
            <v>WY</v>
          </cell>
          <cell r="C508" t="str">
            <v>IC3 </v>
          </cell>
          <cell r="D508" t="str">
            <v>DNG      </v>
          </cell>
        </row>
        <row r="509">
          <cell r="B509" t="str">
            <v>WY</v>
          </cell>
          <cell r="C509" t="str">
            <v>IC7 </v>
          </cell>
          <cell r="D509" t="str">
            <v>DNG      </v>
          </cell>
        </row>
        <row r="510">
          <cell r="B510" t="str">
            <v>WY</v>
          </cell>
          <cell r="C510" t="str">
            <v>IC8 </v>
          </cell>
          <cell r="D510" t="str">
            <v>DNG      </v>
          </cell>
        </row>
        <row r="511">
          <cell r="B511" t="str">
            <v>WY</v>
          </cell>
          <cell r="C511" t="str">
            <v>IC9 </v>
          </cell>
          <cell r="D511" t="str">
            <v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new report"/>
      <sheetName val="28-Case Capital Str"/>
      <sheetName val="1-Rate Base"/>
      <sheetName val="Expenses"/>
      <sheetName val="ROR-Summaries"/>
      <sheetName val="ROR-Report"/>
      <sheetName val="ROR-Model"/>
      <sheetName val="ROR-Adjustments"/>
      <sheetName val="CASE-Taxes"/>
      <sheetName val="CASE-Model"/>
      <sheetName val="ROR-Taxes"/>
      <sheetName val=" ROR-DEPR EXPENSE "/>
      <sheetName val="CASE-Report"/>
      <sheetName val="CASE-Adjustments"/>
      <sheetName val="CASE-Summaries"/>
      <sheetName val="GATHERING"/>
      <sheetName val="Integrity Managment"/>
      <sheetName val="LOW INCOME"/>
      <sheetName val="Delta Funds"/>
      <sheetName val="DSM"/>
      <sheetName val="Case Depr Study"/>
      <sheetName val="Telecom Asset Transfer Ann"/>
      <sheetName val="QIC Annualized Costs Post Integ"/>
      <sheetName val="CDX Capitalized Plt Ann"/>
      <sheetName val="Model Checks"/>
      <sheetName val="7-Other Rev"/>
      <sheetName val="8-Revenue"/>
      <sheetName val="BOOKED SEP 05 REV"/>
      <sheetName val="REV RUN SEP O5 (YE)"/>
      <sheetName val="REV 05 CALTYEAD_SPREAD"/>
      <sheetName val="REV 05 CALTYED2_CONST"/>
      <sheetName val="REV_SUMMARY"/>
      <sheetName val="9-Min Bills"/>
      <sheetName val="old REV RUN SEP O5 (YE)"/>
      <sheetName val="2-Und Stor"/>
      <sheetName val="3-ROR-Wexpro"/>
      <sheetName val="3-CASE-Wexpro"/>
      <sheetName val="5-OakCity"/>
      <sheetName val="6-Bad Debt"/>
      <sheetName val="10-Bank Vac"/>
      <sheetName val="11-Labor Ann_case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2-Reserve Acc"/>
      <sheetName val="28-Capital Str"/>
      <sheetName val="Utah Allocation"/>
      <sheetName val="Cost of Service"/>
      <sheetName val="ALLOCATIONS&amp;PRETAX"/>
      <sheetName val="PRINT MACRO"/>
      <sheetName val="COS Sum"/>
      <sheetName val="COS Alloc Factors"/>
      <sheetName val="COS Detail"/>
      <sheetName val="COS Input"/>
      <sheetName val="115"/>
      <sheetName val="2005 ACTUAL CUST_REV"/>
      <sheetName val="2005 YR END CUST_REV"/>
      <sheetName val="old_with gatherinREV 05 YE CUST"/>
      <sheetName val="OLD WITH GATHERREV 05 ACT CUST"/>
      <sheetName val="NOT USED REV 05 YE CUST"/>
      <sheetName val="NOT USED REV 05 ACT CUST"/>
      <sheetName val="OLD BOOKED SEP 05 REV"/>
    </sheetNames>
    <sheetDataSet>
      <sheetData sheetId="0">
        <row r="8">
          <cell r="B8" t="str">
            <v>USAGE PER CUSTOMER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GC_RATES_GNL_PLANT"/>
      <sheetName val="XNV"/>
      <sheetName val="DATA"/>
      <sheetName val="QGC_RATES_101_WY"/>
      <sheetName val="Sheet1"/>
    </sheetNames>
    <sheetDataSet>
      <sheetData sheetId="0">
        <row r="1">
          <cell r="A1" t="str">
            <v>Sum</v>
          </cell>
          <cell r="B1" t="str">
            <v>Date</v>
          </cell>
          <cell r="C1" t="str">
            <v>Days</v>
          </cell>
        </row>
        <row r="2">
          <cell r="A2">
            <v>36198024.35</v>
          </cell>
          <cell r="B2" t="str">
            <v>1999-01-01</v>
          </cell>
          <cell r="C2">
            <v>36161</v>
          </cell>
        </row>
        <row r="3">
          <cell r="A3">
            <v>12209.49</v>
          </cell>
          <cell r="B3" t="str">
            <v>1999-12-31</v>
          </cell>
          <cell r="C3">
            <v>36525</v>
          </cell>
        </row>
        <row r="4">
          <cell r="A4">
            <v>0</v>
          </cell>
          <cell r="B4" t="str">
            <v>2000-03-31</v>
          </cell>
          <cell r="C4">
            <v>36616</v>
          </cell>
        </row>
        <row r="5">
          <cell r="A5">
            <v>976656.57</v>
          </cell>
          <cell r="B5" t="str">
            <v>2000-05-31</v>
          </cell>
          <cell r="C5">
            <v>36677</v>
          </cell>
        </row>
        <row r="6">
          <cell r="A6">
            <v>70430.72</v>
          </cell>
          <cell r="B6" t="str">
            <v>2000-06-30</v>
          </cell>
          <cell r="C6">
            <v>36707</v>
          </cell>
        </row>
        <row r="7">
          <cell r="A7">
            <v>117252.88</v>
          </cell>
          <cell r="B7" t="str">
            <v>2000-08-31</v>
          </cell>
          <cell r="C7">
            <v>36769</v>
          </cell>
        </row>
        <row r="8">
          <cell r="A8">
            <v>-4409712.33</v>
          </cell>
          <cell r="B8" t="str">
            <v>2000-09-30</v>
          </cell>
          <cell r="C8">
            <v>36799</v>
          </cell>
        </row>
        <row r="9">
          <cell r="A9">
            <v>8099416.65</v>
          </cell>
          <cell r="B9" t="str">
            <v>2000-12-31</v>
          </cell>
          <cell r="C9">
            <v>36891</v>
          </cell>
        </row>
        <row r="10">
          <cell r="A10">
            <v>6328.93</v>
          </cell>
          <cell r="B10" t="str">
            <v>2001-01-31</v>
          </cell>
          <cell r="C10">
            <v>36922</v>
          </cell>
        </row>
        <row r="11">
          <cell r="A11">
            <v>35082.63</v>
          </cell>
          <cell r="B11" t="str">
            <v>2001-04-30</v>
          </cell>
          <cell r="C11">
            <v>37011</v>
          </cell>
        </row>
        <row r="12">
          <cell r="A12">
            <v>0</v>
          </cell>
          <cell r="B12" t="str">
            <v>2001-05-31</v>
          </cell>
          <cell r="C12">
            <v>37042</v>
          </cell>
        </row>
        <row r="13">
          <cell r="A13">
            <v>2371.35</v>
          </cell>
          <cell r="B13" t="str">
            <v>2001-08-31</v>
          </cell>
          <cell r="C13">
            <v>37134</v>
          </cell>
        </row>
        <row r="14">
          <cell r="A14">
            <v>64105.46</v>
          </cell>
          <cell r="B14" t="str">
            <v>2001-09-30</v>
          </cell>
          <cell r="C14">
            <v>37164</v>
          </cell>
        </row>
        <row r="15">
          <cell r="A15">
            <v>21358.18</v>
          </cell>
          <cell r="B15" t="str">
            <v>2001-12-31</v>
          </cell>
          <cell r="C15">
            <v>37256</v>
          </cell>
        </row>
        <row r="16">
          <cell r="A16">
            <v>11839027.52</v>
          </cell>
          <cell r="B16" t="str">
            <v>2001-12-31</v>
          </cell>
          <cell r="C16">
            <v>37256</v>
          </cell>
        </row>
        <row r="17">
          <cell r="A17">
            <v>34581.87</v>
          </cell>
          <cell r="B17" t="str">
            <v>2002-04-30</v>
          </cell>
          <cell r="C17">
            <v>37376</v>
          </cell>
        </row>
        <row r="18">
          <cell r="A18">
            <v>39113.67</v>
          </cell>
          <cell r="B18" t="str">
            <v>2002-04-30</v>
          </cell>
          <cell r="C18">
            <v>37376</v>
          </cell>
        </row>
        <row r="19">
          <cell r="A19">
            <v>452470.38</v>
          </cell>
          <cell r="B19" t="str">
            <v>2002-04-30</v>
          </cell>
          <cell r="C19">
            <v>37376</v>
          </cell>
        </row>
        <row r="20">
          <cell r="A20">
            <v>-452470.38</v>
          </cell>
          <cell r="B20" t="str">
            <v>2002-05-31</v>
          </cell>
          <cell r="C20">
            <v>37407</v>
          </cell>
        </row>
        <row r="21">
          <cell r="A21">
            <v>2068243.37</v>
          </cell>
          <cell r="B21" t="str">
            <v>2002-05-31</v>
          </cell>
          <cell r="C21">
            <v>37407</v>
          </cell>
        </row>
        <row r="22">
          <cell r="A22">
            <v>791894.66</v>
          </cell>
          <cell r="B22" t="str">
            <v>2002-05-31</v>
          </cell>
          <cell r="C22">
            <v>37407</v>
          </cell>
        </row>
        <row r="23">
          <cell r="A23">
            <v>771.74</v>
          </cell>
          <cell r="B23" t="str">
            <v>2002-07-31</v>
          </cell>
          <cell r="C23">
            <v>37468</v>
          </cell>
        </row>
        <row r="24">
          <cell r="A24">
            <v>67177.19</v>
          </cell>
          <cell r="B24" t="str">
            <v>2002-10-31</v>
          </cell>
          <cell r="C24">
            <v>37560</v>
          </cell>
        </row>
        <row r="25">
          <cell r="A25">
            <v>22217.07</v>
          </cell>
          <cell r="B25" t="str">
            <v>2002-11-30</v>
          </cell>
          <cell r="C25">
            <v>37590</v>
          </cell>
        </row>
        <row r="26">
          <cell r="A26">
            <v>1094736.42</v>
          </cell>
          <cell r="B26" t="str">
            <v>2002-12-31</v>
          </cell>
          <cell r="C26">
            <v>37621</v>
          </cell>
        </row>
        <row r="27">
          <cell r="A27">
            <v>-922206.47</v>
          </cell>
          <cell r="B27" t="str">
            <v>2003-01-31</v>
          </cell>
          <cell r="C27">
            <v>37652</v>
          </cell>
        </row>
        <row r="28">
          <cell r="A28">
            <v>6167.37</v>
          </cell>
          <cell r="B28" t="str">
            <v>2003-02-28</v>
          </cell>
          <cell r="C28">
            <v>37680</v>
          </cell>
        </row>
        <row r="29">
          <cell r="A29">
            <v>14767.44</v>
          </cell>
          <cell r="B29" t="str">
            <v>2003-03-31</v>
          </cell>
          <cell r="C29">
            <v>37711</v>
          </cell>
        </row>
        <row r="30">
          <cell r="A30">
            <v>197546.91</v>
          </cell>
          <cell r="B30" t="str">
            <v>2003-04-30</v>
          </cell>
          <cell r="C30">
            <v>37741</v>
          </cell>
        </row>
        <row r="31">
          <cell r="A31">
            <v>-3035357.06</v>
          </cell>
          <cell r="B31" t="str">
            <v>2003-05-31</v>
          </cell>
          <cell r="C31">
            <v>37772</v>
          </cell>
        </row>
        <row r="32">
          <cell r="A32">
            <v>138599.32</v>
          </cell>
          <cell r="B32" t="str">
            <v>2003-06-30</v>
          </cell>
          <cell r="C32">
            <v>37802</v>
          </cell>
        </row>
        <row r="33">
          <cell r="A33">
            <v>2664.07</v>
          </cell>
          <cell r="B33" t="str">
            <v>2003-12-31</v>
          </cell>
          <cell r="C33">
            <v>37986</v>
          </cell>
        </row>
      </sheetData>
      <sheetData sheetId="3">
        <row r="1">
          <cell r="A1" t="str">
            <v>Category</v>
          </cell>
          <cell r="B1" t="str">
            <v>DeptID</v>
          </cell>
          <cell r="C1" t="str">
            <v>Sum Cost</v>
          </cell>
          <cell r="D1" t="str">
            <v>Acctg Date</v>
          </cell>
          <cell r="E1" t="str">
            <v>Days</v>
          </cell>
        </row>
        <row r="2">
          <cell r="A2">
            <v>38901</v>
          </cell>
          <cell r="B2" t="str">
            <v>5900</v>
          </cell>
          <cell r="C2">
            <v>4659</v>
          </cell>
          <cell r="D2" t="str">
            <v>2001-07-31</v>
          </cell>
          <cell r="E2">
            <v>37103</v>
          </cell>
        </row>
        <row r="3">
          <cell r="A3">
            <v>38901</v>
          </cell>
          <cell r="B3" t="str">
            <v>5900</v>
          </cell>
          <cell r="C3">
            <v>-4659</v>
          </cell>
          <cell r="D3" t="str">
            <v>2001-12-31</v>
          </cell>
          <cell r="E3">
            <v>37256</v>
          </cell>
        </row>
        <row r="4">
          <cell r="A4" t="str">
            <v>37411</v>
          </cell>
          <cell r="B4" t="str">
            <v>5900</v>
          </cell>
          <cell r="C4">
            <v>16091.7</v>
          </cell>
          <cell r="D4" t="str">
            <v>1999-01-01</v>
          </cell>
          <cell r="E4">
            <v>36161</v>
          </cell>
        </row>
        <row r="5">
          <cell r="A5" t="str">
            <v>37411</v>
          </cell>
          <cell r="B5" t="str">
            <v>5900</v>
          </cell>
          <cell r="C5">
            <v>4659</v>
          </cell>
          <cell r="D5" t="str">
            <v>2001-12-30</v>
          </cell>
          <cell r="E5">
            <v>37255</v>
          </cell>
        </row>
        <row r="6">
          <cell r="A6" t="str">
            <v>37411</v>
          </cell>
          <cell r="B6" t="str">
            <v>5900</v>
          </cell>
          <cell r="C6">
            <v>-7003.04</v>
          </cell>
          <cell r="D6" t="str">
            <v>2002-11-30</v>
          </cell>
          <cell r="E6">
            <v>37590</v>
          </cell>
        </row>
        <row r="7">
          <cell r="A7" t="str">
            <v>37411</v>
          </cell>
          <cell r="B7" t="str">
            <v>5900</v>
          </cell>
          <cell r="C7">
            <v>6000</v>
          </cell>
          <cell r="D7" t="str">
            <v>2003-04-30</v>
          </cell>
          <cell r="E7">
            <v>37741</v>
          </cell>
        </row>
        <row r="8">
          <cell r="A8" t="str">
            <v>37411</v>
          </cell>
          <cell r="B8" t="str">
            <v>5900</v>
          </cell>
          <cell r="C8">
            <v>0</v>
          </cell>
          <cell r="D8" t="str">
            <v>2003-09-30</v>
          </cell>
          <cell r="E8">
            <v>37894</v>
          </cell>
        </row>
        <row r="9">
          <cell r="A9" t="str">
            <v>37421</v>
          </cell>
          <cell r="B9" t="str">
            <v>5900</v>
          </cell>
          <cell r="C9">
            <v>9583.67</v>
          </cell>
          <cell r="D9" t="str">
            <v>1999-01-01</v>
          </cell>
          <cell r="E9">
            <v>36161</v>
          </cell>
        </row>
        <row r="10">
          <cell r="A10" t="str">
            <v>37421</v>
          </cell>
          <cell r="B10" t="str">
            <v>5900</v>
          </cell>
          <cell r="C10">
            <v>3074.47</v>
          </cell>
          <cell r="D10" t="str">
            <v>2001-07-31</v>
          </cell>
          <cell r="E10">
            <v>37103</v>
          </cell>
        </row>
        <row r="11">
          <cell r="A11" t="str">
            <v>37421</v>
          </cell>
          <cell r="B11" t="str">
            <v>5900</v>
          </cell>
          <cell r="C11">
            <v>-3.5</v>
          </cell>
          <cell r="D11" t="str">
            <v>2003-04-30</v>
          </cell>
          <cell r="E11">
            <v>37741</v>
          </cell>
        </row>
        <row r="12">
          <cell r="A12" t="str">
            <v>37421</v>
          </cell>
          <cell r="B12" t="str">
            <v>5900</v>
          </cell>
          <cell r="C12">
            <v>-423.69</v>
          </cell>
          <cell r="D12" t="str">
            <v>2003-08-31</v>
          </cell>
          <cell r="E12">
            <v>37864</v>
          </cell>
        </row>
        <row r="13">
          <cell r="A13" t="str">
            <v>37501</v>
          </cell>
          <cell r="B13" t="str">
            <v>5900</v>
          </cell>
          <cell r="C13">
            <v>570691.62</v>
          </cell>
          <cell r="D13" t="str">
            <v>1999-01-01</v>
          </cell>
          <cell r="E13">
            <v>36161</v>
          </cell>
        </row>
        <row r="14">
          <cell r="A14" t="str">
            <v>37501</v>
          </cell>
          <cell r="B14" t="str">
            <v>5900</v>
          </cell>
          <cell r="C14">
            <v>3459.03</v>
          </cell>
          <cell r="D14" t="str">
            <v>1999-01-01</v>
          </cell>
          <cell r="E14">
            <v>36161</v>
          </cell>
        </row>
        <row r="15">
          <cell r="A15" t="str">
            <v>37501</v>
          </cell>
          <cell r="B15" t="str">
            <v>5900</v>
          </cell>
          <cell r="C15">
            <v>17075.8</v>
          </cell>
          <cell r="D15" t="str">
            <v>1999-01-01</v>
          </cell>
          <cell r="E15">
            <v>36161</v>
          </cell>
        </row>
        <row r="16">
          <cell r="A16" t="str">
            <v>37501</v>
          </cell>
          <cell r="B16" t="str">
            <v>5900</v>
          </cell>
          <cell r="C16">
            <v>4877.74</v>
          </cell>
          <cell r="D16" t="str">
            <v>2001-03-31</v>
          </cell>
          <cell r="E16">
            <v>36981</v>
          </cell>
        </row>
        <row r="17">
          <cell r="A17" t="str">
            <v>37501</v>
          </cell>
          <cell r="B17" t="str">
            <v>5900</v>
          </cell>
          <cell r="C17">
            <v>7576.61</v>
          </cell>
          <cell r="D17" t="str">
            <v>2001-07-31</v>
          </cell>
          <cell r="E17">
            <v>37103</v>
          </cell>
        </row>
        <row r="18">
          <cell r="A18" t="str">
            <v>37501</v>
          </cell>
          <cell r="B18" t="str">
            <v>5900</v>
          </cell>
          <cell r="C18">
            <v>-7576.61</v>
          </cell>
          <cell r="D18" t="str">
            <v>2001-12/31</v>
          </cell>
          <cell r="E18">
            <v>37256</v>
          </cell>
        </row>
        <row r="19">
          <cell r="A19" t="str">
            <v>37501</v>
          </cell>
          <cell r="B19" t="str">
            <v>5900</v>
          </cell>
          <cell r="C19">
            <v>9217.88</v>
          </cell>
          <cell r="D19" t="str">
            <v>2002-01-31</v>
          </cell>
          <cell r="E19">
            <v>37287</v>
          </cell>
        </row>
        <row r="20">
          <cell r="A20" t="str">
            <v>37501</v>
          </cell>
          <cell r="B20" t="str">
            <v>5900</v>
          </cell>
          <cell r="C20">
            <v>33.18</v>
          </cell>
          <cell r="D20" t="str">
            <v>2002-02-28</v>
          </cell>
          <cell r="E20">
            <v>37315</v>
          </cell>
        </row>
        <row r="21">
          <cell r="A21" t="str">
            <v>37501</v>
          </cell>
          <cell r="B21" t="str">
            <v>5900</v>
          </cell>
          <cell r="C21">
            <v>4980.19</v>
          </cell>
          <cell r="D21" t="str">
            <v>2002-04-30</v>
          </cell>
          <cell r="E21">
            <v>37376</v>
          </cell>
        </row>
        <row r="22">
          <cell r="A22" t="str">
            <v>37501</v>
          </cell>
          <cell r="B22" t="str">
            <v>5900</v>
          </cell>
          <cell r="C22">
            <v>77.89</v>
          </cell>
          <cell r="D22" t="str">
            <v>2002-07-31</v>
          </cell>
          <cell r="E22">
            <v>37468</v>
          </cell>
        </row>
        <row r="23">
          <cell r="A23" t="str">
            <v>37501</v>
          </cell>
          <cell r="B23" t="str">
            <v>5900</v>
          </cell>
          <cell r="C23">
            <v>15211.41</v>
          </cell>
          <cell r="D23" t="str">
            <v>2002-10-31</v>
          </cell>
          <cell r="E23">
            <v>37560</v>
          </cell>
        </row>
        <row r="24">
          <cell r="A24" t="str">
            <v>37501</v>
          </cell>
          <cell r="B24" t="str">
            <v>5900</v>
          </cell>
          <cell r="C24">
            <v>-249408.34</v>
          </cell>
          <cell r="D24" t="str">
            <v>2002-11-30</v>
          </cell>
          <cell r="E24">
            <v>37590</v>
          </cell>
        </row>
        <row r="25">
          <cell r="A25" t="str">
            <v>37501</v>
          </cell>
          <cell r="B25" t="str">
            <v>5900</v>
          </cell>
          <cell r="C25">
            <v>-13917.8</v>
          </cell>
          <cell r="D25" t="str">
            <v>2002-11-30</v>
          </cell>
          <cell r="E25">
            <v>37590</v>
          </cell>
        </row>
        <row r="26">
          <cell r="A26" t="str">
            <v>37501</v>
          </cell>
          <cell r="B26" t="str">
            <v>5900</v>
          </cell>
          <cell r="C26">
            <v>-2340.83</v>
          </cell>
          <cell r="D26" t="str">
            <v>2003-03-31</v>
          </cell>
          <cell r="E26">
            <v>37711</v>
          </cell>
        </row>
        <row r="27">
          <cell r="A27" t="str">
            <v>37501</v>
          </cell>
          <cell r="B27" t="str">
            <v>5900</v>
          </cell>
          <cell r="C27">
            <v>-18118.89</v>
          </cell>
          <cell r="D27" t="str">
            <v>2003-04-30</v>
          </cell>
          <cell r="E27">
            <v>37741</v>
          </cell>
        </row>
        <row r="28">
          <cell r="A28" t="str">
            <v>37501</v>
          </cell>
          <cell r="B28" t="str">
            <v>5900</v>
          </cell>
          <cell r="C28">
            <v>0</v>
          </cell>
          <cell r="D28" t="str">
            <v>2003-09-30</v>
          </cell>
          <cell r="E28">
            <v>37894</v>
          </cell>
        </row>
        <row r="29">
          <cell r="A29" t="str">
            <v>37501</v>
          </cell>
          <cell r="B29" t="str">
            <v>5900</v>
          </cell>
          <cell r="C29">
            <v>157893.25</v>
          </cell>
          <cell r="D29" t="str">
            <v>2003-12-31</v>
          </cell>
          <cell r="E29">
            <v>37986</v>
          </cell>
        </row>
        <row r="30">
          <cell r="A30" t="str">
            <v>37521</v>
          </cell>
          <cell r="B30" t="str">
            <v>5900</v>
          </cell>
          <cell r="C30">
            <v>22572.56</v>
          </cell>
          <cell r="D30" t="str">
            <v>2003-04-30</v>
          </cell>
          <cell r="E30">
            <v>37741</v>
          </cell>
        </row>
        <row r="31">
          <cell r="A31" t="str">
            <v>37601</v>
          </cell>
          <cell r="B31" t="str">
            <v>5900</v>
          </cell>
          <cell r="C31">
            <v>14864219.28</v>
          </cell>
          <cell r="D31" t="str">
            <v>1999-01-01</v>
          </cell>
          <cell r="E31">
            <v>36161</v>
          </cell>
        </row>
        <row r="32">
          <cell r="A32" t="str">
            <v>37601</v>
          </cell>
          <cell r="B32" t="str">
            <v>5900</v>
          </cell>
          <cell r="C32">
            <v>314620.97</v>
          </cell>
          <cell r="D32" t="str">
            <v>1999-09-30</v>
          </cell>
          <cell r="E32">
            <v>36433</v>
          </cell>
        </row>
        <row r="33">
          <cell r="A33" t="str">
            <v>37601</v>
          </cell>
          <cell r="B33" t="str">
            <v>5900</v>
          </cell>
          <cell r="C33">
            <v>52715.48</v>
          </cell>
          <cell r="D33" t="str">
            <v>1999-12-31</v>
          </cell>
          <cell r="E33">
            <v>36525</v>
          </cell>
        </row>
        <row r="34">
          <cell r="A34" t="str">
            <v>37601</v>
          </cell>
          <cell r="B34" t="str">
            <v>5900</v>
          </cell>
          <cell r="C34">
            <v>10823.35</v>
          </cell>
          <cell r="D34" t="str">
            <v>2000-02-29</v>
          </cell>
          <cell r="E34">
            <v>36585</v>
          </cell>
        </row>
        <row r="35">
          <cell r="A35" t="str">
            <v>37601</v>
          </cell>
          <cell r="B35" t="str">
            <v>5900</v>
          </cell>
          <cell r="C35">
            <v>16603.78</v>
          </cell>
          <cell r="D35" t="str">
            <v>2000-05-31</v>
          </cell>
          <cell r="E35">
            <v>36677</v>
          </cell>
        </row>
        <row r="36">
          <cell r="A36" t="str">
            <v>37601</v>
          </cell>
          <cell r="B36" t="str">
            <v>5900</v>
          </cell>
          <cell r="C36">
            <v>81006.37</v>
          </cell>
          <cell r="D36" t="str">
            <v>2000-06-30</v>
          </cell>
          <cell r="E36">
            <v>36707</v>
          </cell>
        </row>
        <row r="37">
          <cell r="A37" t="str">
            <v>37601</v>
          </cell>
          <cell r="B37" t="str">
            <v>5900</v>
          </cell>
          <cell r="C37">
            <v>21741.46</v>
          </cell>
          <cell r="D37" t="str">
            <v>2000-07-31</v>
          </cell>
          <cell r="E37">
            <v>36738</v>
          </cell>
        </row>
        <row r="38">
          <cell r="A38" t="str">
            <v>37601</v>
          </cell>
          <cell r="B38" t="str">
            <v>5900</v>
          </cell>
          <cell r="C38">
            <v>2142.11</v>
          </cell>
          <cell r="D38" t="str">
            <v>2000-08-31</v>
          </cell>
          <cell r="E38">
            <v>36769</v>
          </cell>
        </row>
        <row r="39">
          <cell r="A39" t="str">
            <v>37601</v>
          </cell>
          <cell r="B39" t="str">
            <v>5900</v>
          </cell>
          <cell r="C39">
            <v>104509.99</v>
          </cell>
          <cell r="D39" t="str">
            <v>2000-09-30</v>
          </cell>
          <cell r="E39">
            <v>36799</v>
          </cell>
        </row>
        <row r="40">
          <cell r="A40" t="str">
            <v>37601</v>
          </cell>
          <cell r="B40" t="str">
            <v>5900</v>
          </cell>
          <cell r="C40">
            <v>120352.31</v>
          </cell>
          <cell r="D40" t="str">
            <v>2000-10-31</v>
          </cell>
          <cell r="E40">
            <v>36830</v>
          </cell>
        </row>
        <row r="41">
          <cell r="A41" t="str">
            <v>37601</v>
          </cell>
          <cell r="B41" t="str">
            <v>5900</v>
          </cell>
          <cell r="C41">
            <v>106620.96</v>
          </cell>
          <cell r="D41" t="str">
            <v>2000-11-30</v>
          </cell>
          <cell r="E41">
            <v>36860</v>
          </cell>
        </row>
        <row r="42">
          <cell r="A42" t="str">
            <v>37601</v>
          </cell>
          <cell r="B42" t="str">
            <v>5900</v>
          </cell>
          <cell r="C42">
            <v>31191.11</v>
          </cell>
          <cell r="D42" t="str">
            <v>2000-12-31</v>
          </cell>
          <cell r="E42">
            <v>36891</v>
          </cell>
        </row>
        <row r="43">
          <cell r="A43" t="str">
            <v>37601</v>
          </cell>
          <cell r="B43" t="str">
            <v>5900</v>
          </cell>
          <cell r="C43">
            <v>4417.5</v>
          </cell>
          <cell r="D43" t="str">
            <v>2001-01-31</v>
          </cell>
          <cell r="E43">
            <v>36922</v>
          </cell>
        </row>
        <row r="44">
          <cell r="A44" t="str">
            <v>37601</v>
          </cell>
          <cell r="B44" t="str">
            <v>5900</v>
          </cell>
          <cell r="C44">
            <v>1974.62</v>
          </cell>
          <cell r="D44" t="str">
            <v>2001-02-28</v>
          </cell>
          <cell r="E44">
            <v>36950</v>
          </cell>
        </row>
        <row r="45">
          <cell r="A45" t="str">
            <v>37601</v>
          </cell>
          <cell r="B45" t="str">
            <v>5900</v>
          </cell>
          <cell r="C45">
            <v>790.01</v>
          </cell>
          <cell r="D45" t="str">
            <v>2001-03-31</v>
          </cell>
          <cell r="E45">
            <v>36981</v>
          </cell>
        </row>
        <row r="46">
          <cell r="A46" t="str">
            <v>37601</v>
          </cell>
          <cell r="B46" t="str">
            <v>5900</v>
          </cell>
          <cell r="C46">
            <v>14.35</v>
          </cell>
          <cell r="D46" t="str">
            <v>2001-05-31</v>
          </cell>
          <cell r="E46">
            <v>37042</v>
          </cell>
        </row>
        <row r="47">
          <cell r="A47" t="str">
            <v>37601</v>
          </cell>
          <cell r="B47" t="str">
            <v>5950</v>
          </cell>
          <cell r="C47">
            <v>1575.69</v>
          </cell>
          <cell r="D47" t="str">
            <v>2001-07-31</v>
          </cell>
          <cell r="E47">
            <v>37103</v>
          </cell>
        </row>
        <row r="48">
          <cell r="A48" t="str">
            <v>37601</v>
          </cell>
          <cell r="B48" t="str">
            <v>5900</v>
          </cell>
          <cell r="C48">
            <v>39022.81</v>
          </cell>
          <cell r="D48" t="str">
            <v>2001-08-31</v>
          </cell>
          <cell r="E48">
            <v>37134</v>
          </cell>
        </row>
        <row r="49">
          <cell r="A49" t="str">
            <v>37601</v>
          </cell>
          <cell r="B49" t="str">
            <v>5950</v>
          </cell>
          <cell r="C49">
            <v>5822.23</v>
          </cell>
          <cell r="D49" t="str">
            <v>2001-08-31</v>
          </cell>
          <cell r="E49">
            <v>37134</v>
          </cell>
        </row>
        <row r="50">
          <cell r="A50" t="str">
            <v>37601</v>
          </cell>
          <cell r="B50" t="str">
            <v>5900</v>
          </cell>
          <cell r="C50">
            <v>0</v>
          </cell>
          <cell r="D50" t="str">
            <v>2001-12-30</v>
          </cell>
          <cell r="E50">
            <v>37255</v>
          </cell>
        </row>
        <row r="51">
          <cell r="A51" t="str">
            <v>37601</v>
          </cell>
          <cell r="B51" t="str">
            <v>5900</v>
          </cell>
          <cell r="C51">
            <v>27485.24</v>
          </cell>
          <cell r="D51" t="str">
            <v>2001-12-31</v>
          </cell>
          <cell r="E51">
            <v>37256</v>
          </cell>
        </row>
        <row r="52">
          <cell r="A52" t="str">
            <v>37601</v>
          </cell>
          <cell r="B52" t="str">
            <v>5900</v>
          </cell>
          <cell r="C52">
            <v>-4990.29</v>
          </cell>
          <cell r="D52" t="str">
            <v>2002-06-30</v>
          </cell>
          <cell r="E52">
            <v>37437</v>
          </cell>
        </row>
        <row r="53">
          <cell r="A53" t="str">
            <v>37601</v>
          </cell>
          <cell r="B53" t="str">
            <v>5900</v>
          </cell>
          <cell r="C53">
            <v>-101122.55</v>
          </cell>
          <cell r="D53" t="str">
            <v>2002-06-30</v>
          </cell>
          <cell r="E53">
            <v>37437</v>
          </cell>
        </row>
        <row r="54">
          <cell r="A54" t="str">
            <v>37601</v>
          </cell>
          <cell r="B54" t="str">
            <v>5900</v>
          </cell>
          <cell r="C54">
            <v>46053.69</v>
          </cell>
          <cell r="D54" t="str">
            <v>2002-07-31</v>
          </cell>
          <cell r="E54">
            <v>37468</v>
          </cell>
        </row>
        <row r="55">
          <cell r="A55" t="str">
            <v>37601</v>
          </cell>
          <cell r="B55" t="str">
            <v>5900</v>
          </cell>
          <cell r="C55">
            <v>34737.28</v>
          </cell>
          <cell r="D55" t="str">
            <v>2002-08-31</v>
          </cell>
          <cell r="E55">
            <v>37499</v>
          </cell>
        </row>
        <row r="56">
          <cell r="A56" t="str">
            <v>37601</v>
          </cell>
          <cell r="B56" t="str">
            <v>5900</v>
          </cell>
          <cell r="C56">
            <v>11389.22</v>
          </cell>
          <cell r="D56" t="str">
            <v>2002-09-30</v>
          </cell>
          <cell r="E56">
            <v>37529</v>
          </cell>
        </row>
        <row r="57">
          <cell r="A57" t="str">
            <v>37601</v>
          </cell>
          <cell r="B57" t="str">
            <v>5900</v>
          </cell>
          <cell r="C57">
            <v>310974.12</v>
          </cell>
          <cell r="D57" t="str">
            <v>2002-10-31</v>
          </cell>
          <cell r="E57">
            <v>37560</v>
          </cell>
        </row>
        <row r="58">
          <cell r="A58" t="str">
            <v>37601</v>
          </cell>
          <cell r="B58" t="str">
            <v>5900</v>
          </cell>
          <cell r="C58">
            <v>10151.84</v>
          </cell>
          <cell r="D58" t="str">
            <v>2002-11-30</v>
          </cell>
          <cell r="E58">
            <v>37590</v>
          </cell>
        </row>
        <row r="59">
          <cell r="A59" t="str">
            <v>37601</v>
          </cell>
          <cell r="B59" t="str">
            <v>5900</v>
          </cell>
          <cell r="C59">
            <v>58554.02</v>
          </cell>
          <cell r="D59" t="str">
            <v>2002-11-30</v>
          </cell>
          <cell r="E59">
            <v>37590</v>
          </cell>
        </row>
        <row r="60">
          <cell r="A60" t="str">
            <v>37601</v>
          </cell>
          <cell r="B60" t="str">
            <v>5900</v>
          </cell>
          <cell r="C60">
            <v>253530.84</v>
          </cell>
          <cell r="D60" t="str">
            <v>2003-01-31</v>
          </cell>
          <cell r="E60">
            <v>37652</v>
          </cell>
        </row>
        <row r="61">
          <cell r="A61" t="str">
            <v>37601</v>
          </cell>
          <cell r="B61" t="str">
            <v>5900</v>
          </cell>
          <cell r="C61">
            <v>128329.88</v>
          </cell>
          <cell r="D61" t="str">
            <v>2003-02-28</v>
          </cell>
          <cell r="E61">
            <v>37680</v>
          </cell>
        </row>
        <row r="62">
          <cell r="A62" t="str">
            <v>37601</v>
          </cell>
          <cell r="B62" t="str">
            <v>5900</v>
          </cell>
          <cell r="C62">
            <v>92165.94</v>
          </cell>
          <cell r="D62" t="str">
            <v>2003-03-31</v>
          </cell>
          <cell r="E62">
            <v>37711</v>
          </cell>
        </row>
        <row r="63">
          <cell r="A63" t="str">
            <v>37601</v>
          </cell>
          <cell r="B63" t="str">
            <v>5900</v>
          </cell>
          <cell r="C63">
            <v>132755.12</v>
          </cell>
          <cell r="D63" t="str">
            <v>2003-04-30</v>
          </cell>
          <cell r="E63">
            <v>37741</v>
          </cell>
        </row>
        <row r="64">
          <cell r="A64" t="str">
            <v>37601</v>
          </cell>
          <cell r="B64" t="str">
            <v>5900</v>
          </cell>
          <cell r="C64">
            <v>102763.81</v>
          </cell>
          <cell r="D64" t="str">
            <v>2003-05-31</v>
          </cell>
          <cell r="E64">
            <v>37772</v>
          </cell>
        </row>
        <row r="65">
          <cell r="A65" t="str">
            <v>37601</v>
          </cell>
          <cell r="B65" t="str">
            <v>5900</v>
          </cell>
          <cell r="C65">
            <v>12836.73</v>
          </cell>
          <cell r="D65" t="str">
            <v>2003-06-30</v>
          </cell>
          <cell r="E65">
            <v>37802</v>
          </cell>
        </row>
        <row r="66">
          <cell r="A66" t="str">
            <v>37601</v>
          </cell>
          <cell r="B66" t="str">
            <v>5900</v>
          </cell>
          <cell r="C66">
            <v>220495.51</v>
          </cell>
          <cell r="D66" t="str">
            <v>2003-07-31</v>
          </cell>
          <cell r="E66">
            <v>37833</v>
          </cell>
        </row>
        <row r="67">
          <cell r="A67" t="str">
            <v>37601</v>
          </cell>
          <cell r="B67" t="str">
            <v>5900</v>
          </cell>
          <cell r="C67">
            <v>27648.93</v>
          </cell>
          <cell r="D67" t="str">
            <v>2003-08-31</v>
          </cell>
          <cell r="E67">
            <v>37864</v>
          </cell>
        </row>
        <row r="68">
          <cell r="A68" t="str">
            <v>37601</v>
          </cell>
          <cell r="B68" t="str">
            <v>5900</v>
          </cell>
          <cell r="C68">
            <v>24029.13</v>
          </cell>
          <cell r="D68" t="str">
            <v>2003-09-30</v>
          </cell>
          <cell r="E68">
            <v>37894</v>
          </cell>
        </row>
        <row r="69">
          <cell r="A69" t="str">
            <v>37601</v>
          </cell>
          <cell r="B69" t="str">
            <v>5900</v>
          </cell>
          <cell r="C69">
            <v>73824.96</v>
          </cell>
          <cell r="D69" t="str">
            <v>2003-10-31</v>
          </cell>
          <cell r="E69">
            <v>37925</v>
          </cell>
        </row>
        <row r="70">
          <cell r="A70" t="str">
            <v>37601</v>
          </cell>
          <cell r="B70" t="str">
            <v>5900</v>
          </cell>
          <cell r="C70">
            <v>22806.92</v>
          </cell>
          <cell r="D70" t="str">
            <v>2003-11-30</v>
          </cell>
          <cell r="E70">
            <v>37955</v>
          </cell>
        </row>
        <row r="71">
          <cell r="A71" t="str">
            <v>37601</v>
          </cell>
          <cell r="B71" t="str">
            <v>5900</v>
          </cell>
          <cell r="C71">
            <v>34612.99</v>
          </cell>
          <cell r="D71" t="str">
            <v>2003-12-31</v>
          </cell>
          <cell r="E71">
            <v>37986</v>
          </cell>
        </row>
        <row r="72">
          <cell r="A72" t="str">
            <v>37621</v>
          </cell>
          <cell r="B72" t="str">
            <v>5900</v>
          </cell>
          <cell r="C72">
            <v>27839.92</v>
          </cell>
          <cell r="D72" t="str">
            <v>1999-01-01</v>
          </cell>
          <cell r="E72">
            <v>36161</v>
          </cell>
        </row>
        <row r="73">
          <cell r="A73" t="str">
            <v>37621</v>
          </cell>
          <cell r="B73" t="str">
            <v>5900</v>
          </cell>
          <cell r="C73">
            <v>452787.44</v>
          </cell>
          <cell r="D73" t="str">
            <v>2001-07-31</v>
          </cell>
          <cell r="E73">
            <v>37103</v>
          </cell>
        </row>
        <row r="74">
          <cell r="A74" t="str">
            <v>37621</v>
          </cell>
          <cell r="B74" t="str">
            <v>5900</v>
          </cell>
          <cell r="C74">
            <v>-251609</v>
          </cell>
          <cell r="D74" t="str">
            <v>2002-03-31</v>
          </cell>
          <cell r="E74">
            <v>37346</v>
          </cell>
        </row>
        <row r="75">
          <cell r="A75" t="str">
            <v>37631</v>
          </cell>
          <cell r="B75" t="str">
            <v>5900</v>
          </cell>
          <cell r="C75">
            <v>33960.55</v>
          </cell>
          <cell r="D75" t="str">
            <v>1999-01-01</v>
          </cell>
          <cell r="E75">
            <v>36161</v>
          </cell>
        </row>
        <row r="76">
          <cell r="A76" t="str">
            <v>37801</v>
          </cell>
          <cell r="B76" t="str">
            <v>5900</v>
          </cell>
          <cell r="C76">
            <v>839568.57</v>
          </cell>
          <cell r="D76" t="str">
            <v>1999-01-01</v>
          </cell>
          <cell r="E76">
            <v>36161</v>
          </cell>
        </row>
        <row r="77">
          <cell r="A77" t="str">
            <v>37801</v>
          </cell>
          <cell r="B77" t="str">
            <v>5900</v>
          </cell>
          <cell r="C77">
            <v>37978.95</v>
          </cell>
          <cell r="D77" t="str">
            <v>1999-12-31</v>
          </cell>
          <cell r="E77">
            <v>36525</v>
          </cell>
        </row>
        <row r="78">
          <cell r="A78" t="str">
            <v>37801</v>
          </cell>
          <cell r="B78" t="str">
            <v>5900</v>
          </cell>
          <cell r="C78">
            <v>0</v>
          </cell>
          <cell r="D78" t="str">
            <v>2000-03-31</v>
          </cell>
          <cell r="E78">
            <v>36616</v>
          </cell>
        </row>
        <row r="79">
          <cell r="A79" t="str">
            <v>37801</v>
          </cell>
          <cell r="B79" t="str">
            <v>5900</v>
          </cell>
          <cell r="C79">
            <v>-6800.48</v>
          </cell>
          <cell r="D79" t="str">
            <v>2000-04-04</v>
          </cell>
          <cell r="E79">
            <v>36620</v>
          </cell>
        </row>
        <row r="80">
          <cell r="A80" t="str">
            <v>37801</v>
          </cell>
          <cell r="B80" t="str">
            <v>5900</v>
          </cell>
          <cell r="C80">
            <v>49488.53</v>
          </cell>
          <cell r="D80" t="str">
            <v>2000-05-31</v>
          </cell>
          <cell r="E80">
            <v>36677</v>
          </cell>
        </row>
        <row r="81">
          <cell r="A81" t="str">
            <v>37801</v>
          </cell>
          <cell r="B81" t="str">
            <v>5900</v>
          </cell>
          <cell r="C81">
            <v>8490.24</v>
          </cell>
          <cell r="D81" t="str">
            <v>2000-07-31</v>
          </cell>
          <cell r="E81">
            <v>36738</v>
          </cell>
        </row>
        <row r="82">
          <cell r="A82" t="str">
            <v>37801</v>
          </cell>
          <cell r="B82" t="str">
            <v>5900</v>
          </cell>
          <cell r="C82">
            <v>90760.68</v>
          </cell>
          <cell r="D82" t="str">
            <v>2000-09-30</v>
          </cell>
          <cell r="E82">
            <v>36799</v>
          </cell>
        </row>
        <row r="83">
          <cell r="A83" t="str">
            <v>37801</v>
          </cell>
          <cell r="B83" t="str">
            <v>5900</v>
          </cell>
          <cell r="C83">
            <v>28698.52</v>
          </cell>
          <cell r="D83" t="str">
            <v>2000-12-31</v>
          </cell>
          <cell r="E83">
            <v>36891</v>
          </cell>
        </row>
        <row r="84">
          <cell r="A84" t="str">
            <v>37801</v>
          </cell>
          <cell r="B84" t="str">
            <v>5900</v>
          </cell>
          <cell r="C84">
            <v>0</v>
          </cell>
          <cell r="D84" t="str">
            <v>2001-02-28</v>
          </cell>
          <cell r="E84">
            <v>36950</v>
          </cell>
        </row>
        <row r="85">
          <cell r="A85" t="str">
            <v>37801</v>
          </cell>
          <cell r="B85" t="str">
            <v>5900</v>
          </cell>
          <cell r="C85">
            <v>53076.01</v>
          </cell>
          <cell r="D85" t="str">
            <v>2001-07-31</v>
          </cell>
          <cell r="E85">
            <v>37103</v>
          </cell>
        </row>
        <row r="86">
          <cell r="A86" t="str">
            <v>37801</v>
          </cell>
          <cell r="B86" t="str">
            <v>5900</v>
          </cell>
          <cell r="C86">
            <v>28752.19</v>
          </cell>
          <cell r="D86" t="str">
            <v>2001-12-30</v>
          </cell>
          <cell r="E86">
            <v>37255</v>
          </cell>
        </row>
        <row r="87">
          <cell r="A87" t="str">
            <v>37801</v>
          </cell>
          <cell r="B87" t="str">
            <v>5900</v>
          </cell>
          <cell r="C87">
            <v>10009.38</v>
          </cell>
          <cell r="D87" t="str">
            <v>2001-12-31</v>
          </cell>
          <cell r="E87">
            <v>37256</v>
          </cell>
        </row>
        <row r="88">
          <cell r="A88" t="str">
            <v>37801</v>
          </cell>
          <cell r="B88" t="str">
            <v>5900</v>
          </cell>
          <cell r="C88">
            <v>-53076.01</v>
          </cell>
          <cell r="D88" t="str">
            <v>2001-12-31</v>
          </cell>
          <cell r="E88">
            <v>37256</v>
          </cell>
        </row>
        <row r="89">
          <cell r="A89" t="str">
            <v>37801</v>
          </cell>
          <cell r="B89" t="str">
            <v>5900</v>
          </cell>
          <cell r="C89">
            <v>12913.88</v>
          </cell>
          <cell r="D89" t="str">
            <v>2002-01-31</v>
          </cell>
          <cell r="E89">
            <v>37287</v>
          </cell>
        </row>
        <row r="90">
          <cell r="A90" t="str">
            <v>37801</v>
          </cell>
          <cell r="B90" t="str">
            <v>5900</v>
          </cell>
          <cell r="C90">
            <v>3111.39</v>
          </cell>
          <cell r="D90" t="str">
            <v>2002-04-30</v>
          </cell>
          <cell r="E90">
            <v>37376</v>
          </cell>
        </row>
        <row r="91">
          <cell r="A91" t="str">
            <v>37801</v>
          </cell>
          <cell r="B91" t="str">
            <v>5900</v>
          </cell>
          <cell r="C91">
            <v>-2243.01</v>
          </cell>
          <cell r="D91" t="str">
            <v>2002-06-30</v>
          </cell>
          <cell r="E91">
            <v>37437</v>
          </cell>
        </row>
        <row r="92">
          <cell r="A92" t="str">
            <v>37801</v>
          </cell>
          <cell r="B92" t="str">
            <v>5900</v>
          </cell>
          <cell r="C92">
            <v>269.77</v>
          </cell>
          <cell r="D92" t="str">
            <v>2002-06-30</v>
          </cell>
          <cell r="E92">
            <v>37437</v>
          </cell>
        </row>
        <row r="93">
          <cell r="A93" t="str">
            <v>37801</v>
          </cell>
          <cell r="B93" t="str">
            <v>5900</v>
          </cell>
          <cell r="C93">
            <v>118717.69</v>
          </cell>
          <cell r="D93" t="str">
            <v>2002-10-31</v>
          </cell>
          <cell r="E93">
            <v>37560</v>
          </cell>
        </row>
        <row r="94">
          <cell r="A94" t="str">
            <v>37801</v>
          </cell>
          <cell r="B94" t="str">
            <v>5900</v>
          </cell>
          <cell r="C94">
            <v>39912.84</v>
          </cell>
          <cell r="D94" t="str">
            <v>2003-01-31</v>
          </cell>
          <cell r="E94">
            <v>37652</v>
          </cell>
        </row>
        <row r="95">
          <cell r="A95" t="str">
            <v>37801</v>
          </cell>
          <cell r="B95" t="str">
            <v>5900</v>
          </cell>
          <cell r="C95">
            <v>222108.09</v>
          </cell>
          <cell r="D95" t="str">
            <v>2003-03-31</v>
          </cell>
          <cell r="E95">
            <v>37711</v>
          </cell>
        </row>
        <row r="96">
          <cell r="A96" t="str">
            <v>37801</v>
          </cell>
          <cell r="B96" t="str">
            <v>5900</v>
          </cell>
          <cell r="C96">
            <v>2136.61</v>
          </cell>
          <cell r="D96" t="str">
            <v>2003-04-30</v>
          </cell>
          <cell r="E96">
            <v>37741</v>
          </cell>
        </row>
        <row r="97">
          <cell r="A97" t="str">
            <v>37801</v>
          </cell>
          <cell r="B97" t="str">
            <v>5900</v>
          </cell>
          <cell r="C97">
            <v>-164.92</v>
          </cell>
          <cell r="D97" t="str">
            <v>2003-06-30</v>
          </cell>
          <cell r="E97">
            <v>37802</v>
          </cell>
        </row>
        <row r="98">
          <cell r="A98" t="str">
            <v>37801</v>
          </cell>
          <cell r="B98" t="str">
            <v>5900</v>
          </cell>
          <cell r="C98">
            <v>24520.48</v>
          </cell>
          <cell r="D98" t="str">
            <v>2003-07-31</v>
          </cell>
          <cell r="E98">
            <v>37833</v>
          </cell>
        </row>
        <row r="99">
          <cell r="A99" t="str">
            <v>37801</v>
          </cell>
          <cell r="B99" t="str">
            <v>5900</v>
          </cell>
          <cell r="C99">
            <v>-7118.98</v>
          </cell>
          <cell r="D99" t="str">
            <v>2003-08-31</v>
          </cell>
          <cell r="E99">
            <v>37864</v>
          </cell>
        </row>
        <row r="100">
          <cell r="A100" t="str">
            <v>37801</v>
          </cell>
          <cell r="B100" t="str">
            <v>5900</v>
          </cell>
          <cell r="C100">
            <v>-50553.87</v>
          </cell>
          <cell r="D100" t="str">
            <v>2003-11-30</v>
          </cell>
          <cell r="E100">
            <v>37955</v>
          </cell>
        </row>
        <row r="101">
          <cell r="A101" t="str">
            <v>37801</v>
          </cell>
          <cell r="B101" t="str">
            <v>5900</v>
          </cell>
          <cell r="C101">
            <v>-186.37</v>
          </cell>
          <cell r="D101" t="str">
            <v>2003-12-31</v>
          </cell>
          <cell r="E101">
            <v>37986</v>
          </cell>
        </row>
        <row r="102">
          <cell r="A102" t="str">
            <v>38001</v>
          </cell>
          <cell r="B102" t="str">
            <v>5900</v>
          </cell>
          <cell r="C102">
            <v>8138287.49</v>
          </cell>
          <cell r="D102" t="str">
            <v>1999-01-01</v>
          </cell>
          <cell r="E102">
            <v>36161</v>
          </cell>
        </row>
        <row r="103">
          <cell r="A103" t="str">
            <v>38001</v>
          </cell>
          <cell r="B103" t="str">
            <v>5900</v>
          </cell>
          <cell r="C103">
            <v>4429.99</v>
          </cell>
          <cell r="D103" t="str">
            <v>1999-11-30</v>
          </cell>
          <cell r="E103">
            <v>36494</v>
          </cell>
        </row>
        <row r="104">
          <cell r="A104" t="str">
            <v>38001</v>
          </cell>
          <cell r="B104" t="str">
            <v>5900</v>
          </cell>
          <cell r="C104">
            <v>0</v>
          </cell>
          <cell r="D104" t="str">
            <v>2000-03-31</v>
          </cell>
          <cell r="E104">
            <v>36616</v>
          </cell>
        </row>
        <row r="105">
          <cell r="A105" t="str">
            <v>38001</v>
          </cell>
          <cell r="B105" t="str">
            <v>5900</v>
          </cell>
          <cell r="C105">
            <v>312692.44</v>
          </cell>
          <cell r="D105" t="str">
            <v>2000-08-31</v>
          </cell>
          <cell r="E105">
            <v>36769</v>
          </cell>
        </row>
        <row r="106">
          <cell r="A106" t="str">
            <v>38001</v>
          </cell>
          <cell r="B106" t="str">
            <v>5900</v>
          </cell>
          <cell r="C106">
            <v>56591.71</v>
          </cell>
          <cell r="D106" t="str">
            <v>2000-09-30</v>
          </cell>
          <cell r="E106">
            <v>36799</v>
          </cell>
        </row>
        <row r="107">
          <cell r="A107" t="str">
            <v>38001</v>
          </cell>
          <cell r="B107" t="str">
            <v>5900</v>
          </cell>
          <cell r="C107">
            <v>46459.37</v>
          </cell>
          <cell r="D107" t="str">
            <v>2000-10-31</v>
          </cell>
          <cell r="E107">
            <v>36830</v>
          </cell>
        </row>
        <row r="108">
          <cell r="A108" t="str">
            <v>38001</v>
          </cell>
          <cell r="B108" t="str">
            <v>5900</v>
          </cell>
          <cell r="C108">
            <v>31803.93</v>
          </cell>
          <cell r="D108" t="str">
            <v>2000-11-30</v>
          </cell>
          <cell r="E108">
            <v>36860</v>
          </cell>
        </row>
        <row r="109">
          <cell r="A109" t="str">
            <v>38001</v>
          </cell>
          <cell r="B109" t="str">
            <v>5900</v>
          </cell>
          <cell r="C109">
            <v>8188.11</v>
          </cell>
          <cell r="D109" t="str">
            <v>2001-01-31</v>
          </cell>
          <cell r="E109">
            <v>36922</v>
          </cell>
        </row>
        <row r="110">
          <cell r="A110" t="str">
            <v>38001</v>
          </cell>
          <cell r="B110" t="str">
            <v>5900</v>
          </cell>
          <cell r="C110">
            <v>3204.11</v>
          </cell>
          <cell r="D110" t="str">
            <v>2001-02-28</v>
          </cell>
          <cell r="E110">
            <v>36950</v>
          </cell>
        </row>
        <row r="111">
          <cell r="A111" t="str">
            <v>38001</v>
          </cell>
          <cell r="B111" t="str">
            <v>5900</v>
          </cell>
          <cell r="C111">
            <v>1835.11</v>
          </cell>
          <cell r="D111" t="str">
            <v>2001-03-31</v>
          </cell>
          <cell r="E111">
            <v>36981</v>
          </cell>
        </row>
        <row r="112">
          <cell r="A112" t="str">
            <v>38001</v>
          </cell>
          <cell r="B112" t="str">
            <v>5900</v>
          </cell>
          <cell r="C112">
            <v>11107.23</v>
          </cell>
          <cell r="D112" t="str">
            <v>2001-05-31</v>
          </cell>
          <cell r="E112">
            <v>37042</v>
          </cell>
        </row>
        <row r="113">
          <cell r="A113" t="str">
            <v>38001</v>
          </cell>
          <cell r="B113" t="str">
            <v>5900</v>
          </cell>
          <cell r="C113">
            <v>11258.87</v>
          </cell>
          <cell r="D113" t="str">
            <v>2001-06-30</v>
          </cell>
          <cell r="E113">
            <v>37072</v>
          </cell>
        </row>
        <row r="114">
          <cell r="A114" t="str">
            <v>38001</v>
          </cell>
          <cell r="B114" t="str">
            <v>5950</v>
          </cell>
          <cell r="C114">
            <v>4835.82</v>
          </cell>
          <cell r="D114" t="str">
            <v>2001-06-30</v>
          </cell>
          <cell r="E114">
            <v>37072</v>
          </cell>
        </row>
        <row r="115">
          <cell r="A115" t="str">
            <v>38001</v>
          </cell>
          <cell r="B115" t="str">
            <v>5900</v>
          </cell>
          <cell r="C115">
            <v>243513.92</v>
          </cell>
          <cell r="D115" t="str">
            <v>2001-07-31</v>
          </cell>
          <cell r="E115">
            <v>37103</v>
          </cell>
        </row>
        <row r="116">
          <cell r="A116" t="str">
            <v>38001</v>
          </cell>
          <cell r="B116" t="str">
            <v>5950</v>
          </cell>
          <cell r="C116">
            <v>42782.23</v>
          </cell>
          <cell r="D116" t="str">
            <v>2001-07-31</v>
          </cell>
          <cell r="E116">
            <v>37103</v>
          </cell>
        </row>
        <row r="117">
          <cell r="A117" t="str">
            <v>38001</v>
          </cell>
          <cell r="B117" t="str">
            <v>5900</v>
          </cell>
          <cell r="C117">
            <v>112493.99</v>
          </cell>
          <cell r="D117" t="str">
            <v>2001-07-31</v>
          </cell>
          <cell r="E117">
            <v>37103</v>
          </cell>
        </row>
        <row r="118">
          <cell r="A118" t="str">
            <v>38001</v>
          </cell>
          <cell r="B118" t="str">
            <v>5900</v>
          </cell>
          <cell r="C118">
            <v>13750.8</v>
          </cell>
          <cell r="D118" t="str">
            <v>2001-08-31</v>
          </cell>
          <cell r="E118">
            <v>37134</v>
          </cell>
        </row>
        <row r="119">
          <cell r="A119" t="str">
            <v>38001</v>
          </cell>
          <cell r="B119" t="str">
            <v>5950</v>
          </cell>
          <cell r="C119">
            <v>1216.09</v>
          </cell>
          <cell r="D119" t="str">
            <v>2001-08-31</v>
          </cell>
          <cell r="E119">
            <v>37134</v>
          </cell>
        </row>
        <row r="120">
          <cell r="A120" t="str">
            <v>38001</v>
          </cell>
          <cell r="B120" t="str">
            <v>5900</v>
          </cell>
          <cell r="C120">
            <v>2253.55</v>
          </cell>
          <cell r="D120" t="str">
            <v>2001-09-30</v>
          </cell>
          <cell r="E120">
            <v>37164</v>
          </cell>
        </row>
        <row r="121">
          <cell r="A121" t="str">
            <v>38001</v>
          </cell>
          <cell r="B121" t="str">
            <v>5950</v>
          </cell>
          <cell r="C121">
            <v>4748.05</v>
          </cell>
          <cell r="D121" t="str">
            <v>2001-09-30</v>
          </cell>
          <cell r="E121">
            <v>37164</v>
          </cell>
        </row>
        <row r="122">
          <cell r="A122" t="str">
            <v>38001</v>
          </cell>
          <cell r="B122" t="str">
            <v>5900</v>
          </cell>
          <cell r="C122">
            <v>17292.63</v>
          </cell>
          <cell r="D122" t="str">
            <v>2001-10-31</v>
          </cell>
          <cell r="E122">
            <v>37195</v>
          </cell>
        </row>
        <row r="123">
          <cell r="A123" t="str">
            <v>38001</v>
          </cell>
          <cell r="B123" t="str">
            <v>5950</v>
          </cell>
          <cell r="C123">
            <v>23326.56</v>
          </cell>
          <cell r="D123" t="str">
            <v>2001-10-31</v>
          </cell>
          <cell r="E123">
            <v>37195</v>
          </cell>
        </row>
        <row r="124">
          <cell r="A124" t="str">
            <v>38001</v>
          </cell>
          <cell r="B124" t="str">
            <v>5900</v>
          </cell>
          <cell r="C124">
            <v>33881.43</v>
          </cell>
          <cell r="D124" t="str">
            <v>2001-12-31</v>
          </cell>
          <cell r="E124">
            <v>37256</v>
          </cell>
        </row>
        <row r="125">
          <cell r="A125" t="str">
            <v>38001</v>
          </cell>
          <cell r="B125" t="str">
            <v>5900</v>
          </cell>
          <cell r="C125">
            <v>21782.79</v>
          </cell>
          <cell r="D125" t="str">
            <v>2002-01-31</v>
          </cell>
          <cell r="E125">
            <v>37287</v>
          </cell>
        </row>
        <row r="126">
          <cell r="A126" t="str">
            <v>38001</v>
          </cell>
          <cell r="B126" t="str">
            <v>5900</v>
          </cell>
          <cell r="C126">
            <v>1891.29</v>
          </cell>
          <cell r="D126" t="str">
            <v>2002-02-28</v>
          </cell>
          <cell r="E126">
            <v>37315</v>
          </cell>
        </row>
        <row r="127">
          <cell r="A127" t="str">
            <v>38001</v>
          </cell>
          <cell r="B127" t="str">
            <v>5900</v>
          </cell>
          <cell r="C127">
            <v>12881</v>
          </cell>
          <cell r="D127" t="str">
            <v>2002-03-31</v>
          </cell>
          <cell r="E127">
            <v>37346</v>
          </cell>
        </row>
        <row r="128">
          <cell r="A128" t="str">
            <v>38001</v>
          </cell>
          <cell r="B128" t="str">
            <v>5900</v>
          </cell>
          <cell r="C128">
            <v>25893.35</v>
          </cell>
          <cell r="D128" t="str">
            <v>2002-04-30</v>
          </cell>
          <cell r="E128">
            <v>37376</v>
          </cell>
        </row>
        <row r="129">
          <cell r="A129" t="str">
            <v>38001</v>
          </cell>
          <cell r="B129" t="str">
            <v>5900</v>
          </cell>
          <cell r="C129">
            <v>14361.94</v>
          </cell>
          <cell r="D129" t="str">
            <v>2002-05-31</v>
          </cell>
          <cell r="E129">
            <v>37407</v>
          </cell>
        </row>
        <row r="130">
          <cell r="A130" t="str">
            <v>38001</v>
          </cell>
          <cell r="B130" t="str">
            <v>5900</v>
          </cell>
          <cell r="C130">
            <v>8647.58</v>
          </cell>
          <cell r="D130" t="str">
            <v>2002-06-30</v>
          </cell>
          <cell r="E130">
            <v>37437</v>
          </cell>
        </row>
        <row r="131">
          <cell r="A131" t="str">
            <v>38001</v>
          </cell>
          <cell r="B131" t="str">
            <v>5900</v>
          </cell>
          <cell r="C131">
            <v>23912.37</v>
          </cell>
          <cell r="D131" t="str">
            <v>2002-07-31</v>
          </cell>
          <cell r="E131">
            <v>37468</v>
          </cell>
        </row>
        <row r="132">
          <cell r="A132" t="str">
            <v>38001</v>
          </cell>
          <cell r="B132" t="str">
            <v>5900</v>
          </cell>
          <cell r="C132">
            <v>24128.82</v>
          </cell>
          <cell r="D132" t="str">
            <v>2002-08-31</v>
          </cell>
          <cell r="E132">
            <v>37499</v>
          </cell>
        </row>
        <row r="133">
          <cell r="A133" t="str">
            <v>38001</v>
          </cell>
          <cell r="B133" t="str">
            <v>5900</v>
          </cell>
          <cell r="C133">
            <v>34889.29</v>
          </cell>
          <cell r="D133" t="str">
            <v>2002-09-30</v>
          </cell>
          <cell r="E133">
            <v>37529</v>
          </cell>
        </row>
        <row r="134">
          <cell r="A134" t="str">
            <v>38001</v>
          </cell>
          <cell r="B134" t="str">
            <v>5900</v>
          </cell>
          <cell r="C134">
            <v>30438.190000000002</v>
          </cell>
          <cell r="D134" t="str">
            <v>2002-10-31</v>
          </cell>
          <cell r="E134">
            <v>37560</v>
          </cell>
        </row>
        <row r="135">
          <cell r="A135" t="str">
            <v>38001</v>
          </cell>
          <cell r="B135" t="str">
            <v>5900</v>
          </cell>
          <cell r="C135">
            <v>216825.57</v>
          </cell>
          <cell r="D135" t="str">
            <v>2002-11-30</v>
          </cell>
          <cell r="E135">
            <v>37590</v>
          </cell>
        </row>
        <row r="136">
          <cell r="A136" t="str">
            <v>38001</v>
          </cell>
          <cell r="B136" t="str">
            <v>5900</v>
          </cell>
          <cell r="C136">
            <v>-3063.04</v>
          </cell>
          <cell r="D136" t="str">
            <v>2002-11-30</v>
          </cell>
          <cell r="E136">
            <v>37590</v>
          </cell>
        </row>
        <row r="137">
          <cell r="A137" t="str">
            <v>38001</v>
          </cell>
          <cell r="B137" t="str">
            <v>5900</v>
          </cell>
          <cell r="C137">
            <v>0</v>
          </cell>
          <cell r="D137" t="str">
            <v>2003-01-31</v>
          </cell>
          <cell r="E137">
            <v>37652</v>
          </cell>
        </row>
        <row r="138">
          <cell r="A138" t="str">
            <v>38001</v>
          </cell>
          <cell r="B138" t="str">
            <v>5900</v>
          </cell>
          <cell r="C138">
            <v>1469.53</v>
          </cell>
          <cell r="D138" t="str">
            <v>2003-01-31</v>
          </cell>
          <cell r="E138">
            <v>37652</v>
          </cell>
        </row>
        <row r="139">
          <cell r="A139" t="str">
            <v>38001</v>
          </cell>
          <cell r="B139" t="str">
            <v>5900</v>
          </cell>
          <cell r="C139">
            <v>31667.88</v>
          </cell>
          <cell r="D139" t="str">
            <v>2003-02-28</v>
          </cell>
          <cell r="E139">
            <v>37680</v>
          </cell>
        </row>
        <row r="140">
          <cell r="A140" t="str">
            <v>38001</v>
          </cell>
          <cell r="B140" t="str">
            <v>5900</v>
          </cell>
          <cell r="C140">
            <v>14870.36</v>
          </cell>
          <cell r="D140" t="str">
            <v>2003-03-31</v>
          </cell>
          <cell r="E140">
            <v>37711</v>
          </cell>
        </row>
        <row r="141">
          <cell r="A141" t="str">
            <v>38001</v>
          </cell>
          <cell r="B141" t="str">
            <v>5900</v>
          </cell>
          <cell r="C141">
            <v>88664.22</v>
          </cell>
          <cell r="D141" t="str">
            <v>2003-04-30</v>
          </cell>
          <cell r="E141">
            <v>37741</v>
          </cell>
        </row>
        <row r="142">
          <cell r="A142" t="str">
            <v>38001</v>
          </cell>
          <cell r="B142" t="str">
            <v>5900</v>
          </cell>
          <cell r="C142">
            <v>10242.85</v>
          </cell>
          <cell r="D142" t="str">
            <v>2003-05-31</v>
          </cell>
          <cell r="E142">
            <v>37772</v>
          </cell>
        </row>
        <row r="143">
          <cell r="A143" t="str">
            <v>38001</v>
          </cell>
          <cell r="B143" t="str">
            <v>5900</v>
          </cell>
          <cell r="C143">
            <v>24967.28</v>
          </cell>
          <cell r="D143" t="str">
            <v>2003-06-30</v>
          </cell>
          <cell r="E143">
            <v>37802</v>
          </cell>
        </row>
        <row r="144">
          <cell r="A144" t="str">
            <v>38001</v>
          </cell>
          <cell r="B144" t="str">
            <v>5900</v>
          </cell>
          <cell r="C144">
            <v>18704.97</v>
          </cell>
          <cell r="D144" t="str">
            <v>2003-07-31</v>
          </cell>
          <cell r="E144">
            <v>37833</v>
          </cell>
        </row>
        <row r="145">
          <cell r="A145" t="str">
            <v>38001</v>
          </cell>
          <cell r="B145" t="str">
            <v>5900</v>
          </cell>
          <cell r="C145">
            <v>25562.95</v>
          </cell>
          <cell r="D145" t="str">
            <v>2003-08-31</v>
          </cell>
          <cell r="E145">
            <v>37864</v>
          </cell>
        </row>
        <row r="146">
          <cell r="A146" t="str">
            <v>38001</v>
          </cell>
          <cell r="B146" t="str">
            <v>5900</v>
          </cell>
          <cell r="C146">
            <v>26068.09</v>
          </cell>
          <cell r="D146" t="str">
            <v>2003-09-30</v>
          </cell>
          <cell r="E146">
            <v>37894</v>
          </cell>
        </row>
        <row r="147">
          <cell r="A147" t="str">
            <v>38001</v>
          </cell>
          <cell r="B147" t="str">
            <v>5900</v>
          </cell>
          <cell r="C147">
            <v>24116.11</v>
          </cell>
          <cell r="D147" t="str">
            <v>2003-10-31</v>
          </cell>
          <cell r="E147">
            <v>37925</v>
          </cell>
        </row>
        <row r="148">
          <cell r="A148" t="str">
            <v>38001</v>
          </cell>
          <cell r="B148" t="str">
            <v>5900</v>
          </cell>
          <cell r="C148">
            <v>23447.69</v>
          </cell>
          <cell r="D148" t="str">
            <v>2003-11-30</v>
          </cell>
          <cell r="E148">
            <v>37955</v>
          </cell>
        </row>
        <row r="149">
          <cell r="A149" t="str">
            <v>38001</v>
          </cell>
          <cell r="B149" t="str">
            <v>5900</v>
          </cell>
          <cell r="C149">
            <v>79910.01</v>
          </cell>
          <cell r="D149" t="str">
            <v>2003-12-31</v>
          </cell>
          <cell r="E149">
            <v>37986</v>
          </cell>
        </row>
        <row r="150">
          <cell r="A150" t="str">
            <v>38101</v>
          </cell>
          <cell r="B150" t="str">
            <v>5900</v>
          </cell>
          <cell r="C150">
            <v>1305401.7</v>
          </cell>
          <cell r="D150" t="str">
            <v>1999-01-01</v>
          </cell>
          <cell r="E150">
            <v>36161</v>
          </cell>
        </row>
        <row r="151">
          <cell r="A151" t="str">
            <v>38101</v>
          </cell>
          <cell r="B151" t="str">
            <v>5900</v>
          </cell>
          <cell r="C151">
            <v>0</v>
          </cell>
          <cell r="D151" t="str">
            <v>1999-11-30</v>
          </cell>
          <cell r="E151">
            <v>36494</v>
          </cell>
        </row>
        <row r="152">
          <cell r="A152" t="str">
            <v>38101</v>
          </cell>
          <cell r="B152" t="str">
            <v>5900</v>
          </cell>
          <cell r="C152">
            <v>0</v>
          </cell>
          <cell r="D152" t="str">
            <v>2001-05-31</v>
          </cell>
          <cell r="E152">
            <v>37042</v>
          </cell>
        </row>
        <row r="153">
          <cell r="A153" t="str">
            <v>38101</v>
          </cell>
          <cell r="B153" t="str">
            <v>5900</v>
          </cell>
          <cell r="C153">
            <v>288199.36</v>
          </cell>
          <cell r="D153" t="str">
            <v>2001-07-31</v>
          </cell>
          <cell r="E153">
            <v>37103</v>
          </cell>
        </row>
        <row r="154">
          <cell r="A154" t="str">
            <v>38101</v>
          </cell>
          <cell r="B154" t="str">
            <v>5900</v>
          </cell>
          <cell r="C154">
            <v>-2687.68</v>
          </cell>
          <cell r="D154" t="str">
            <v>2002-05-31</v>
          </cell>
          <cell r="E154">
            <v>37407</v>
          </cell>
        </row>
        <row r="155">
          <cell r="A155" t="str">
            <v>38101</v>
          </cell>
          <cell r="B155" t="str">
            <v>5900</v>
          </cell>
          <cell r="C155">
            <v>-548.09</v>
          </cell>
          <cell r="D155" t="str">
            <v>2002-06-30</v>
          </cell>
          <cell r="E155">
            <v>37437</v>
          </cell>
        </row>
        <row r="156">
          <cell r="A156" t="str">
            <v>38101</v>
          </cell>
          <cell r="B156" t="str">
            <v>5900</v>
          </cell>
          <cell r="C156">
            <v>-28.42</v>
          </cell>
          <cell r="D156" t="str">
            <v>2002-09-30</v>
          </cell>
          <cell r="E156">
            <v>37529</v>
          </cell>
        </row>
        <row r="157">
          <cell r="A157" t="str">
            <v>38101</v>
          </cell>
          <cell r="B157" t="str">
            <v>5900</v>
          </cell>
          <cell r="C157">
            <v>0</v>
          </cell>
          <cell r="D157" t="str">
            <v>2002-10-31</v>
          </cell>
          <cell r="E157">
            <v>37560</v>
          </cell>
        </row>
        <row r="158">
          <cell r="A158" t="str">
            <v>38101</v>
          </cell>
          <cell r="B158" t="str">
            <v>5900</v>
          </cell>
          <cell r="C158">
            <v>19216.26</v>
          </cell>
          <cell r="D158" t="str">
            <v>2002-11-30</v>
          </cell>
          <cell r="E158">
            <v>37590</v>
          </cell>
        </row>
        <row r="159">
          <cell r="A159" t="str">
            <v>38101</v>
          </cell>
          <cell r="B159" t="str">
            <v>5900</v>
          </cell>
          <cell r="C159">
            <v>-7088.73</v>
          </cell>
          <cell r="D159" t="str">
            <v>2002-11-30</v>
          </cell>
          <cell r="E159">
            <v>37590</v>
          </cell>
        </row>
        <row r="160">
          <cell r="A160" t="str">
            <v>38101</v>
          </cell>
          <cell r="B160" t="str">
            <v>5900</v>
          </cell>
          <cell r="C160">
            <v>-345.09</v>
          </cell>
          <cell r="D160" t="str">
            <v>2003-01-31</v>
          </cell>
          <cell r="E160">
            <v>37652</v>
          </cell>
        </row>
        <row r="161">
          <cell r="A161" t="str">
            <v>38101</v>
          </cell>
          <cell r="B161" t="str">
            <v>5900</v>
          </cell>
          <cell r="C161">
            <v>-332.92</v>
          </cell>
          <cell r="D161" t="str">
            <v>2003-02-28</v>
          </cell>
          <cell r="E161">
            <v>37680</v>
          </cell>
        </row>
        <row r="162">
          <cell r="A162" t="str">
            <v>38101</v>
          </cell>
          <cell r="B162" t="str">
            <v>5900</v>
          </cell>
          <cell r="C162">
            <v>-609</v>
          </cell>
          <cell r="D162" t="str">
            <v>2003-03-31</v>
          </cell>
          <cell r="E162">
            <v>37711</v>
          </cell>
        </row>
        <row r="163">
          <cell r="A163" t="str">
            <v>38101</v>
          </cell>
          <cell r="B163" t="str">
            <v>5900</v>
          </cell>
          <cell r="C163">
            <v>-503.43</v>
          </cell>
          <cell r="D163" t="str">
            <v>2003-05-31</v>
          </cell>
          <cell r="E163">
            <v>37772</v>
          </cell>
        </row>
        <row r="164">
          <cell r="A164" t="str">
            <v>38101</v>
          </cell>
          <cell r="B164" t="str">
            <v>5900</v>
          </cell>
          <cell r="C164">
            <v>2425.692</v>
          </cell>
          <cell r="D164" t="str">
            <v>2003-06-30</v>
          </cell>
          <cell r="E164">
            <v>37802</v>
          </cell>
        </row>
        <row r="165">
          <cell r="A165" t="str">
            <v>38101</v>
          </cell>
          <cell r="B165" t="str">
            <v>5900</v>
          </cell>
          <cell r="C165">
            <v>-186.76</v>
          </cell>
          <cell r="D165" t="str">
            <v>2003-07-31</v>
          </cell>
          <cell r="E165">
            <v>37833</v>
          </cell>
        </row>
        <row r="166">
          <cell r="A166" t="str">
            <v>38101</v>
          </cell>
          <cell r="B166" t="str">
            <v>5900</v>
          </cell>
          <cell r="C166">
            <v>-203</v>
          </cell>
          <cell r="D166" t="str">
            <v>2003-09-30</v>
          </cell>
          <cell r="E166">
            <v>37894</v>
          </cell>
        </row>
        <row r="167">
          <cell r="A167" t="str">
            <v>38101</v>
          </cell>
          <cell r="B167" t="str">
            <v>5900</v>
          </cell>
          <cell r="C167">
            <v>-633.35</v>
          </cell>
          <cell r="D167" t="str">
            <v>2003-10-31</v>
          </cell>
          <cell r="E167">
            <v>37925</v>
          </cell>
        </row>
        <row r="168">
          <cell r="A168" t="str">
            <v>38101</v>
          </cell>
          <cell r="B168" t="str">
            <v>5900</v>
          </cell>
          <cell r="C168">
            <v>-304.5</v>
          </cell>
          <cell r="D168" t="str">
            <v>2003-11-30</v>
          </cell>
          <cell r="E168">
            <v>37955</v>
          </cell>
        </row>
        <row r="169">
          <cell r="A169" t="str">
            <v>38101</v>
          </cell>
          <cell r="B169" t="str">
            <v>5900</v>
          </cell>
          <cell r="C169">
            <v>-1003653.13</v>
          </cell>
          <cell r="D169" t="str">
            <v>2003-12-31</v>
          </cell>
          <cell r="E169">
            <v>37986</v>
          </cell>
        </row>
        <row r="170">
          <cell r="A170" t="str">
            <v>38111</v>
          </cell>
          <cell r="B170" t="str">
            <v>5900</v>
          </cell>
          <cell r="C170">
            <v>14542.36</v>
          </cell>
          <cell r="D170" t="str">
            <v>1999-01-01</v>
          </cell>
          <cell r="E170">
            <v>36161</v>
          </cell>
        </row>
        <row r="171">
          <cell r="A171" t="str">
            <v>38111</v>
          </cell>
          <cell r="B171" t="str">
            <v>5900</v>
          </cell>
          <cell r="C171">
            <v>18350.75</v>
          </cell>
          <cell r="D171" t="str">
            <v>1999-12-31</v>
          </cell>
          <cell r="E171">
            <v>36525</v>
          </cell>
        </row>
        <row r="172">
          <cell r="A172" t="str">
            <v>38111</v>
          </cell>
          <cell r="B172" t="str">
            <v>5900</v>
          </cell>
          <cell r="C172">
            <v>1625096.82</v>
          </cell>
          <cell r="D172" t="str">
            <v>2001-12-31</v>
          </cell>
          <cell r="E172">
            <v>37256</v>
          </cell>
        </row>
        <row r="173">
          <cell r="A173" t="str">
            <v>38111</v>
          </cell>
          <cell r="B173" t="str">
            <v>5900</v>
          </cell>
          <cell r="C173">
            <v>2661.81</v>
          </cell>
          <cell r="D173" t="str">
            <v>2002-11-30</v>
          </cell>
          <cell r="E173">
            <v>37590</v>
          </cell>
        </row>
        <row r="174">
          <cell r="A174" t="str">
            <v>38111</v>
          </cell>
          <cell r="B174" t="str">
            <v>5900</v>
          </cell>
          <cell r="C174">
            <v>12664.08</v>
          </cell>
          <cell r="D174" t="str">
            <v>2003-11-30</v>
          </cell>
          <cell r="E174">
            <v>37955</v>
          </cell>
        </row>
        <row r="175">
          <cell r="A175" t="str">
            <v>38111</v>
          </cell>
          <cell r="B175" t="str">
            <v>5900</v>
          </cell>
          <cell r="C175">
            <v>404.04</v>
          </cell>
          <cell r="D175" t="str">
            <v>2003-12-31</v>
          </cell>
          <cell r="E175">
            <v>37986</v>
          </cell>
        </row>
        <row r="176">
          <cell r="A176" t="str">
            <v>38201</v>
          </cell>
          <cell r="B176" t="str">
            <v>5900</v>
          </cell>
          <cell r="C176">
            <v>1681566.61</v>
          </cell>
          <cell r="D176" t="str">
            <v>1999-01-01</v>
          </cell>
          <cell r="E176">
            <v>36161</v>
          </cell>
        </row>
        <row r="177">
          <cell r="A177" t="str">
            <v>38201</v>
          </cell>
          <cell r="B177" t="str">
            <v>5900</v>
          </cell>
          <cell r="C177">
            <v>-18350.75</v>
          </cell>
          <cell r="D177" t="str">
            <v>1999-12-31</v>
          </cell>
          <cell r="E177">
            <v>36525</v>
          </cell>
        </row>
        <row r="178">
          <cell r="A178" t="str">
            <v>38201</v>
          </cell>
          <cell r="B178" t="str">
            <v>5900</v>
          </cell>
          <cell r="C178">
            <v>2813.79</v>
          </cell>
          <cell r="D178" t="str">
            <v>2000-05-16</v>
          </cell>
          <cell r="E178">
            <v>36662</v>
          </cell>
        </row>
        <row r="179">
          <cell r="A179" t="str">
            <v>38201</v>
          </cell>
          <cell r="B179" t="str">
            <v>5900</v>
          </cell>
          <cell r="C179">
            <v>581.62</v>
          </cell>
          <cell r="D179" t="str">
            <v>2000-05-31</v>
          </cell>
          <cell r="E179">
            <v>36677</v>
          </cell>
        </row>
        <row r="180">
          <cell r="A180" t="str">
            <v>38201</v>
          </cell>
          <cell r="B180" t="str">
            <v>5900</v>
          </cell>
          <cell r="C180">
            <v>20788.96</v>
          </cell>
          <cell r="D180" t="str">
            <v>2000-09-30</v>
          </cell>
          <cell r="E180">
            <v>36799</v>
          </cell>
        </row>
        <row r="181">
          <cell r="A181" t="str">
            <v>38201</v>
          </cell>
          <cell r="B181" t="str">
            <v>5900</v>
          </cell>
          <cell r="C181">
            <v>214882.58</v>
          </cell>
          <cell r="D181" t="str">
            <v>2000-12-31</v>
          </cell>
          <cell r="E181">
            <v>36891</v>
          </cell>
        </row>
        <row r="182">
          <cell r="A182" t="str">
            <v>38201</v>
          </cell>
          <cell r="B182" t="str">
            <v>5900</v>
          </cell>
          <cell r="C182">
            <v>624.46</v>
          </cell>
          <cell r="D182" t="str">
            <v>2001-01-31</v>
          </cell>
          <cell r="E182">
            <v>36922</v>
          </cell>
        </row>
        <row r="183">
          <cell r="A183" t="str">
            <v>38201</v>
          </cell>
          <cell r="B183" t="str">
            <v>5900</v>
          </cell>
          <cell r="C183">
            <v>0</v>
          </cell>
          <cell r="D183" t="str">
            <v>2001-05-31</v>
          </cell>
          <cell r="E183">
            <v>37042</v>
          </cell>
        </row>
        <row r="184">
          <cell r="A184" t="str">
            <v>38201</v>
          </cell>
          <cell r="B184" t="str">
            <v>5900</v>
          </cell>
          <cell r="C184">
            <v>24323.81</v>
          </cell>
          <cell r="D184" t="str">
            <v>2001-12-30</v>
          </cell>
          <cell r="E184">
            <v>37255</v>
          </cell>
        </row>
        <row r="185">
          <cell r="A185" t="str">
            <v>38201</v>
          </cell>
          <cell r="B185" t="str">
            <v>5900</v>
          </cell>
          <cell r="C185">
            <v>167935.26</v>
          </cell>
          <cell r="D185" t="str">
            <v>2002-05-31</v>
          </cell>
          <cell r="E185">
            <v>37407</v>
          </cell>
        </row>
        <row r="186">
          <cell r="A186" t="str">
            <v>38201</v>
          </cell>
          <cell r="B186" t="str">
            <v>5900</v>
          </cell>
          <cell r="C186">
            <v>55675.04</v>
          </cell>
          <cell r="D186" t="str">
            <v>2002-05-31</v>
          </cell>
          <cell r="E186">
            <v>37407</v>
          </cell>
        </row>
        <row r="187">
          <cell r="A187" t="str">
            <v>38201</v>
          </cell>
          <cell r="B187" t="str">
            <v>5900</v>
          </cell>
          <cell r="C187">
            <v>-55675.04</v>
          </cell>
          <cell r="D187" t="str">
            <v>2002-06-30</v>
          </cell>
          <cell r="E187">
            <v>37437</v>
          </cell>
        </row>
        <row r="188">
          <cell r="A188" t="str">
            <v>38201</v>
          </cell>
          <cell r="B188" t="str">
            <v>5900</v>
          </cell>
          <cell r="C188">
            <v>-19440.96</v>
          </cell>
          <cell r="D188" t="str">
            <v>2002-06-30</v>
          </cell>
          <cell r="E188">
            <v>37437</v>
          </cell>
        </row>
        <row r="189">
          <cell r="A189" t="str">
            <v>38201</v>
          </cell>
          <cell r="B189" t="str">
            <v>5900</v>
          </cell>
          <cell r="C189">
            <v>6760.74</v>
          </cell>
          <cell r="D189" t="str">
            <v>2002-07-31</v>
          </cell>
          <cell r="E189">
            <v>37468</v>
          </cell>
        </row>
        <row r="190">
          <cell r="A190" t="str">
            <v>38201</v>
          </cell>
          <cell r="B190" t="str">
            <v>5900</v>
          </cell>
          <cell r="C190">
            <v>29535.27</v>
          </cell>
          <cell r="D190" t="str">
            <v>2002-08-31</v>
          </cell>
          <cell r="E190">
            <v>37499</v>
          </cell>
        </row>
        <row r="191">
          <cell r="A191" t="str">
            <v>38201</v>
          </cell>
          <cell r="B191" t="str">
            <v>5900</v>
          </cell>
          <cell r="C191">
            <v>84835.64</v>
          </cell>
          <cell r="D191" t="str">
            <v>2002-09-30</v>
          </cell>
          <cell r="E191">
            <v>37529</v>
          </cell>
        </row>
        <row r="192">
          <cell r="A192" t="str">
            <v>38201</v>
          </cell>
          <cell r="B192" t="str">
            <v>5900</v>
          </cell>
          <cell r="C192">
            <v>-87707.71999999999</v>
          </cell>
          <cell r="D192" t="str">
            <v>2002-10-31</v>
          </cell>
          <cell r="E192">
            <v>37560</v>
          </cell>
        </row>
        <row r="193">
          <cell r="A193" t="str">
            <v>38201</v>
          </cell>
          <cell r="B193" t="str">
            <v>5900</v>
          </cell>
          <cell r="C193">
            <v>23659.73</v>
          </cell>
          <cell r="D193" t="str">
            <v>2002-11-30</v>
          </cell>
          <cell r="E193">
            <v>37590</v>
          </cell>
        </row>
        <row r="194">
          <cell r="A194" t="str">
            <v>38201</v>
          </cell>
          <cell r="B194" t="str">
            <v>5900</v>
          </cell>
          <cell r="C194">
            <v>1442.02</v>
          </cell>
          <cell r="D194" t="str">
            <v>2002-11-30</v>
          </cell>
          <cell r="E194">
            <v>37590</v>
          </cell>
        </row>
        <row r="195">
          <cell r="A195" t="str">
            <v>38201</v>
          </cell>
          <cell r="B195" t="str">
            <v>5900</v>
          </cell>
          <cell r="C195">
            <v>-4874.2</v>
          </cell>
          <cell r="D195" t="str">
            <v>2003-01-31</v>
          </cell>
          <cell r="E195">
            <v>37652</v>
          </cell>
        </row>
        <row r="196">
          <cell r="A196" t="str">
            <v>38201</v>
          </cell>
          <cell r="B196" t="str">
            <v>5900</v>
          </cell>
          <cell r="C196">
            <v>18658.25</v>
          </cell>
          <cell r="D196" t="str">
            <v>2003-02-28</v>
          </cell>
          <cell r="E196">
            <v>37680</v>
          </cell>
        </row>
        <row r="197">
          <cell r="A197" t="str">
            <v>38201</v>
          </cell>
          <cell r="B197" t="str">
            <v>5900</v>
          </cell>
          <cell r="C197">
            <v>13328.6</v>
          </cell>
          <cell r="D197" t="str">
            <v>2003-03-31</v>
          </cell>
          <cell r="E197">
            <v>37711</v>
          </cell>
        </row>
        <row r="198">
          <cell r="A198" t="str">
            <v>38201</v>
          </cell>
          <cell r="B198" t="str">
            <v>5900</v>
          </cell>
          <cell r="C198">
            <v>-31041.13</v>
          </cell>
          <cell r="D198" t="str">
            <v>2003-04-30</v>
          </cell>
          <cell r="E198">
            <v>37741</v>
          </cell>
        </row>
        <row r="199">
          <cell r="A199" t="str">
            <v>38201</v>
          </cell>
          <cell r="B199" t="str">
            <v>5900</v>
          </cell>
          <cell r="C199">
            <v>12749.96</v>
          </cell>
          <cell r="D199" t="str">
            <v>2003-05-31</v>
          </cell>
          <cell r="E199">
            <v>37772</v>
          </cell>
        </row>
        <row r="200">
          <cell r="A200" t="str">
            <v>38201</v>
          </cell>
          <cell r="B200" t="str">
            <v>5900</v>
          </cell>
          <cell r="C200">
            <v>-4441.11</v>
          </cell>
          <cell r="D200" t="str">
            <v>2003-06-30</v>
          </cell>
          <cell r="E200">
            <v>37802</v>
          </cell>
        </row>
        <row r="201">
          <cell r="A201" t="str">
            <v>38201</v>
          </cell>
          <cell r="B201" t="str">
            <v>5900</v>
          </cell>
          <cell r="C201">
            <v>18013.01</v>
          </cell>
          <cell r="D201" t="str">
            <v>2003-07-31</v>
          </cell>
          <cell r="E201">
            <v>37833</v>
          </cell>
        </row>
        <row r="202">
          <cell r="A202" t="str">
            <v>38201</v>
          </cell>
          <cell r="B202" t="str">
            <v>5900</v>
          </cell>
          <cell r="C202">
            <v>15871.61</v>
          </cell>
          <cell r="D202" t="str">
            <v>2003-08-31</v>
          </cell>
          <cell r="E202">
            <v>37864</v>
          </cell>
        </row>
        <row r="203">
          <cell r="A203" t="str">
            <v>38201</v>
          </cell>
          <cell r="B203" t="str">
            <v>5900</v>
          </cell>
          <cell r="C203">
            <v>18186.38</v>
          </cell>
          <cell r="D203" t="str">
            <v>2003-09-30</v>
          </cell>
          <cell r="E203">
            <v>37894</v>
          </cell>
        </row>
        <row r="204">
          <cell r="A204" t="str">
            <v>38201</v>
          </cell>
          <cell r="B204" t="str">
            <v>5900</v>
          </cell>
          <cell r="C204">
            <v>20306.02</v>
          </cell>
          <cell r="D204" t="str">
            <v>2003-10-31</v>
          </cell>
          <cell r="E204">
            <v>37925</v>
          </cell>
        </row>
        <row r="205">
          <cell r="A205" t="str">
            <v>38201</v>
          </cell>
          <cell r="B205" t="str">
            <v>5900</v>
          </cell>
          <cell r="C205">
            <v>25597.67</v>
          </cell>
          <cell r="D205" t="str">
            <v>2003-11-30</v>
          </cell>
          <cell r="E205">
            <v>37955</v>
          </cell>
        </row>
        <row r="206">
          <cell r="A206" t="str">
            <v>38201</v>
          </cell>
          <cell r="B206" t="str">
            <v>5900</v>
          </cell>
          <cell r="C206">
            <v>20488.51</v>
          </cell>
          <cell r="D206" t="str">
            <v>2003-12-31</v>
          </cell>
          <cell r="E206">
            <v>37986</v>
          </cell>
        </row>
        <row r="207">
          <cell r="A207" t="str">
            <v>38301</v>
          </cell>
          <cell r="B207" t="str">
            <v>5900</v>
          </cell>
          <cell r="C207">
            <v>430341.88</v>
          </cell>
          <cell r="D207" t="str">
            <v>1999-01-01</v>
          </cell>
          <cell r="E207">
            <v>36161</v>
          </cell>
        </row>
        <row r="208">
          <cell r="A208" t="str">
            <v>38301</v>
          </cell>
          <cell r="B208" t="str">
            <v>5900</v>
          </cell>
          <cell r="C208">
            <v>-91.94</v>
          </cell>
          <cell r="D208" t="str">
            <v>1999-12-31</v>
          </cell>
          <cell r="E208">
            <v>36525</v>
          </cell>
        </row>
        <row r="209">
          <cell r="A209" t="str">
            <v>38301</v>
          </cell>
          <cell r="B209" t="str">
            <v>5900</v>
          </cell>
          <cell r="C209">
            <v>0</v>
          </cell>
          <cell r="D209" t="str">
            <v>2001-05-31</v>
          </cell>
          <cell r="E209">
            <v>37042</v>
          </cell>
        </row>
        <row r="210">
          <cell r="A210" t="str">
            <v>38301</v>
          </cell>
          <cell r="B210" t="str">
            <v>5900</v>
          </cell>
          <cell r="C210">
            <v>-288.77</v>
          </cell>
          <cell r="D210" t="str">
            <v>2003-09-30</v>
          </cell>
          <cell r="E210">
            <v>37894</v>
          </cell>
        </row>
        <row r="211">
          <cell r="A211" t="str">
            <v>38301</v>
          </cell>
          <cell r="B211" t="str">
            <v>5900</v>
          </cell>
          <cell r="C211">
            <v>-15745.55</v>
          </cell>
          <cell r="D211" t="str">
            <v>2003-12-31</v>
          </cell>
          <cell r="E211">
            <v>37986</v>
          </cell>
        </row>
        <row r="212">
          <cell r="A212" t="str">
            <v>38401</v>
          </cell>
          <cell r="B212" t="str">
            <v>5900</v>
          </cell>
          <cell r="C212">
            <v>273049.32</v>
          </cell>
          <cell r="D212" t="str">
            <v>1999-01-01</v>
          </cell>
          <cell r="E212">
            <v>36161</v>
          </cell>
        </row>
        <row r="213">
          <cell r="A213" t="str">
            <v>38401</v>
          </cell>
          <cell r="B213" t="str">
            <v>5900</v>
          </cell>
          <cell r="C213">
            <v>-4609.96</v>
          </cell>
          <cell r="D213" t="str">
            <v>1999-12-31</v>
          </cell>
          <cell r="E213">
            <v>36525</v>
          </cell>
        </row>
        <row r="214">
          <cell r="A214" t="str">
            <v>38401</v>
          </cell>
          <cell r="B214" t="str">
            <v>5900</v>
          </cell>
          <cell r="C214">
            <v>-28939.18</v>
          </cell>
          <cell r="D214" t="str">
            <v>2003-04-30</v>
          </cell>
          <cell r="E214">
            <v>37741</v>
          </cell>
        </row>
        <row r="215">
          <cell r="A215" t="str">
            <v>38401</v>
          </cell>
          <cell r="B215" t="str">
            <v>5900</v>
          </cell>
          <cell r="C215">
            <v>-596.41</v>
          </cell>
          <cell r="D215" t="str">
            <v>2003-12-31</v>
          </cell>
          <cell r="E215">
            <v>37986</v>
          </cell>
        </row>
        <row r="216">
          <cell r="A216" t="str">
            <v>38701</v>
          </cell>
          <cell r="B216" t="str">
            <v>5900</v>
          </cell>
          <cell r="C216">
            <v>22527.04</v>
          </cell>
          <cell r="D216" t="str">
            <v>1999-01-01</v>
          </cell>
          <cell r="E216">
            <v>36161</v>
          </cell>
        </row>
        <row r="217">
          <cell r="A217" t="str">
            <v>38701</v>
          </cell>
          <cell r="B217" t="str">
            <v>5900</v>
          </cell>
          <cell r="C217">
            <v>-6539.31</v>
          </cell>
          <cell r="D217" t="str">
            <v>2003-04-30</v>
          </cell>
          <cell r="E217">
            <v>37741</v>
          </cell>
        </row>
        <row r="218">
          <cell r="A218" t="str">
            <v>38711</v>
          </cell>
          <cell r="B218" t="str">
            <v>5900</v>
          </cell>
          <cell r="C218">
            <v>13878.68</v>
          </cell>
          <cell r="D218" t="str">
            <v>1999-01-01</v>
          </cell>
          <cell r="E218">
            <v>36161</v>
          </cell>
        </row>
        <row r="219">
          <cell r="A219" t="str">
            <v>38711</v>
          </cell>
          <cell r="B219" t="str">
            <v>5900</v>
          </cell>
          <cell r="C219">
            <v>6332.08</v>
          </cell>
          <cell r="D219" t="str">
            <v>2000-05-31</v>
          </cell>
          <cell r="E219">
            <v>36677</v>
          </cell>
        </row>
        <row r="220">
          <cell r="A220" t="str">
            <v>38711</v>
          </cell>
          <cell r="B220" t="str">
            <v>5900</v>
          </cell>
          <cell r="C220">
            <v>34567.31</v>
          </cell>
          <cell r="D220" t="str">
            <v>2001-12-31</v>
          </cell>
          <cell r="E220">
            <v>37256</v>
          </cell>
        </row>
        <row r="221">
          <cell r="A221" t="str">
            <v>38711</v>
          </cell>
          <cell r="B221" t="str">
            <v>5900</v>
          </cell>
          <cell r="C221">
            <v>14343.21</v>
          </cell>
          <cell r="D221" t="str">
            <v>2002-05-31</v>
          </cell>
          <cell r="E221">
            <v>37407</v>
          </cell>
        </row>
        <row r="222">
          <cell r="A222" t="str">
            <v>38711</v>
          </cell>
          <cell r="B222" t="str">
            <v>5900</v>
          </cell>
          <cell r="C222">
            <v>-7355.65</v>
          </cell>
          <cell r="D222" t="str">
            <v>2002-11-30</v>
          </cell>
          <cell r="E222">
            <v>37590</v>
          </cell>
        </row>
        <row r="223">
          <cell r="A223" t="str">
            <v>38721</v>
          </cell>
          <cell r="B223" t="str">
            <v>5900</v>
          </cell>
          <cell r="C223">
            <v>48966.36</v>
          </cell>
          <cell r="D223" t="str">
            <v>1999-01-01</v>
          </cell>
          <cell r="E223">
            <v>36161</v>
          </cell>
        </row>
        <row r="224">
          <cell r="A224" t="str">
            <v>38721</v>
          </cell>
          <cell r="B224" t="str">
            <v>5900</v>
          </cell>
          <cell r="C224">
            <v>-26686.82</v>
          </cell>
          <cell r="D224" t="str">
            <v>2002-11-30</v>
          </cell>
          <cell r="E224">
            <v>37590</v>
          </cell>
        </row>
        <row r="225">
          <cell r="A225" t="str">
            <v>38721</v>
          </cell>
          <cell r="B225" t="str">
            <v>5900</v>
          </cell>
          <cell r="C225">
            <v>-22279.54</v>
          </cell>
          <cell r="D225" t="str">
            <v>2003-10-31</v>
          </cell>
          <cell r="E225">
            <v>37925</v>
          </cell>
        </row>
        <row r="226">
          <cell r="A226" t="str">
            <v>38771</v>
          </cell>
          <cell r="B226" t="str">
            <v>5900</v>
          </cell>
          <cell r="C226">
            <v>17465.48</v>
          </cell>
          <cell r="D226" t="str">
            <v>1999-01-01</v>
          </cell>
          <cell r="E226">
            <v>36161</v>
          </cell>
        </row>
        <row r="227">
          <cell r="A227" t="str">
            <v>39001</v>
          </cell>
          <cell r="B227" t="str">
            <v>5900</v>
          </cell>
          <cell r="C227">
            <v>0</v>
          </cell>
          <cell r="D227" t="str">
            <v>2003-09-30</v>
          </cell>
          <cell r="E227">
            <v>37894</v>
          </cell>
        </row>
        <row r="228">
          <cell r="A228" t="str">
            <v>39011</v>
          </cell>
          <cell r="B228" t="str">
            <v>5900</v>
          </cell>
          <cell r="C228">
            <v>67417.85</v>
          </cell>
          <cell r="D228" t="str">
            <v>1999-01-01</v>
          </cell>
          <cell r="E228">
            <v>36161</v>
          </cell>
        </row>
        <row r="229">
          <cell r="A229" t="str">
            <v>39011</v>
          </cell>
          <cell r="B229" t="str">
            <v>5900</v>
          </cell>
          <cell r="C229">
            <v>73460.83</v>
          </cell>
          <cell r="D229" t="str">
            <v>2001-07-31</v>
          </cell>
          <cell r="E229">
            <v>37103</v>
          </cell>
        </row>
        <row r="230">
          <cell r="A230" t="str">
            <v>39011</v>
          </cell>
          <cell r="B230" t="str">
            <v>5900</v>
          </cell>
          <cell r="C230">
            <v>7576.91</v>
          </cell>
          <cell r="D230" t="str">
            <v>2001-12-31</v>
          </cell>
          <cell r="E230">
            <v>37256</v>
          </cell>
        </row>
        <row r="231">
          <cell r="A231" t="str">
            <v>39011</v>
          </cell>
          <cell r="B231" t="str">
            <v>5900</v>
          </cell>
          <cell r="C231">
            <v>-15211.410000000003</v>
          </cell>
          <cell r="D231" t="str">
            <v>2002-10-31</v>
          </cell>
          <cell r="E231">
            <v>37560</v>
          </cell>
        </row>
        <row r="232">
          <cell r="A232" t="str">
            <v>39031</v>
          </cell>
          <cell r="B232" t="str">
            <v>5900</v>
          </cell>
          <cell r="C232">
            <v>23127.11</v>
          </cell>
          <cell r="D232" t="str">
            <v>1999-01-01</v>
          </cell>
          <cell r="E232">
            <v>36161</v>
          </cell>
        </row>
        <row r="233">
          <cell r="A233" t="str">
            <v>39101</v>
          </cell>
          <cell r="B233" t="str">
            <v>5900</v>
          </cell>
          <cell r="C233">
            <v>58419.8</v>
          </cell>
          <cell r="D233" t="str">
            <v>1999-01-01</v>
          </cell>
          <cell r="E233">
            <v>36161</v>
          </cell>
        </row>
        <row r="234">
          <cell r="A234" t="str">
            <v>39101</v>
          </cell>
          <cell r="B234" t="str">
            <v>5910</v>
          </cell>
          <cell r="C234">
            <v>2239.82</v>
          </cell>
          <cell r="D234" t="str">
            <v>1999-01-01</v>
          </cell>
          <cell r="E234">
            <v>36161</v>
          </cell>
        </row>
        <row r="235">
          <cell r="A235" t="str">
            <v>39101</v>
          </cell>
          <cell r="B235" t="str">
            <v>5925</v>
          </cell>
          <cell r="C235">
            <v>4214.18</v>
          </cell>
          <cell r="D235" t="str">
            <v>1999-01-01</v>
          </cell>
          <cell r="E235">
            <v>36161</v>
          </cell>
        </row>
        <row r="236">
          <cell r="A236" t="str">
            <v>39101</v>
          </cell>
          <cell r="B236" t="str">
            <v>5940</v>
          </cell>
          <cell r="C236">
            <v>6346.08</v>
          </cell>
          <cell r="D236" t="str">
            <v>1999-01-01</v>
          </cell>
          <cell r="E236">
            <v>36161</v>
          </cell>
        </row>
        <row r="237">
          <cell r="A237" t="str">
            <v>39101</v>
          </cell>
          <cell r="B237" t="str">
            <v>5950</v>
          </cell>
          <cell r="C237">
            <v>13179.25</v>
          </cell>
          <cell r="D237" t="str">
            <v>1999-01-01</v>
          </cell>
          <cell r="E237">
            <v>36161</v>
          </cell>
        </row>
        <row r="238">
          <cell r="A238" t="str">
            <v>39101</v>
          </cell>
          <cell r="B238" t="str">
            <v>5960</v>
          </cell>
          <cell r="C238">
            <v>3037.02</v>
          </cell>
          <cell r="D238" t="str">
            <v>1999-01-01</v>
          </cell>
          <cell r="E238">
            <v>36161</v>
          </cell>
        </row>
        <row r="239">
          <cell r="A239" t="str">
            <v>39101</v>
          </cell>
          <cell r="B239" t="str">
            <v>5970</v>
          </cell>
          <cell r="C239">
            <v>898.88</v>
          </cell>
          <cell r="D239" t="str">
            <v>1999-01-01</v>
          </cell>
          <cell r="E239">
            <v>36161</v>
          </cell>
        </row>
        <row r="240">
          <cell r="A240" t="str">
            <v>39101</v>
          </cell>
          <cell r="B240" t="str">
            <v>5990</v>
          </cell>
          <cell r="C240">
            <v>15356.1</v>
          </cell>
          <cell r="D240" t="str">
            <v>1999-01-01</v>
          </cell>
          <cell r="E240">
            <v>36161</v>
          </cell>
        </row>
        <row r="241">
          <cell r="A241" t="str">
            <v>39101</v>
          </cell>
          <cell r="B241" t="str">
            <v>5900</v>
          </cell>
          <cell r="C241">
            <v>6346.08</v>
          </cell>
          <cell r="D241" t="str">
            <v>2001-04-30</v>
          </cell>
          <cell r="E241">
            <v>37011</v>
          </cell>
        </row>
        <row r="242">
          <cell r="A242" t="str">
            <v>39101</v>
          </cell>
          <cell r="B242" t="str">
            <v>5910</v>
          </cell>
          <cell r="C242">
            <v>4214.18</v>
          </cell>
          <cell r="D242" t="str">
            <v>2001-04-30</v>
          </cell>
          <cell r="E242">
            <v>37011</v>
          </cell>
        </row>
        <row r="243">
          <cell r="A243" t="str">
            <v>39101</v>
          </cell>
          <cell r="B243" t="str">
            <v>5925</v>
          </cell>
          <cell r="C243">
            <v>-4214.18</v>
          </cell>
          <cell r="D243" t="str">
            <v>2001-04-30</v>
          </cell>
          <cell r="E243">
            <v>37011</v>
          </cell>
        </row>
        <row r="244">
          <cell r="A244" t="str">
            <v>39101</v>
          </cell>
          <cell r="B244" t="str">
            <v>5940</v>
          </cell>
          <cell r="C244">
            <v>-6346.08</v>
          </cell>
          <cell r="D244" t="str">
            <v>2001-04-30</v>
          </cell>
          <cell r="E244">
            <v>37011</v>
          </cell>
        </row>
        <row r="245">
          <cell r="A245" t="str">
            <v>39101</v>
          </cell>
          <cell r="B245" t="str">
            <v>5950</v>
          </cell>
          <cell r="C245">
            <v>15356.1</v>
          </cell>
          <cell r="D245" t="str">
            <v>2001-04-30</v>
          </cell>
          <cell r="E245">
            <v>37011</v>
          </cell>
        </row>
        <row r="246">
          <cell r="A246" t="str">
            <v>39101</v>
          </cell>
          <cell r="B246" t="str">
            <v>5960</v>
          </cell>
          <cell r="C246">
            <v>898.88</v>
          </cell>
          <cell r="D246" t="str">
            <v>2001-04-30</v>
          </cell>
          <cell r="E246">
            <v>37011</v>
          </cell>
        </row>
        <row r="247">
          <cell r="A247" t="str">
            <v>39101</v>
          </cell>
          <cell r="B247" t="str">
            <v>5970</v>
          </cell>
          <cell r="C247">
            <v>-898.88</v>
          </cell>
          <cell r="D247" t="str">
            <v>2001-04-30</v>
          </cell>
          <cell r="E247">
            <v>37011</v>
          </cell>
        </row>
        <row r="248">
          <cell r="A248" t="str">
            <v>39101</v>
          </cell>
          <cell r="B248" t="str">
            <v>5990</v>
          </cell>
          <cell r="C248">
            <v>-15356.1</v>
          </cell>
          <cell r="D248" t="str">
            <v>2001-04-30</v>
          </cell>
          <cell r="E248">
            <v>37011</v>
          </cell>
        </row>
        <row r="249">
          <cell r="A249" t="str">
            <v>39101</v>
          </cell>
          <cell r="B249" t="str">
            <v>5900</v>
          </cell>
          <cell r="C249">
            <v>35841.46</v>
          </cell>
          <cell r="D249" t="str">
            <v>2001-07-31</v>
          </cell>
          <cell r="E249">
            <v>37103</v>
          </cell>
        </row>
        <row r="250">
          <cell r="A250" t="str">
            <v>39101</v>
          </cell>
          <cell r="B250" t="str">
            <v>5900</v>
          </cell>
          <cell r="C250">
            <v>13726.57</v>
          </cell>
          <cell r="D250" t="str">
            <v>2002-08-31</v>
          </cell>
          <cell r="E250">
            <v>37499</v>
          </cell>
        </row>
        <row r="251">
          <cell r="A251" t="str">
            <v>39101</v>
          </cell>
          <cell r="B251" t="str">
            <v>5900</v>
          </cell>
          <cell r="C251">
            <v>0</v>
          </cell>
          <cell r="D251" t="str">
            <v>2002-10-31</v>
          </cell>
          <cell r="E251">
            <v>37560</v>
          </cell>
        </row>
        <row r="252">
          <cell r="A252" t="str">
            <v>39101</v>
          </cell>
          <cell r="B252" t="str">
            <v>5950</v>
          </cell>
          <cell r="C252">
            <v>-28535.35</v>
          </cell>
          <cell r="D252" t="str">
            <v>2002-11-30</v>
          </cell>
          <cell r="E252">
            <v>37590</v>
          </cell>
        </row>
        <row r="253">
          <cell r="A253" t="str">
            <v>39101</v>
          </cell>
          <cell r="B253" t="str">
            <v>5960</v>
          </cell>
          <cell r="C253">
            <v>-3935.9</v>
          </cell>
          <cell r="D253" t="str">
            <v>2002-11-30</v>
          </cell>
          <cell r="E253">
            <v>37590</v>
          </cell>
        </row>
        <row r="254">
          <cell r="A254" t="str">
            <v>39101</v>
          </cell>
          <cell r="B254" t="str">
            <v>5900</v>
          </cell>
          <cell r="C254">
            <v>0</v>
          </cell>
          <cell r="D254" t="str">
            <v>2003-03-31</v>
          </cell>
          <cell r="E254">
            <v>37711</v>
          </cell>
        </row>
        <row r="255">
          <cell r="A255" t="str">
            <v>39101</v>
          </cell>
          <cell r="B255" t="str">
            <v>5900</v>
          </cell>
          <cell r="C255">
            <v>623.76</v>
          </cell>
          <cell r="D255" t="str">
            <v>2003-12-31</v>
          </cell>
          <cell r="E255">
            <v>37986</v>
          </cell>
        </row>
        <row r="256">
          <cell r="A256" t="str">
            <v>39131</v>
          </cell>
          <cell r="B256" t="str">
            <v>5900</v>
          </cell>
          <cell r="C256">
            <v>75988.04</v>
          </cell>
          <cell r="D256" t="str">
            <v>1999-01-01</v>
          </cell>
          <cell r="E256">
            <v>36161</v>
          </cell>
        </row>
        <row r="257">
          <cell r="A257" t="str">
            <v>39131</v>
          </cell>
          <cell r="B257" t="str">
            <v>5910</v>
          </cell>
          <cell r="C257">
            <v>8606.19</v>
          </cell>
          <cell r="D257" t="str">
            <v>1999-01-01</v>
          </cell>
          <cell r="E257">
            <v>36161</v>
          </cell>
        </row>
        <row r="258">
          <cell r="A258" t="str">
            <v>39131</v>
          </cell>
          <cell r="B258" t="str">
            <v>5925</v>
          </cell>
          <cell r="C258">
            <v>9968.48</v>
          </cell>
          <cell r="D258" t="str">
            <v>1999-01-01</v>
          </cell>
          <cell r="E258">
            <v>36161</v>
          </cell>
        </row>
        <row r="259">
          <cell r="A259" t="str">
            <v>39131</v>
          </cell>
          <cell r="B259" t="str">
            <v>5940</v>
          </cell>
          <cell r="C259">
            <v>35364.1</v>
          </cell>
          <cell r="D259" t="str">
            <v>1999-01-01</v>
          </cell>
          <cell r="E259">
            <v>36161</v>
          </cell>
        </row>
        <row r="260">
          <cell r="A260" t="str">
            <v>39131</v>
          </cell>
          <cell r="B260" t="str">
            <v>5950</v>
          </cell>
          <cell r="C260">
            <v>18700</v>
          </cell>
          <cell r="D260" t="str">
            <v>1999-01-01</v>
          </cell>
          <cell r="E260">
            <v>36161</v>
          </cell>
        </row>
        <row r="261">
          <cell r="A261" t="str">
            <v>39131</v>
          </cell>
          <cell r="B261" t="str">
            <v>5960</v>
          </cell>
          <cell r="C261">
            <v>9616.85</v>
          </cell>
          <cell r="D261" t="str">
            <v>1999-01-01</v>
          </cell>
          <cell r="E261">
            <v>36161</v>
          </cell>
        </row>
        <row r="262">
          <cell r="A262" t="str">
            <v>39131</v>
          </cell>
          <cell r="B262" t="str">
            <v>5975</v>
          </cell>
          <cell r="C262">
            <v>945</v>
          </cell>
          <cell r="D262" t="str">
            <v>1999-01-01</v>
          </cell>
          <cell r="E262">
            <v>36161</v>
          </cell>
        </row>
        <row r="263">
          <cell r="A263" t="str">
            <v>39131</v>
          </cell>
          <cell r="B263" t="str">
            <v>5990</v>
          </cell>
          <cell r="C263">
            <v>15277.33</v>
          </cell>
          <cell r="D263" t="str">
            <v>1999-01-01</v>
          </cell>
          <cell r="E263">
            <v>36161</v>
          </cell>
        </row>
        <row r="264">
          <cell r="A264" t="str">
            <v>39131</v>
          </cell>
          <cell r="B264" t="str">
            <v>5900</v>
          </cell>
          <cell r="C264">
            <v>35364.1</v>
          </cell>
          <cell r="D264" t="str">
            <v>2001-02-28</v>
          </cell>
          <cell r="E264">
            <v>36950</v>
          </cell>
        </row>
        <row r="265">
          <cell r="A265" t="str">
            <v>39131</v>
          </cell>
          <cell r="B265" t="str">
            <v>5910</v>
          </cell>
          <cell r="C265">
            <v>9968.48</v>
          </cell>
          <cell r="D265" t="str">
            <v>2001-02-28</v>
          </cell>
          <cell r="E265">
            <v>36950</v>
          </cell>
        </row>
        <row r="266">
          <cell r="A266" t="str">
            <v>39131</v>
          </cell>
          <cell r="B266" t="str">
            <v>5925</v>
          </cell>
          <cell r="C266">
            <v>-9968.48</v>
          </cell>
          <cell r="D266" t="str">
            <v>2001-02-28</v>
          </cell>
          <cell r="E266">
            <v>36950</v>
          </cell>
        </row>
        <row r="267">
          <cell r="A267" t="str">
            <v>39131</v>
          </cell>
          <cell r="B267" t="str">
            <v>5940</v>
          </cell>
          <cell r="C267">
            <v>-34419.1</v>
          </cell>
          <cell r="D267" t="str">
            <v>2001-02-28</v>
          </cell>
          <cell r="E267">
            <v>36950</v>
          </cell>
        </row>
        <row r="268">
          <cell r="A268" t="str">
            <v>39131</v>
          </cell>
          <cell r="B268" t="str">
            <v>5950</v>
          </cell>
          <cell r="C268">
            <v>15277.33</v>
          </cell>
          <cell r="D268" t="str">
            <v>2001-02-28</v>
          </cell>
          <cell r="E268">
            <v>36950</v>
          </cell>
        </row>
        <row r="269">
          <cell r="A269" t="str">
            <v>39131</v>
          </cell>
          <cell r="B269" t="str">
            <v>5975</v>
          </cell>
          <cell r="C269">
            <v>-945</v>
          </cell>
          <cell r="D269" t="str">
            <v>2001-02-28</v>
          </cell>
          <cell r="E269">
            <v>36950</v>
          </cell>
        </row>
        <row r="270">
          <cell r="A270" t="str">
            <v>39131</v>
          </cell>
          <cell r="B270" t="str">
            <v>5990</v>
          </cell>
          <cell r="C270">
            <v>-15277.33</v>
          </cell>
          <cell r="D270" t="str">
            <v>2001-02-28</v>
          </cell>
          <cell r="E270">
            <v>36950</v>
          </cell>
        </row>
        <row r="271">
          <cell r="A271" t="str">
            <v>39131</v>
          </cell>
          <cell r="B271" t="str">
            <v>5960</v>
          </cell>
          <cell r="C271">
            <v>0</v>
          </cell>
          <cell r="D271" t="str">
            <v>2001-05-31</v>
          </cell>
          <cell r="E271">
            <v>37042</v>
          </cell>
        </row>
        <row r="272">
          <cell r="A272" t="str">
            <v>39131</v>
          </cell>
          <cell r="B272" t="str">
            <v>5900</v>
          </cell>
          <cell r="C272">
            <v>-96.71</v>
          </cell>
          <cell r="D272" t="str">
            <v>2001-06-30</v>
          </cell>
          <cell r="E272">
            <v>37072</v>
          </cell>
        </row>
        <row r="273">
          <cell r="A273" t="str">
            <v>39131</v>
          </cell>
          <cell r="B273" t="str">
            <v>5960</v>
          </cell>
          <cell r="C273">
            <v>-3377.08</v>
          </cell>
          <cell r="D273" t="str">
            <v>2001-06-30</v>
          </cell>
          <cell r="E273">
            <v>37072</v>
          </cell>
        </row>
        <row r="274">
          <cell r="A274" t="str">
            <v>39131</v>
          </cell>
          <cell r="B274" t="str">
            <v>5900</v>
          </cell>
          <cell r="C274">
            <v>55556.85</v>
          </cell>
          <cell r="D274" t="str">
            <v>2001-07-31</v>
          </cell>
          <cell r="E274">
            <v>37103</v>
          </cell>
        </row>
        <row r="275">
          <cell r="A275" t="str">
            <v>39131</v>
          </cell>
          <cell r="B275" t="str">
            <v>5900</v>
          </cell>
          <cell r="C275">
            <v>-15434.25</v>
          </cell>
          <cell r="D275" t="str">
            <v>2001-12-31</v>
          </cell>
          <cell r="E275">
            <v>37256</v>
          </cell>
        </row>
        <row r="276">
          <cell r="A276" t="str">
            <v>39131</v>
          </cell>
          <cell r="B276" t="str">
            <v>5900</v>
          </cell>
          <cell r="C276">
            <v>7912.87</v>
          </cell>
          <cell r="D276" t="str">
            <v>2002-05-31</v>
          </cell>
          <cell r="E276">
            <v>37407</v>
          </cell>
        </row>
        <row r="277">
          <cell r="A277" t="str">
            <v>39131</v>
          </cell>
          <cell r="B277" t="str">
            <v>5940</v>
          </cell>
          <cell r="C277">
            <v>-945</v>
          </cell>
          <cell r="D277" t="str">
            <v>2002-06-30</v>
          </cell>
          <cell r="E277">
            <v>37437</v>
          </cell>
        </row>
        <row r="278">
          <cell r="A278" t="str">
            <v>39131</v>
          </cell>
          <cell r="B278" t="str">
            <v>5950</v>
          </cell>
          <cell r="C278">
            <v>-5434.69</v>
          </cell>
          <cell r="D278" t="str">
            <v>2002-06-30</v>
          </cell>
          <cell r="E278">
            <v>37437</v>
          </cell>
        </row>
        <row r="279">
          <cell r="A279" t="str">
            <v>39131</v>
          </cell>
          <cell r="B279" t="str">
            <v>5900</v>
          </cell>
          <cell r="C279">
            <v>-3367.34</v>
          </cell>
          <cell r="D279" t="str">
            <v>2002-06-30</v>
          </cell>
          <cell r="E279">
            <v>37437</v>
          </cell>
        </row>
        <row r="280">
          <cell r="A280" t="str">
            <v>39131</v>
          </cell>
          <cell r="B280" t="str">
            <v>5900</v>
          </cell>
          <cell r="C280">
            <v>0</v>
          </cell>
          <cell r="D280" t="str">
            <v>2002-10-31</v>
          </cell>
          <cell r="E280">
            <v>37560</v>
          </cell>
        </row>
        <row r="281">
          <cell r="A281" t="str">
            <v>39131</v>
          </cell>
          <cell r="B281" t="str">
            <v>5900</v>
          </cell>
          <cell r="C281">
            <v>-655.23</v>
          </cell>
          <cell r="D281" t="str">
            <v>2002-11-30</v>
          </cell>
          <cell r="E281">
            <v>37590</v>
          </cell>
        </row>
        <row r="282">
          <cell r="A282" t="str">
            <v>39141</v>
          </cell>
          <cell r="B282" t="str">
            <v>5900</v>
          </cell>
          <cell r="C282">
            <v>541.41</v>
          </cell>
          <cell r="D282" t="str">
            <v>1999-01-01</v>
          </cell>
          <cell r="E282">
            <v>36161</v>
          </cell>
        </row>
        <row r="283">
          <cell r="A283" t="str">
            <v>39201</v>
          </cell>
          <cell r="B283" t="str">
            <v>5900</v>
          </cell>
          <cell r="C283">
            <v>398906.46</v>
          </cell>
          <cell r="D283" t="str">
            <v>1999-01-01</v>
          </cell>
          <cell r="E283">
            <v>36161</v>
          </cell>
        </row>
        <row r="284">
          <cell r="A284" t="str">
            <v>39201</v>
          </cell>
          <cell r="B284" t="str">
            <v>5910</v>
          </cell>
          <cell r="C284">
            <v>251611.68</v>
          </cell>
          <cell r="D284" t="str">
            <v>1999-01-01</v>
          </cell>
          <cell r="E284">
            <v>36161</v>
          </cell>
        </row>
        <row r="285">
          <cell r="A285" t="str">
            <v>39201</v>
          </cell>
          <cell r="B285" t="str">
            <v>5925</v>
          </cell>
          <cell r="C285">
            <v>91774.72</v>
          </cell>
          <cell r="D285" t="str">
            <v>1999-01-01</v>
          </cell>
          <cell r="E285">
            <v>36161</v>
          </cell>
        </row>
        <row r="286">
          <cell r="A286" t="str">
            <v>39201</v>
          </cell>
          <cell r="B286" t="str">
            <v>5950</v>
          </cell>
          <cell r="C286">
            <v>21283.55</v>
          </cell>
          <cell r="D286" t="str">
            <v>1999-01-01</v>
          </cell>
          <cell r="E286">
            <v>36161</v>
          </cell>
        </row>
        <row r="287">
          <cell r="A287" t="str">
            <v>39201</v>
          </cell>
          <cell r="B287" t="str">
            <v>5960</v>
          </cell>
          <cell r="C287">
            <v>117705.75</v>
          </cell>
          <cell r="D287" t="str">
            <v>1999-01-01</v>
          </cell>
          <cell r="E287">
            <v>36161</v>
          </cell>
        </row>
        <row r="288">
          <cell r="A288" t="str">
            <v>39201</v>
          </cell>
          <cell r="B288" t="str">
            <v>5970</v>
          </cell>
          <cell r="C288">
            <v>92460.82</v>
          </cell>
          <cell r="D288" t="str">
            <v>1999-01-01</v>
          </cell>
          <cell r="E288">
            <v>36161</v>
          </cell>
        </row>
        <row r="289">
          <cell r="A289" t="str">
            <v>39201</v>
          </cell>
          <cell r="B289" t="str">
            <v>5975</v>
          </cell>
          <cell r="C289">
            <v>33057.58</v>
          </cell>
          <cell r="D289" t="str">
            <v>1999-01-01</v>
          </cell>
          <cell r="E289">
            <v>36161</v>
          </cell>
        </row>
        <row r="290">
          <cell r="A290" t="str">
            <v>39201</v>
          </cell>
          <cell r="B290" t="str">
            <v>5990</v>
          </cell>
          <cell r="C290">
            <v>12892.47</v>
          </cell>
          <cell r="D290" t="str">
            <v>1999-01-01</v>
          </cell>
          <cell r="E290">
            <v>36161</v>
          </cell>
        </row>
        <row r="291">
          <cell r="A291" t="str">
            <v>39201</v>
          </cell>
          <cell r="B291" t="str">
            <v>5900</v>
          </cell>
          <cell r="C291">
            <v>-3112.62</v>
          </cell>
          <cell r="D291" t="str">
            <v>1999-04-30</v>
          </cell>
          <cell r="E291">
            <v>36280</v>
          </cell>
        </row>
        <row r="292">
          <cell r="A292" t="str">
            <v>39201</v>
          </cell>
          <cell r="B292" t="str">
            <v>5900</v>
          </cell>
          <cell r="C292">
            <v>-87543.91</v>
          </cell>
          <cell r="D292" t="str">
            <v>2000-01-31</v>
          </cell>
          <cell r="E292">
            <v>36556</v>
          </cell>
        </row>
        <row r="293">
          <cell r="A293" t="str">
            <v>39201</v>
          </cell>
          <cell r="B293" t="str">
            <v>5900</v>
          </cell>
          <cell r="C293">
            <v>-26703.21</v>
          </cell>
          <cell r="D293" t="str">
            <v>2000-04-30</v>
          </cell>
          <cell r="E293">
            <v>36646</v>
          </cell>
        </row>
        <row r="294">
          <cell r="A294" t="str">
            <v>39201</v>
          </cell>
          <cell r="B294" t="str">
            <v>5950</v>
          </cell>
          <cell r="C294">
            <v>-21283.55</v>
          </cell>
          <cell r="D294" t="str">
            <v>2000-04-30</v>
          </cell>
          <cell r="E294">
            <v>36646</v>
          </cell>
        </row>
        <row r="295">
          <cell r="A295" t="str">
            <v>39201</v>
          </cell>
          <cell r="B295" t="str">
            <v>5900</v>
          </cell>
          <cell r="C295">
            <v>0</v>
          </cell>
          <cell r="D295" t="str">
            <v>2000-05-16</v>
          </cell>
          <cell r="E295">
            <v>36662</v>
          </cell>
        </row>
        <row r="296">
          <cell r="A296" t="str">
            <v>39201</v>
          </cell>
          <cell r="B296" t="str">
            <v>5900</v>
          </cell>
          <cell r="C296">
            <v>13778.16</v>
          </cell>
          <cell r="D296" t="str">
            <v>2000-05-31</v>
          </cell>
          <cell r="E296">
            <v>36677</v>
          </cell>
        </row>
        <row r="297">
          <cell r="A297" t="str">
            <v>39201</v>
          </cell>
          <cell r="B297" t="str">
            <v>5910</v>
          </cell>
          <cell r="C297">
            <v>-32088.18</v>
          </cell>
          <cell r="D297" t="str">
            <v>2000-05-31</v>
          </cell>
          <cell r="E297">
            <v>36677</v>
          </cell>
        </row>
        <row r="298">
          <cell r="A298" t="str">
            <v>39201</v>
          </cell>
          <cell r="B298" t="str">
            <v>5990</v>
          </cell>
          <cell r="C298">
            <v>-12892.47</v>
          </cell>
          <cell r="D298" t="str">
            <v>2000-05-31</v>
          </cell>
          <cell r="E298">
            <v>36677</v>
          </cell>
        </row>
        <row r="299">
          <cell r="A299" t="str">
            <v>39201</v>
          </cell>
          <cell r="B299" t="str">
            <v>5900</v>
          </cell>
          <cell r="C299">
            <v>477.84</v>
          </cell>
          <cell r="D299" t="str">
            <v>2000-06-30</v>
          </cell>
          <cell r="E299">
            <v>36707</v>
          </cell>
        </row>
        <row r="300">
          <cell r="A300" t="str">
            <v>39201</v>
          </cell>
          <cell r="B300" t="str">
            <v>5900</v>
          </cell>
          <cell r="C300">
            <v>43.01</v>
          </cell>
          <cell r="D300" t="str">
            <v>2000-07-31</v>
          </cell>
          <cell r="E300">
            <v>36738</v>
          </cell>
        </row>
        <row r="301">
          <cell r="A301" t="str">
            <v>39201</v>
          </cell>
          <cell r="B301" t="str">
            <v>5900</v>
          </cell>
          <cell r="C301">
            <v>-113775.19</v>
          </cell>
          <cell r="D301" t="str">
            <v>2000-11-30</v>
          </cell>
          <cell r="E301">
            <v>36860</v>
          </cell>
        </row>
        <row r="302">
          <cell r="A302" t="str">
            <v>39201</v>
          </cell>
          <cell r="B302" t="str">
            <v>5925</v>
          </cell>
          <cell r="C302">
            <v>-19796.42</v>
          </cell>
          <cell r="D302" t="str">
            <v>2000-11-30</v>
          </cell>
          <cell r="E302">
            <v>36860</v>
          </cell>
        </row>
        <row r="303">
          <cell r="A303" t="str">
            <v>39201</v>
          </cell>
          <cell r="B303" t="str">
            <v>5910</v>
          </cell>
          <cell r="C303">
            <v>71978.3</v>
          </cell>
          <cell r="D303" t="str">
            <v>2001-02-28</v>
          </cell>
          <cell r="E303">
            <v>36950</v>
          </cell>
        </row>
        <row r="304">
          <cell r="A304" t="str">
            <v>39201</v>
          </cell>
          <cell r="B304" t="str">
            <v>5925</v>
          </cell>
          <cell r="C304">
            <v>-71978.3</v>
          </cell>
          <cell r="D304" t="str">
            <v>2001-02-28</v>
          </cell>
          <cell r="E304">
            <v>36950</v>
          </cell>
        </row>
        <row r="305">
          <cell r="A305" t="str">
            <v>39201</v>
          </cell>
          <cell r="B305" t="str">
            <v>5940</v>
          </cell>
          <cell r="C305">
            <v>33057.58</v>
          </cell>
          <cell r="D305" t="str">
            <v>2001-02-28</v>
          </cell>
          <cell r="E305">
            <v>36950</v>
          </cell>
        </row>
        <row r="306">
          <cell r="A306" t="str">
            <v>39201</v>
          </cell>
          <cell r="B306" t="str">
            <v>5960</v>
          </cell>
          <cell r="C306">
            <v>92460.82</v>
          </cell>
          <cell r="D306" t="str">
            <v>2001-02-28</v>
          </cell>
          <cell r="E306">
            <v>36950</v>
          </cell>
        </row>
        <row r="307">
          <cell r="A307" t="str">
            <v>39201</v>
          </cell>
          <cell r="B307" t="str">
            <v>5970</v>
          </cell>
          <cell r="C307">
            <v>-92460.82</v>
          </cell>
          <cell r="D307" t="str">
            <v>2001-02-28</v>
          </cell>
          <cell r="E307">
            <v>36950</v>
          </cell>
        </row>
        <row r="308">
          <cell r="A308" t="str">
            <v>39201</v>
          </cell>
          <cell r="B308" t="str">
            <v>5975</v>
          </cell>
          <cell r="C308">
            <v>-33057.58</v>
          </cell>
          <cell r="D308" t="str">
            <v>2001-02-28</v>
          </cell>
          <cell r="E308">
            <v>36950</v>
          </cell>
        </row>
        <row r="309">
          <cell r="A309" t="str">
            <v>39201</v>
          </cell>
          <cell r="B309" t="str">
            <v>5910</v>
          </cell>
          <cell r="C309">
            <v>-15558.82</v>
          </cell>
          <cell r="D309" t="str">
            <v>2001-03-31</v>
          </cell>
          <cell r="E309">
            <v>36981</v>
          </cell>
        </row>
        <row r="310">
          <cell r="A310" t="str">
            <v>39201</v>
          </cell>
          <cell r="B310" t="str">
            <v>5960</v>
          </cell>
          <cell r="C310">
            <v>-25644.32</v>
          </cell>
          <cell r="D310" t="str">
            <v>2001-03-31</v>
          </cell>
          <cell r="E310">
            <v>36981</v>
          </cell>
        </row>
        <row r="311">
          <cell r="A311" t="str">
            <v>39201</v>
          </cell>
          <cell r="B311" t="str">
            <v>5900</v>
          </cell>
          <cell r="C311">
            <v>-30243.7</v>
          </cell>
          <cell r="D311" t="str">
            <v>2001-04-30</v>
          </cell>
          <cell r="E311">
            <v>37011</v>
          </cell>
        </row>
        <row r="312">
          <cell r="A312" t="str">
            <v>39201</v>
          </cell>
          <cell r="B312" t="str">
            <v>5900</v>
          </cell>
          <cell r="C312">
            <v>-22097.68</v>
          </cell>
          <cell r="D312" t="str">
            <v>2001-05-31</v>
          </cell>
          <cell r="E312">
            <v>37042</v>
          </cell>
        </row>
        <row r="313">
          <cell r="A313" t="str">
            <v>39201</v>
          </cell>
          <cell r="B313" t="str">
            <v>5900</v>
          </cell>
          <cell r="C313">
            <v>-14896.44</v>
          </cell>
          <cell r="D313" t="str">
            <v>2001-06-30</v>
          </cell>
          <cell r="E313">
            <v>37072</v>
          </cell>
        </row>
        <row r="314">
          <cell r="A314" t="str">
            <v>39201</v>
          </cell>
          <cell r="B314" t="str">
            <v>5900</v>
          </cell>
          <cell r="C314">
            <v>51227.47</v>
          </cell>
          <cell r="D314" t="str">
            <v>2001-07-31</v>
          </cell>
          <cell r="E314">
            <v>37103</v>
          </cell>
        </row>
        <row r="315">
          <cell r="A315" t="str">
            <v>39201</v>
          </cell>
          <cell r="B315" t="str">
            <v>5900</v>
          </cell>
          <cell r="C315">
            <v>-36688.42</v>
          </cell>
          <cell r="D315" t="str">
            <v>2002-06-30</v>
          </cell>
          <cell r="E315">
            <v>37437</v>
          </cell>
        </row>
        <row r="316">
          <cell r="A316" t="str">
            <v>39201</v>
          </cell>
          <cell r="B316" t="str">
            <v>5910</v>
          </cell>
          <cell r="C316">
            <v>-22853.62</v>
          </cell>
          <cell r="D316" t="str">
            <v>2002-06-30</v>
          </cell>
          <cell r="E316">
            <v>37437</v>
          </cell>
        </row>
        <row r="317">
          <cell r="A317" t="str">
            <v>39201</v>
          </cell>
          <cell r="B317" t="str">
            <v>5910</v>
          </cell>
          <cell r="C317">
            <v>-20622.79</v>
          </cell>
          <cell r="D317" t="str">
            <v>2002-08-31</v>
          </cell>
          <cell r="E317">
            <v>37499</v>
          </cell>
        </row>
        <row r="318">
          <cell r="A318" t="str">
            <v>39201</v>
          </cell>
          <cell r="B318" t="str">
            <v>5940</v>
          </cell>
          <cell r="C318">
            <v>-33057.58</v>
          </cell>
          <cell r="D318" t="str">
            <v>2002-08-31</v>
          </cell>
          <cell r="E318">
            <v>37499</v>
          </cell>
        </row>
        <row r="319">
          <cell r="A319" t="str">
            <v>39201</v>
          </cell>
          <cell r="B319" t="str">
            <v>5900</v>
          </cell>
          <cell r="C319">
            <v>0</v>
          </cell>
          <cell r="D319" t="str">
            <v>2002-10-31</v>
          </cell>
          <cell r="E319">
            <v>37560</v>
          </cell>
        </row>
        <row r="320">
          <cell r="A320" t="str">
            <v>39201</v>
          </cell>
          <cell r="B320" t="str">
            <v>5900</v>
          </cell>
          <cell r="C320">
            <v>29446.88</v>
          </cell>
          <cell r="D320" t="str">
            <v>2003-03-31</v>
          </cell>
          <cell r="E320">
            <v>37711</v>
          </cell>
        </row>
        <row r="321">
          <cell r="A321" t="str">
            <v>39201</v>
          </cell>
          <cell r="B321" t="str">
            <v>5900</v>
          </cell>
          <cell r="C321">
            <v>3381.19</v>
          </cell>
          <cell r="D321" t="str">
            <v>2003-04-30</v>
          </cell>
          <cell r="E321">
            <v>37741</v>
          </cell>
        </row>
        <row r="322">
          <cell r="A322" t="str">
            <v>39201</v>
          </cell>
          <cell r="B322" t="str">
            <v>5900</v>
          </cell>
          <cell r="C322">
            <v>33573.2</v>
          </cell>
          <cell r="D322" t="str">
            <v>2003-05-31</v>
          </cell>
          <cell r="E322">
            <v>37772</v>
          </cell>
        </row>
        <row r="323">
          <cell r="A323" t="str">
            <v>39201</v>
          </cell>
          <cell r="B323" t="str">
            <v>5940</v>
          </cell>
          <cell r="C323">
            <v>0</v>
          </cell>
          <cell r="D323" t="str">
            <v>2003-05-31</v>
          </cell>
          <cell r="E323">
            <v>37772</v>
          </cell>
        </row>
        <row r="324">
          <cell r="A324" t="str">
            <v>39201</v>
          </cell>
          <cell r="B324" t="str">
            <v>5975</v>
          </cell>
          <cell r="C324">
            <v>0</v>
          </cell>
          <cell r="D324" t="str">
            <v>2003-05-31</v>
          </cell>
          <cell r="E324">
            <v>37772</v>
          </cell>
        </row>
        <row r="325">
          <cell r="A325" t="str">
            <v>39201</v>
          </cell>
          <cell r="B325" t="str">
            <v>5900</v>
          </cell>
          <cell r="C325">
            <v>35003.62</v>
          </cell>
          <cell r="D325" t="str">
            <v>2003-06-30</v>
          </cell>
          <cell r="E325">
            <v>37802</v>
          </cell>
        </row>
        <row r="326">
          <cell r="A326" t="str">
            <v>39201</v>
          </cell>
          <cell r="B326" t="str">
            <v>5900</v>
          </cell>
          <cell r="C326">
            <v>104.15</v>
          </cell>
          <cell r="D326" t="str">
            <v>2003-07-31</v>
          </cell>
          <cell r="E326">
            <v>37833</v>
          </cell>
        </row>
        <row r="327">
          <cell r="A327" t="str">
            <v>39201</v>
          </cell>
          <cell r="B327" t="str">
            <v>5900</v>
          </cell>
          <cell r="C327">
            <v>12557.94</v>
          </cell>
          <cell r="D327" t="str">
            <v>2003-08-31</v>
          </cell>
          <cell r="E327">
            <v>37864</v>
          </cell>
        </row>
        <row r="328">
          <cell r="A328" t="str">
            <v>39201</v>
          </cell>
          <cell r="B328" t="str">
            <v>5900</v>
          </cell>
          <cell r="C328">
            <v>-26858.94</v>
          </cell>
          <cell r="D328" t="str">
            <v>2003-09-30</v>
          </cell>
          <cell r="E328">
            <v>37894</v>
          </cell>
        </row>
        <row r="329">
          <cell r="A329" t="str">
            <v>39201</v>
          </cell>
          <cell r="B329" t="str">
            <v>5900</v>
          </cell>
          <cell r="C329">
            <v>450.92</v>
          </cell>
          <cell r="D329" t="str">
            <v>2003-10-31</v>
          </cell>
          <cell r="E329">
            <v>37925</v>
          </cell>
        </row>
        <row r="330">
          <cell r="A330" t="str">
            <v>39201</v>
          </cell>
          <cell r="B330" t="str">
            <v>5900</v>
          </cell>
          <cell r="C330">
            <v>-450.92</v>
          </cell>
          <cell r="D330" t="str">
            <v>2003-11-30</v>
          </cell>
          <cell r="E330">
            <v>37955</v>
          </cell>
        </row>
        <row r="331">
          <cell r="A331" t="str">
            <v>39201</v>
          </cell>
          <cell r="B331" t="str">
            <v>5900</v>
          </cell>
          <cell r="C331">
            <v>-18295.1</v>
          </cell>
          <cell r="D331" t="str">
            <v>2003-12-31</v>
          </cell>
          <cell r="E331">
            <v>37986</v>
          </cell>
        </row>
        <row r="332">
          <cell r="A332" t="str">
            <v>39201</v>
          </cell>
          <cell r="B332" t="str">
            <v>5910</v>
          </cell>
          <cell r="C332">
            <v>-32968.51</v>
          </cell>
          <cell r="D332" t="str">
            <v>2003-12-31</v>
          </cell>
          <cell r="E332">
            <v>37986</v>
          </cell>
        </row>
        <row r="333">
          <cell r="A333" t="str">
            <v>39201</v>
          </cell>
          <cell r="B333" t="str">
            <v>5940</v>
          </cell>
          <cell r="C333">
            <v>0</v>
          </cell>
          <cell r="D333" t="str">
            <v>2003-12-31</v>
          </cell>
          <cell r="E333">
            <v>37986</v>
          </cell>
        </row>
        <row r="334">
          <cell r="A334" t="str">
            <v>39221</v>
          </cell>
          <cell r="B334" t="str">
            <v>5900</v>
          </cell>
          <cell r="C334">
            <v>159095.55</v>
          </cell>
          <cell r="D334" t="str">
            <v>1999-01-01</v>
          </cell>
          <cell r="E334">
            <v>36161</v>
          </cell>
        </row>
        <row r="335">
          <cell r="A335" t="str">
            <v>39221</v>
          </cell>
          <cell r="B335" t="str">
            <v>5900</v>
          </cell>
          <cell r="C335">
            <v>-1550.89</v>
          </cell>
          <cell r="D335" t="str">
            <v>2000-01-31</v>
          </cell>
          <cell r="E335">
            <v>36556</v>
          </cell>
        </row>
        <row r="336">
          <cell r="A336" t="str">
            <v>39221</v>
          </cell>
          <cell r="B336" t="str">
            <v>5900</v>
          </cell>
          <cell r="C336">
            <v>4402.03</v>
          </cell>
          <cell r="D336" t="str">
            <v>2000-05-31</v>
          </cell>
          <cell r="E336">
            <v>36677</v>
          </cell>
        </row>
        <row r="337">
          <cell r="A337" t="str">
            <v>39221</v>
          </cell>
          <cell r="B337" t="str">
            <v>5900</v>
          </cell>
          <cell r="C337">
            <v>-7968.61</v>
          </cell>
          <cell r="D337" t="str">
            <v>2000-11-30</v>
          </cell>
          <cell r="E337">
            <v>36860</v>
          </cell>
        </row>
        <row r="338">
          <cell r="A338" t="str">
            <v>39221</v>
          </cell>
          <cell r="B338" t="str">
            <v>5900</v>
          </cell>
          <cell r="C338">
            <v>-3367.97</v>
          </cell>
          <cell r="D338" t="str">
            <v>2001-03-31</v>
          </cell>
          <cell r="E338">
            <v>36981</v>
          </cell>
        </row>
        <row r="339">
          <cell r="A339" t="str">
            <v>39221</v>
          </cell>
          <cell r="B339" t="str">
            <v>5900</v>
          </cell>
          <cell r="C339">
            <v>-1550.89</v>
          </cell>
          <cell r="D339" t="str">
            <v>2001-04-30</v>
          </cell>
          <cell r="E339">
            <v>37011</v>
          </cell>
        </row>
        <row r="340">
          <cell r="A340" t="str">
            <v>39221</v>
          </cell>
          <cell r="B340" t="str">
            <v>5900</v>
          </cell>
          <cell r="C340">
            <v>-960.26</v>
          </cell>
          <cell r="D340" t="str">
            <v>2001-05-31</v>
          </cell>
          <cell r="E340">
            <v>37042</v>
          </cell>
        </row>
        <row r="341">
          <cell r="A341" t="str">
            <v>39221</v>
          </cell>
          <cell r="B341" t="str">
            <v>5900</v>
          </cell>
          <cell r="C341">
            <v>-2372.63</v>
          </cell>
          <cell r="D341" t="str">
            <v>2002-03-31</v>
          </cell>
          <cell r="E341">
            <v>37346</v>
          </cell>
        </row>
        <row r="342">
          <cell r="A342" t="str">
            <v>39221</v>
          </cell>
          <cell r="B342" t="str">
            <v>5900</v>
          </cell>
          <cell r="C342">
            <v>2372.63</v>
          </cell>
          <cell r="D342" t="str">
            <v>2002-04-30</v>
          </cell>
          <cell r="E342">
            <v>37376</v>
          </cell>
        </row>
        <row r="343">
          <cell r="A343" t="str">
            <v>39221</v>
          </cell>
          <cell r="B343" t="str">
            <v>5900</v>
          </cell>
          <cell r="C343">
            <v>7940.67</v>
          </cell>
          <cell r="D343" t="str">
            <v>2002-04-30</v>
          </cell>
          <cell r="E343">
            <v>37376</v>
          </cell>
        </row>
        <row r="344">
          <cell r="A344" t="str">
            <v>39221</v>
          </cell>
          <cell r="B344" t="str">
            <v>5900</v>
          </cell>
          <cell r="C344">
            <v>-3311.72</v>
          </cell>
          <cell r="D344" t="str">
            <v>2002-06-30</v>
          </cell>
          <cell r="E344">
            <v>37437</v>
          </cell>
        </row>
        <row r="345">
          <cell r="A345" t="str">
            <v>39221</v>
          </cell>
          <cell r="B345" t="str">
            <v>5900</v>
          </cell>
          <cell r="C345">
            <v>-3348.04</v>
          </cell>
          <cell r="D345" t="str">
            <v>2002-08-31</v>
          </cell>
          <cell r="E345">
            <v>37499</v>
          </cell>
        </row>
        <row r="346">
          <cell r="A346" t="str">
            <v>39221</v>
          </cell>
          <cell r="B346" t="str">
            <v>5900</v>
          </cell>
          <cell r="C346">
            <v>-10</v>
          </cell>
          <cell r="D346" t="str">
            <v>2003-05-31</v>
          </cell>
          <cell r="E346">
            <v>37772</v>
          </cell>
        </row>
        <row r="347">
          <cell r="A347" t="str">
            <v>39221</v>
          </cell>
          <cell r="B347" t="str">
            <v>5900</v>
          </cell>
          <cell r="C347">
            <v>-3830.06</v>
          </cell>
          <cell r="D347" t="str">
            <v>2003-07-31</v>
          </cell>
          <cell r="E347">
            <v>37833</v>
          </cell>
        </row>
        <row r="348">
          <cell r="A348" t="str">
            <v>39221</v>
          </cell>
          <cell r="B348" t="str">
            <v>5900</v>
          </cell>
          <cell r="C348">
            <v>-122011</v>
          </cell>
          <cell r="D348" t="str">
            <v>2003-11-30</v>
          </cell>
          <cell r="E348">
            <v>37955</v>
          </cell>
        </row>
        <row r="349">
          <cell r="A349" t="str">
            <v>39221</v>
          </cell>
          <cell r="B349" t="str">
            <v>5900</v>
          </cell>
          <cell r="C349">
            <v>-3233.77</v>
          </cell>
          <cell r="D349" t="str">
            <v>2003-12-31</v>
          </cell>
          <cell r="E349">
            <v>37986</v>
          </cell>
        </row>
        <row r="350">
          <cell r="A350" t="str">
            <v>39231</v>
          </cell>
          <cell r="B350" t="str">
            <v>5900</v>
          </cell>
          <cell r="C350">
            <v>106874.37</v>
          </cell>
          <cell r="D350" t="str">
            <v>1999-01-01</v>
          </cell>
          <cell r="E350">
            <v>36161</v>
          </cell>
        </row>
        <row r="351">
          <cell r="A351" t="str">
            <v>39231</v>
          </cell>
          <cell r="B351" t="str">
            <v>5900</v>
          </cell>
          <cell r="C351">
            <v>-3369.22</v>
          </cell>
          <cell r="D351" t="str">
            <v>2000-01-31</v>
          </cell>
          <cell r="E351">
            <v>36556</v>
          </cell>
        </row>
        <row r="352">
          <cell r="A352" t="str">
            <v>39231</v>
          </cell>
          <cell r="B352" t="str">
            <v>5900</v>
          </cell>
          <cell r="C352">
            <v>-3614</v>
          </cell>
          <cell r="D352" t="str">
            <v>2000-04-30</v>
          </cell>
          <cell r="E352">
            <v>36646</v>
          </cell>
        </row>
        <row r="353">
          <cell r="A353" t="str">
            <v>39231</v>
          </cell>
          <cell r="B353" t="str">
            <v>5900</v>
          </cell>
          <cell r="C353">
            <v>28906.77</v>
          </cell>
          <cell r="D353" t="str">
            <v>2000-05-31</v>
          </cell>
          <cell r="E353">
            <v>36677</v>
          </cell>
        </row>
        <row r="354">
          <cell r="A354" t="str">
            <v>39231</v>
          </cell>
          <cell r="B354" t="str">
            <v>5900</v>
          </cell>
          <cell r="C354">
            <v>-11307.53</v>
          </cell>
          <cell r="D354" t="str">
            <v>2000-11-30</v>
          </cell>
          <cell r="E354">
            <v>36860</v>
          </cell>
        </row>
        <row r="355">
          <cell r="A355" t="str">
            <v>39231</v>
          </cell>
          <cell r="B355" t="str">
            <v>5900</v>
          </cell>
          <cell r="C355">
            <v>-2151.2</v>
          </cell>
          <cell r="D355" t="str">
            <v>2001-01-31</v>
          </cell>
          <cell r="E355">
            <v>36922</v>
          </cell>
        </row>
        <row r="356">
          <cell r="A356" t="str">
            <v>39231</v>
          </cell>
          <cell r="B356" t="str">
            <v>5900</v>
          </cell>
          <cell r="C356">
            <v>-4286.21</v>
          </cell>
          <cell r="D356" t="str">
            <v>2001-03-31</v>
          </cell>
          <cell r="E356">
            <v>36981</v>
          </cell>
        </row>
        <row r="357">
          <cell r="A357" t="str">
            <v>39231</v>
          </cell>
          <cell r="B357" t="str">
            <v>5900</v>
          </cell>
          <cell r="C357">
            <v>-1578.13</v>
          </cell>
          <cell r="D357" t="str">
            <v>2001-04-30</v>
          </cell>
          <cell r="E357">
            <v>37011</v>
          </cell>
        </row>
        <row r="358">
          <cell r="A358" t="str">
            <v>39231</v>
          </cell>
          <cell r="B358" t="str">
            <v>5900</v>
          </cell>
          <cell r="C358">
            <v>-2264.55</v>
          </cell>
          <cell r="D358" t="str">
            <v>2001-05-31</v>
          </cell>
          <cell r="E358">
            <v>37042</v>
          </cell>
        </row>
        <row r="359">
          <cell r="A359" t="str">
            <v>39231</v>
          </cell>
          <cell r="B359" t="str">
            <v>5900</v>
          </cell>
          <cell r="C359">
            <v>-8537.45</v>
          </cell>
          <cell r="D359" t="str">
            <v>2002-06-30</v>
          </cell>
          <cell r="E359">
            <v>37437</v>
          </cell>
        </row>
        <row r="360">
          <cell r="A360" t="str">
            <v>39231</v>
          </cell>
          <cell r="B360" t="str">
            <v>5900</v>
          </cell>
          <cell r="C360">
            <v>-6877.76</v>
          </cell>
          <cell r="D360" t="str">
            <v>2002-08-31</v>
          </cell>
          <cell r="E360">
            <v>37499</v>
          </cell>
        </row>
        <row r="361">
          <cell r="A361" t="str">
            <v>39231</v>
          </cell>
          <cell r="B361" t="str">
            <v>5900</v>
          </cell>
          <cell r="C361">
            <v>-1877.6</v>
          </cell>
          <cell r="D361" t="str">
            <v>2003-07-31</v>
          </cell>
          <cell r="E361">
            <v>37833</v>
          </cell>
        </row>
        <row r="362">
          <cell r="A362" t="str">
            <v>39231</v>
          </cell>
          <cell r="B362" t="str">
            <v>5900</v>
          </cell>
          <cell r="C362">
            <v>-51425.15</v>
          </cell>
          <cell r="D362" t="str">
            <v>2003-11-30</v>
          </cell>
          <cell r="E362">
            <v>37955</v>
          </cell>
        </row>
        <row r="363">
          <cell r="A363" t="str">
            <v>39231</v>
          </cell>
          <cell r="B363" t="str">
            <v>5900</v>
          </cell>
          <cell r="C363">
            <v>-6902.59</v>
          </cell>
          <cell r="D363" t="str">
            <v>2003-12-31</v>
          </cell>
          <cell r="E363">
            <v>37986</v>
          </cell>
        </row>
        <row r="364">
          <cell r="A364" t="str">
            <v>39241</v>
          </cell>
          <cell r="B364" t="str">
            <v>5900</v>
          </cell>
          <cell r="C364">
            <v>17430.08</v>
          </cell>
          <cell r="D364" t="str">
            <v>1999-01-01</v>
          </cell>
          <cell r="E364">
            <v>36161</v>
          </cell>
        </row>
        <row r="365">
          <cell r="A365" t="str">
            <v>39241</v>
          </cell>
          <cell r="B365" t="str">
            <v>5900</v>
          </cell>
          <cell r="C365">
            <v>0</v>
          </cell>
          <cell r="D365" t="str">
            <v>2001-05-31</v>
          </cell>
          <cell r="E365">
            <v>37042</v>
          </cell>
        </row>
        <row r="366">
          <cell r="A366" t="str">
            <v>39241</v>
          </cell>
          <cell r="B366" t="str">
            <v>5900</v>
          </cell>
          <cell r="C366">
            <v>-17430.08</v>
          </cell>
          <cell r="D366" t="str">
            <v>2003-11-30</v>
          </cell>
          <cell r="E366">
            <v>37955</v>
          </cell>
        </row>
        <row r="367">
          <cell r="A367" t="str">
            <v>39251</v>
          </cell>
          <cell r="B367" t="str">
            <v>5900</v>
          </cell>
          <cell r="C367">
            <v>12883.67</v>
          </cell>
          <cell r="D367" t="str">
            <v>1999-01-01</v>
          </cell>
          <cell r="E367">
            <v>36161</v>
          </cell>
        </row>
        <row r="368">
          <cell r="A368" t="str">
            <v>39251</v>
          </cell>
          <cell r="B368" t="str">
            <v>5900</v>
          </cell>
          <cell r="C368">
            <v>0</v>
          </cell>
          <cell r="D368" t="str">
            <v>2001-05-31</v>
          </cell>
          <cell r="E368">
            <v>37042</v>
          </cell>
        </row>
        <row r="369">
          <cell r="A369" t="str">
            <v>39251</v>
          </cell>
          <cell r="B369" t="str">
            <v>5900</v>
          </cell>
          <cell r="C369">
            <v>-12883.67</v>
          </cell>
          <cell r="D369" t="str">
            <v>2003-11-30</v>
          </cell>
          <cell r="E369">
            <v>37955</v>
          </cell>
        </row>
        <row r="370">
          <cell r="A370" t="str">
            <v>39302</v>
          </cell>
          <cell r="B370" t="str">
            <v>5900</v>
          </cell>
          <cell r="C370">
            <v>4631.79</v>
          </cell>
          <cell r="D370" t="str">
            <v>1999-01-01</v>
          </cell>
          <cell r="E370">
            <v>36161</v>
          </cell>
        </row>
        <row r="371">
          <cell r="A371" t="str">
            <v>39302</v>
          </cell>
          <cell r="B371" t="str">
            <v>5900</v>
          </cell>
          <cell r="C371">
            <v>-1367.91</v>
          </cell>
          <cell r="D371" t="str">
            <v>2002-11-30</v>
          </cell>
          <cell r="E371">
            <v>37590</v>
          </cell>
        </row>
        <row r="372">
          <cell r="A372" t="str">
            <v>39412</v>
          </cell>
          <cell r="B372" t="str">
            <v>5900</v>
          </cell>
          <cell r="C372">
            <v>338173.92</v>
          </cell>
          <cell r="D372" t="str">
            <v>1999-01-01</v>
          </cell>
          <cell r="E372">
            <v>36161</v>
          </cell>
        </row>
        <row r="373">
          <cell r="A373" t="str">
            <v>39412</v>
          </cell>
          <cell r="B373" t="str">
            <v>5900</v>
          </cell>
          <cell r="C373">
            <v>0</v>
          </cell>
          <cell r="D373" t="str">
            <v>2001-05-31</v>
          </cell>
          <cell r="E373">
            <v>37042</v>
          </cell>
        </row>
        <row r="374">
          <cell r="A374" t="str">
            <v>39412</v>
          </cell>
          <cell r="B374" t="str">
            <v>5900</v>
          </cell>
          <cell r="C374">
            <v>129518.46</v>
          </cell>
          <cell r="D374" t="str">
            <v>2001-07-31</v>
          </cell>
          <cell r="E374">
            <v>37103</v>
          </cell>
        </row>
        <row r="375">
          <cell r="A375" t="str">
            <v>39412</v>
          </cell>
          <cell r="B375" t="str">
            <v>5900</v>
          </cell>
          <cell r="C375">
            <v>18310.92</v>
          </cell>
          <cell r="D375" t="str">
            <v>2002-03-31</v>
          </cell>
          <cell r="E375">
            <v>37346</v>
          </cell>
        </row>
        <row r="376">
          <cell r="A376" t="str">
            <v>39412</v>
          </cell>
          <cell r="B376" t="str">
            <v>5900</v>
          </cell>
          <cell r="C376">
            <v>6152.45</v>
          </cell>
          <cell r="D376" t="str">
            <v>2002-05-31</v>
          </cell>
          <cell r="E376">
            <v>37407</v>
          </cell>
        </row>
        <row r="377">
          <cell r="A377" t="str">
            <v>39412</v>
          </cell>
          <cell r="B377" t="str">
            <v>5900</v>
          </cell>
          <cell r="C377">
            <v>10582.78</v>
          </cell>
          <cell r="D377" t="str">
            <v>2002-06-30</v>
          </cell>
          <cell r="E377">
            <v>37437</v>
          </cell>
        </row>
        <row r="378">
          <cell r="A378" t="str">
            <v>39412</v>
          </cell>
          <cell r="B378" t="str">
            <v>5900</v>
          </cell>
          <cell r="C378">
            <v>0</v>
          </cell>
          <cell r="D378" t="str">
            <v>2002-10-31</v>
          </cell>
          <cell r="E378">
            <v>37560</v>
          </cell>
        </row>
        <row r="379">
          <cell r="A379" t="str">
            <v>39412</v>
          </cell>
          <cell r="B379" t="str">
            <v>5900</v>
          </cell>
          <cell r="C379">
            <v>4046.13</v>
          </cell>
          <cell r="D379" t="str">
            <v>2003-04-30</v>
          </cell>
          <cell r="E379">
            <v>37741</v>
          </cell>
        </row>
        <row r="380">
          <cell r="A380" t="str">
            <v>39412</v>
          </cell>
          <cell r="B380" t="str">
            <v>5900</v>
          </cell>
          <cell r="C380">
            <v>364.15</v>
          </cell>
          <cell r="D380" t="str">
            <v>2003-05-31</v>
          </cell>
          <cell r="E380">
            <v>37772</v>
          </cell>
        </row>
        <row r="381">
          <cell r="A381" t="str">
            <v>39412</v>
          </cell>
          <cell r="B381" t="str">
            <v>5900</v>
          </cell>
          <cell r="C381">
            <v>9773.36</v>
          </cell>
          <cell r="D381" t="str">
            <v>2003-09-30</v>
          </cell>
          <cell r="E381">
            <v>37894</v>
          </cell>
        </row>
        <row r="382">
          <cell r="A382" t="str">
            <v>39412</v>
          </cell>
          <cell r="B382" t="str">
            <v>5900</v>
          </cell>
          <cell r="C382">
            <v>1219.2</v>
          </cell>
          <cell r="D382" t="str">
            <v>2003-10-31</v>
          </cell>
          <cell r="E382">
            <v>37925</v>
          </cell>
        </row>
        <row r="383">
          <cell r="A383" t="str">
            <v>39412</v>
          </cell>
          <cell r="B383" t="str">
            <v>5900</v>
          </cell>
          <cell r="C383">
            <v>97.09</v>
          </cell>
          <cell r="D383" t="str">
            <v>2003-12-31</v>
          </cell>
          <cell r="E383">
            <v>37986</v>
          </cell>
        </row>
        <row r="384">
          <cell r="A384" t="str">
            <v>39421</v>
          </cell>
          <cell r="B384" t="str">
            <v>5900</v>
          </cell>
          <cell r="C384">
            <v>2609.75</v>
          </cell>
          <cell r="D384" t="str">
            <v>1999-01-01</v>
          </cell>
          <cell r="E384">
            <v>36161</v>
          </cell>
        </row>
        <row r="385">
          <cell r="A385" t="str">
            <v>39421</v>
          </cell>
          <cell r="B385" t="str">
            <v>5900</v>
          </cell>
          <cell r="C385">
            <v>745.81</v>
          </cell>
          <cell r="D385" t="str">
            <v>2002-05-31</v>
          </cell>
          <cell r="E385">
            <v>37407</v>
          </cell>
        </row>
        <row r="386">
          <cell r="A386" t="str">
            <v>39421</v>
          </cell>
          <cell r="B386" t="str">
            <v>5900</v>
          </cell>
          <cell r="C386">
            <v>2286.53</v>
          </cell>
          <cell r="D386" t="str">
            <v>2002-08-31</v>
          </cell>
          <cell r="E386">
            <v>37499</v>
          </cell>
        </row>
        <row r="387">
          <cell r="A387" t="str">
            <v>39421</v>
          </cell>
          <cell r="B387" t="str">
            <v>5900</v>
          </cell>
          <cell r="C387">
            <v>8198.77</v>
          </cell>
          <cell r="D387" t="str">
            <v>2002-10-31</v>
          </cell>
          <cell r="E387">
            <v>37560</v>
          </cell>
        </row>
        <row r="388">
          <cell r="A388" t="str">
            <v>39421</v>
          </cell>
          <cell r="B388" t="str">
            <v>5900</v>
          </cell>
          <cell r="C388">
            <v>-2609.75</v>
          </cell>
          <cell r="D388" t="str">
            <v>2002-11-30</v>
          </cell>
          <cell r="E388">
            <v>37590</v>
          </cell>
        </row>
        <row r="389">
          <cell r="A389" t="str">
            <v>39422</v>
          </cell>
          <cell r="B389" t="str">
            <v>5900</v>
          </cell>
          <cell r="C389">
            <v>10882.28</v>
          </cell>
          <cell r="D389" t="str">
            <v>1999-01-01</v>
          </cell>
          <cell r="E389">
            <v>36161</v>
          </cell>
        </row>
        <row r="390">
          <cell r="A390" t="str">
            <v>39441</v>
          </cell>
          <cell r="B390" t="str">
            <v>5900</v>
          </cell>
          <cell r="C390">
            <v>384061.94</v>
          </cell>
          <cell r="D390" t="str">
            <v>1999-01-01</v>
          </cell>
          <cell r="E390">
            <v>36161</v>
          </cell>
        </row>
        <row r="391">
          <cell r="A391" t="str">
            <v>39451</v>
          </cell>
          <cell r="B391" t="str">
            <v>5900</v>
          </cell>
          <cell r="C391">
            <v>1112333.46</v>
          </cell>
          <cell r="D391" t="str">
            <v>1999-01-01</v>
          </cell>
          <cell r="E391">
            <v>36161</v>
          </cell>
        </row>
        <row r="392">
          <cell r="A392" t="str">
            <v>39451</v>
          </cell>
          <cell r="B392" t="str">
            <v>5900</v>
          </cell>
          <cell r="C392">
            <v>0</v>
          </cell>
          <cell r="D392" t="str">
            <v>2001-05-31</v>
          </cell>
          <cell r="E392">
            <v>37042</v>
          </cell>
        </row>
        <row r="393">
          <cell r="A393" t="str">
            <v>39461</v>
          </cell>
          <cell r="B393" t="str">
            <v>5900</v>
          </cell>
          <cell r="C393">
            <v>5103.58</v>
          </cell>
          <cell r="D393" t="str">
            <v>1999-01-01</v>
          </cell>
          <cell r="E393">
            <v>36161</v>
          </cell>
        </row>
        <row r="394">
          <cell r="A394" t="str">
            <v>39471</v>
          </cell>
          <cell r="B394" t="str">
            <v>5900</v>
          </cell>
          <cell r="C394">
            <v>54526.57</v>
          </cell>
          <cell r="D394" t="str">
            <v>1999-01-01</v>
          </cell>
          <cell r="E394">
            <v>36161</v>
          </cell>
        </row>
        <row r="395">
          <cell r="A395" t="str">
            <v>39471</v>
          </cell>
          <cell r="B395" t="str">
            <v>5900</v>
          </cell>
          <cell r="C395">
            <v>0</v>
          </cell>
          <cell r="D395" t="str">
            <v>2001-05-31</v>
          </cell>
          <cell r="E395">
            <v>37042</v>
          </cell>
        </row>
        <row r="396">
          <cell r="A396" t="str">
            <v>39471</v>
          </cell>
          <cell r="B396" t="str">
            <v>5900</v>
          </cell>
          <cell r="C396">
            <v>-20701.31</v>
          </cell>
          <cell r="D396" t="str">
            <v>2003-12-31</v>
          </cell>
          <cell r="E396">
            <v>37986</v>
          </cell>
        </row>
        <row r="397">
          <cell r="A397" t="str">
            <v>39481</v>
          </cell>
          <cell r="B397" t="str">
            <v>5900</v>
          </cell>
          <cell r="C397">
            <v>11085.78</v>
          </cell>
          <cell r="D397" t="str">
            <v>1999-01-01</v>
          </cell>
          <cell r="E397">
            <v>36161</v>
          </cell>
        </row>
        <row r="398">
          <cell r="A398" t="str">
            <v>39481</v>
          </cell>
          <cell r="B398" t="str">
            <v>5900</v>
          </cell>
          <cell r="C398">
            <v>0</v>
          </cell>
          <cell r="D398" t="str">
            <v>2001-05-31</v>
          </cell>
          <cell r="E398">
            <v>37042</v>
          </cell>
        </row>
        <row r="399">
          <cell r="A399" t="str">
            <v>39481</v>
          </cell>
          <cell r="B399" t="str">
            <v>5900</v>
          </cell>
          <cell r="C399">
            <v>-228.17</v>
          </cell>
          <cell r="D399" t="str">
            <v>2003-12-31</v>
          </cell>
          <cell r="E399">
            <v>37986</v>
          </cell>
        </row>
        <row r="400">
          <cell r="A400" t="str">
            <v>39501</v>
          </cell>
          <cell r="B400" t="str">
            <v>5900</v>
          </cell>
          <cell r="C400">
            <v>221.26</v>
          </cell>
          <cell r="D400" t="str">
            <v>1999-01-01</v>
          </cell>
          <cell r="E400">
            <v>36161</v>
          </cell>
        </row>
        <row r="401">
          <cell r="A401" t="str">
            <v>39501</v>
          </cell>
          <cell r="B401" t="str">
            <v>5900</v>
          </cell>
          <cell r="C401">
            <v>-133.46</v>
          </cell>
          <cell r="D401" t="str">
            <v>2002-11-30</v>
          </cell>
          <cell r="E401">
            <v>37590</v>
          </cell>
        </row>
        <row r="402">
          <cell r="A402" t="str">
            <v>39601</v>
          </cell>
          <cell r="B402" t="str">
            <v>5900</v>
          </cell>
          <cell r="C402">
            <v>269393.7</v>
          </cell>
          <cell r="D402" t="str">
            <v>1999-01-01</v>
          </cell>
          <cell r="E402">
            <v>36161</v>
          </cell>
        </row>
        <row r="403">
          <cell r="A403" t="str">
            <v>39601</v>
          </cell>
          <cell r="B403" t="str">
            <v>5910</v>
          </cell>
          <cell r="C403">
            <v>2493.15</v>
          </cell>
          <cell r="D403" t="str">
            <v>1999-01-01</v>
          </cell>
          <cell r="E403">
            <v>36161</v>
          </cell>
        </row>
        <row r="404">
          <cell r="A404" t="str">
            <v>39601</v>
          </cell>
          <cell r="B404" t="str">
            <v>5925</v>
          </cell>
          <cell r="C404">
            <v>119265.03</v>
          </cell>
          <cell r="D404" t="str">
            <v>1999-01-01</v>
          </cell>
          <cell r="E404">
            <v>36161</v>
          </cell>
        </row>
        <row r="405">
          <cell r="A405" t="str">
            <v>39601</v>
          </cell>
          <cell r="B405" t="str">
            <v>5960</v>
          </cell>
          <cell r="C405">
            <v>126903.98</v>
          </cell>
          <cell r="D405" t="str">
            <v>1999-01-01</v>
          </cell>
          <cell r="E405">
            <v>36161</v>
          </cell>
        </row>
        <row r="406">
          <cell r="A406" t="str">
            <v>39601</v>
          </cell>
          <cell r="B406" t="str">
            <v>5970</v>
          </cell>
          <cell r="C406">
            <v>19149.8</v>
          </cell>
          <cell r="D406" t="str">
            <v>1999-01-01</v>
          </cell>
          <cell r="E406">
            <v>36161</v>
          </cell>
        </row>
        <row r="407">
          <cell r="A407" t="str">
            <v>39601</v>
          </cell>
          <cell r="B407" t="str">
            <v>5925</v>
          </cell>
          <cell r="C407">
            <v>-105499.89</v>
          </cell>
          <cell r="D407" t="str">
            <v>1999-08-31</v>
          </cell>
          <cell r="E407">
            <v>36403</v>
          </cell>
        </row>
        <row r="408">
          <cell r="A408" t="str">
            <v>39601</v>
          </cell>
          <cell r="B408" t="str">
            <v>5960</v>
          </cell>
          <cell r="C408">
            <v>-107483.92</v>
          </cell>
          <cell r="D408" t="str">
            <v>1999-08-31</v>
          </cell>
          <cell r="E408">
            <v>36403</v>
          </cell>
        </row>
        <row r="409">
          <cell r="A409" t="str">
            <v>39601</v>
          </cell>
          <cell r="B409" t="str">
            <v>5900</v>
          </cell>
          <cell r="C409">
            <v>0</v>
          </cell>
          <cell r="D409" t="str">
            <v>1999-09-30</v>
          </cell>
          <cell r="E409">
            <v>36433</v>
          </cell>
        </row>
        <row r="410">
          <cell r="A410" t="str">
            <v>39601</v>
          </cell>
          <cell r="B410" t="str">
            <v>5900</v>
          </cell>
          <cell r="C410">
            <v>61859.02</v>
          </cell>
          <cell r="D410" t="str">
            <v>2000-05-31</v>
          </cell>
          <cell r="E410">
            <v>36677</v>
          </cell>
        </row>
        <row r="411">
          <cell r="A411" t="str">
            <v>39601</v>
          </cell>
          <cell r="B411" t="str">
            <v>5900</v>
          </cell>
          <cell r="C411">
            <v>50516.25</v>
          </cell>
          <cell r="D411" t="str">
            <v>2000-09-30</v>
          </cell>
          <cell r="E411">
            <v>36799</v>
          </cell>
        </row>
        <row r="412">
          <cell r="A412" t="str">
            <v>39601</v>
          </cell>
          <cell r="B412" t="str">
            <v>5910</v>
          </cell>
          <cell r="C412">
            <v>13765.14</v>
          </cell>
          <cell r="D412" t="str">
            <v>2001-02-28</v>
          </cell>
          <cell r="E412">
            <v>36950</v>
          </cell>
        </row>
        <row r="413">
          <cell r="A413" t="str">
            <v>39601</v>
          </cell>
          <cell r="B413" t="str">
            <v>5925</v>
          </cell>
          <cell r="C413">
            <v>-13765.14</v>
          </cell>
          <cell r="D413" t="str">
            <v>2001-02-28</v>
          </cell>
          <cell r="E413">
            <v>36950</v>
          </cell>
        </row>
        <row r="414">
          <cell r="A414" t="str">
            <v>39601</v>
          </cell>
          <cell r="B414" t="str">
            <v>5960</v>
          </cell>
          <cell r="C414">
            <v>19149.8</v>
          </cell>
          <cell r="D414" t="str">
            <v>2001-02-28</v>
          </cell>
          <cell r="E414">
            <v>36950</v>
          </cell>
        </row>
        <row r="415">
          <cell r="A415" t="str">
            <v>39601</v>
          </cell>
          <cell r="B415" t="str">
            <v>5970</v>
          </cell>
          <cell r="C415">
            <v>-19149.8</v>
          </cell>
          <cell r="D415" t="str">
            <v>2001-02-28</v>
          </cell>
          <cell r="E415">
            <v>36950</v>
          </cell>
        </row>
        <row r="416">
          <cell r="A416" t="str">
            <v>39601</v>
          </cell>
          <cell r="B416" t="str">
            <v>5900</v>
          </cell>
          <cell r="C416">
            <v>-8837.49</v>
          </cell>
          <cell r="D416" t="str">
            <v>2001-06-30</v>
          </cell>
          <cell r="E416">
            <v>37072</v>
          </cell>
        </row>
        <row r="417">
          <cell r="A417" t="str">
            <v>39601</v>
          </cell>
          <cell r="B417" t="str">
            <v>5900</v>
          </cell>
          <cell r="C417">
            <v>32973.05</v>
          </cell>
          <cell r="D417" t="str">
            <v>2002-03-31</v>
          </cell>
          <cell r="E417">
            <v>37346</v>
          </cell>
        </row>
        <row r="418">
          <cell r="A418" t="str">
            <v>39601</v>
          </cell>
          <cell r="B418" t="str">
            <v>5900</v>
          </cell>
          <cell r="C418">
            <v>-50516.25</v>
          </cell>
          <cell r="D418" t="str">
            <v>2002-06-30</v>
          </cell>
          <cell r="E418">
            <v>37437</v>
          </cell>
        </row>
        <row r="419">
          <cell r="A419" t="str">
            <v>39601</v>
          </cell>
          <cell r="B419" t="str">
            <v>5900</v>
          </cell>
          <cell r="C419">
            <v>-1450.89</v>
          </cell>
          <cell r="D419" t="str">
            <v>2003-02-28</v>
          </cell>
          <cell r="E419">
            <v>37680</v>
          </cell>
        </row>
        <row r="420">
          <cell r="A420" t="str">
            <v>39601</v>
          </cell>
          <cell r="B420" t="str">
            <v>5900</v>
          </cell>
          <cell r="C420">
            <v>2434.35</v>
          </cell>
          <cell r="D420" t="str">
            <v>2003-03-31</v>
          </cell>
          <cell r="E420">
            <v>37711</v>
          </cell>
        </row>
        <row r="421">
          <cell r="A421" t="str">
            <v>39601</v>
          </cell>
          <cell r="B421" t="str">
            <v>5900</v>
          </cell>
          <cell r="C421">
            <v>54569.02</v>
          </cell>
          <cell r="D421" t="str">
            <v>2003-04-30</v>
          </cell>
          <cell r="E421">
            <v>37741</v>
          </cell>
        </row>
        <row r="422">
          <cell r="A422" t="str">
            <v>39601</v>
          </cell>
          <cell r="B422" t="str">
            <v>5900</v>
          </cell>
          <cell r="C422">
            <v>158.02</v>
          </cell>
          <cell r="D422" t="str">
            <v>2003-05-31</v>
          </cell>
          <cell r="E422">
            <v>37772</v>
          </cell>
        </row>
        <row r="423">
          <cell r="A423" t="str">
            <v>39601</v>
          </cell>
          <cell r="B423" t="str">
            <v>5925</v>
          </cell>
          <cell r="C423">
            <v>0</v>
          </cell>
          <cell r="D423" t="str">
            <v>2003-05-31</v>
          </cell>
          <cell r="E423">
            <v>37772</v>
          </cell>
        </row>
        <row r="424">
          <cell r="A424" t="str">
            <v>39601</v>
          </cell>
          <cell r="B424" t="str">
            <v>5900</v>
          </cell>
          <cell r="C424">
            <v>813.71</v>
          </cell>
          <cell r="D424" t="str">
            <v>2003-06-30</v>
          </cell>
          <cell r="E424">
            <v>37802</v>
          </cell>
        </row>
        <row r="425">
          <cell r="A425" t="str">
            <v>39601</v>
          </cell>
          <cell r="B425" t="str">
            <v>5900</v>
          </cell>
          <cell r="C425">
            <v>73.23</v>
          </cell>
          <cell r="D425" t="str">
            <v>2003-07-31</v>
          </cell>
          <cell r="E425">
            <v>37833</v>
          </cell>
        </row>
        <row r="426">
          <cell r="A426" t="str">
            <v>39601</v>
          </cell>
          <cell r="B426" t="str">
            <v>5900</v>
          </cell>
          <cell r="C426">
            <v>62.67</v>
          </cell>
          <cell r="D426" t="str">
            <v>2003-09-30</v>
          </cell>
          <cell r="E426">
            <v>37894</v>
          </cell>
        </row>
        <row r="427">
          <cell r="A427" t="str">
            <v>39601</v>
          </cell>
          <cell r="B427" t="str">
            <v>5900</v>
          </cell>
          <cell r="C427">
            <v>5.64</v>
          </cell>
          <cell r="D427" t="str">
            <v>2003-10-31</v>
          </cell>
          <cell r="E427">
            <v>37925</v>
          </cell>
        </row>
        <row r="428">
          <cell r="A428" t="str">
            <v>39702</v>
          </cell>
          <cell r="B428" t="str">
            <v>5900</v>
          </cell>
          <cell r="C428">
            <v>70084.04</v>
          </cell>
          <cell r="D428" t="str">
            <v>1999-01-01</v>
          </cell>
          <cell r="E428">
            <v>36161</v>
          </cell>
        </row>
        <row r="429">
          <cell r="A429" t="str">
            <v>39702</v>
          </cell>
          <cell r="B429" t="str">
            <v>5900</v>
          </cell>
          <cell r="C429">
            <v>0</v>
          </cell>
          <cell r="D429" t="str">
            <v>2001-05-31</v>
          </cell>
          <cell r="E429">
            <v>37042</v>
          </cell>
        </row>
        <row r="430">
          <cell r="A430" t="str">
            <v>39702</v>
          </cell>
          <cell r="B430" t="str">
            <v>5900</v>
          </cell>
          <cell r="C430">
            <v>22279.54</v>
          </cell>
          <cell r="D430" t="str">
            <v>2003-10-31</v>
          </cell>
          <cell r="E430">
            <v>37925</v>
          </cell>
        </row>
        <row r="431">
          <cell r="A431" t="str">
            <v>39702</v>
          </cell>
          <cell r="B431" t="str">
            <v>5900</v>
          </cell>
          <cell r="C431">
            <v>22279.54</v>
          </cell>
          <cell r="D431" t="str">
            <v>2003-11-30</v>
          </cell>
          <cell r="E431">
            <v>37955</v>
          </cell>
        </row>
        <row r="432">
          <cell r="A432" t="str">
            <v>39702</v>
          </cell>
          <cell r="B432" t="str">
            <v>5900</v>
          </cell>
          <cell r="C432">
            <v>-22279.54</v>
          </cell>
          <cell r="D432" t="str">
            <v>2003-11-30</v>
          </cell>
          <cell r="E432">
            <v>37955</v>
          </cell>
        </row>
        <row r="433">
          <cell r="A433" t="str">
            <v>39801</v>
          </cell>
          <cell r="B433" t="str">
            <v>5900</v>
          </cell>
          <cell r="C433">
            <v>6751.95</v>
          </cell>
          <cell r="D433" t="str">
            <v>1999-01-01</v>
          </cell>
          <cell r="E433">
            <v>36161</v>
          </cell>
        </row>
        <row r="434">
          <cell r="A434" t="str">
            <v>39801</v>
          </cell>
          <cell r="B434" t="str">
            <v>5950</v>
          </cell>
          <cell r="C434">
            <v>1374.88</v>
          </cell>
          <cell r="D434" t="str">
            <v>1999-01-01</v>
          </cell>
          <cell r="E434">
            <v>36161</v>
          </cell>
        </row>
        <row r="435">
          <cell r="A435" t="str">
            <v>39801</v>
          </cell>
          <cell r="B435" t="str">
            <v>5950</v>
          </cell>
          <cell r="C435">
            <v>-1374.88</v>
          </cell>
          <cell r="D435" t="str">
            <v>2002-11-30</v>
          </cell>
          <cell r="E435">
            <v>37590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8"/>
  <sheetViews>
    <sheetView tabSelected="1" workbookViewId="0" topLeftCell="A1">
      <selection activeCell="A87" sqref="A87"/>
    </sheetView>
  </sheetViews>
  <sheetFormatPr defaultColWidth="9.140625" defaultRowHeight="12.75"/>
  <cols>
    <col min="1" max="1" width="7.57421875" style="18" bestFit="1" customWidth="1"/>
    <col min="2" max="2" width="21.140625" style="18" customWidth="1"/>
    <col min="3" max="14" width="16.421875" style="18" customWidth="1"/>
    <col min="15" max="16" width="16.421875" style="151" customWidth="1"/>
    <col min="17" max="18" width="16.421875" style="18" customWidth="1"/>
    <col min="19" max="136" width="16.421875" style="0" customWidth="1"/>
    <col min="153" max="153" width="13.421875" style="0" bestFit="1" customWidth="1"/>
    <col min="154" max="154" width="14.00390625" style="0" bestFit="1" customWidth="1"/>
    <col min="155" max="156" width="13.421875" style="0" bestFit="1" customWidth="1"/>
  </cols>
  <sheetData>
    <row r="1" spans="1:18" ht="12.75">
      <c r="A1" s="187"/>
      <c r="B1" s="188" t="s">
        <v>157</v>
      </c>
      <c r="C1" s="189" t="s">
        <v>146</v>
      </c>
      <c r="D1" s="189" t="s">
        <v>147</v>
      </c>
      <c r="E1" s="189" t="s">
        <v>148</v>
      </c>
      <c r="F1" s="189" t="s">
        <v>146</v>
      </c>
      <c r="G1" s="190"/>
      <c r="H1" s="125"/>
      <c r="I1" s="125"/>
      <c r="J1" s="125"/>
      <c r="K1" s="125"/>
      <c r="L1" s="125"/>
      <c r="M1" s="125"/>
      <c r="N1" s="125"/>
      <c r="O1" s="232"/>
      <c r="P1" s="233"/>
      <c r="Q1" s="125"/>
      <c r="R1" s="125"/>
    </row>
    <row r="2" spans="1:18" ht="12.75">
      <c r="A2" s="191" t="s">
        <v>141</v>
      </c>
      <c r="B2" s="15" t="s">
        <v>158</v>
      </c>
      <c r="C2" s="192">
        <v>1639903645</v>
      </c>
      <c r="D2" s="192"/>
      <c r="E2" s="192"/>
      <c r="F2" s="192">
        <f>HLOOKUP($F$1,$C$1:$E$7,2,FALSE)</f>
        <v>1639903645</v>
      </c>
      <c r="G2" s="246"/>
      <c r="H2" s="125"/>
      <c r="I2" s="125"/>
      <c r="J2" s="125"/>
      <c r="K2" s="125"/>
      <c r="L2" s="125"/>
      <c r="M2" s="125"/>
      <c r="N2" s="125"/>
      <c r="O2" s="232"/>
      <c r="P2" s="192"/>
      <c r="Q2" s="125"/>
      <c r="R2" s="125"/>
    </row>
    <row r="3" spans="1:18" ht="12.75">
      <c r="A3" s="191" t="s">
        <v>24</v>
      </c>
      <c r="B3" s="15" t="s">
        <v>25</v>
      </c>
      <c r="C3" s="192">
        <v>-663292959</v>
      </c>
      <c r="D3" s="192"/>
      <c r="E3" s="192"/>
      <c r="F3" s="192">
        <f>HLOOKUP($F$1,$C$1:$E$7,3,FALSE)</f>
        <v>-663292959</v>
      </c>
      <c r="G3" s="246"/>
      <c r="H3" s="125"/>
      <c r="I3" s="125"/>
      <c r="J3" s="125"/>
      <c r="K3" s="125"/>
      <c r="L3" s="125"/>
      <c r="M3" s="125"/>
      <c r="N3" s="125"/>
      <c r="O3" s="232"/>
      <c r="P3" s="192"/>
      <c r="Q3" s="125"/>
      <c r="R3" s="125"/>
    </row>
    <row r="4" spans="1:18" ht="12.75">
      <c r="A4" s="191">
        <v>235</v>
      </c>
      <c r="B4" s="15" t="s">
        <v>58</v>
      </c>
      <c r="C4" s="192">
        <v>-6298515</v>
      </c>
      <c r="D4" s="192"/>
      <c r="E4" s="192"/>
      <c r="F4" s="192">
        <f>HLOOKUP($F$1,$C$1:$E$7,4,FALSE)</f>
        <v>-6298515</v>
      </c>
      <c r="G4" s="246"/>
      <c r="H4" s="125"/>
      <c r="I4" s="125"/>
      <c r="J4" s="125"/>
      <c r="K4" s="125"/>
      <c r="L4" s="125"/>
      <c r="M4" s="125"/>
      <c r="N4" s="125"/>
      <c r="O4" s="232"/>
      <c r="P4" s="192"/>
      <c r="Q4" s="125"/>
      <c r="R4" s="125"/>
    </row>
    <row r="5" spans="1:18" ht="12.75">
      <c r="A5" s="191">
        <v>252</v>
      </c>
      <c r="B5" s="15" t="s">
        <v>163</v>
      </c>
      <c r="C5" s="192">
        <v>-55176914</v>
      </c>
      <c r="D5" s="192"/>
      <c r="E5" s="192"/>
      <c r="F5" s="192">
        <f>HLOOKUP($F$1,$C$1:$E$7,5,FALSE)</f>
        <v>-55176914</v>
      </c>
      <c r="G5" s="246"/>
      <c r="H5" s="125"/>
      <c r="I5" s="125"/>
      <c r="J5" s="125"/>
      <c r="K5" s="125"/>
      <c r="L5" s="125"/>
      <c r="M5" s="125"/>
      <c r="N5" s="125"/>
      <c r="O5" s="232"/>
      <c r="P5" s="192"/>
      <c r="Q5" s="125"/>
      <c r="R5" s="125"/>
    </row>
    <row r="6" spans="1:18" ht="12.75">
      <c r="A6" s="191">
        <v>255</v>
      </c>
      <c r="B6" s="15" t="s">
        <v>149</v>
      </c>
      <c r="C6" s="192">
        <v>-2219667</v>
      </c>
      <c r="D6" s="192"/>
      <c r="E6" s="192"/>
      <c r="F6" s="192">
        <f>HLOOKUP($F$1,$C$1:$E$7,6,FALSE)</f>
        <v>-2219667</v>
      </c>
      <c r="G6" s="246"/>
      <c r="H6" s="125"/>
      <c r="I6" s="125"/>
      <c r="J6" s="125"/>
      <c r="K6" s="125"/>
      <c r="L6" s="125"/>
      <c r="M6" s="125"/>
      <c r="N6" s="125"/>
      <c r="O6" s="232"/>
      <c r="P6" s="233"/>
      <c r="Q6" s="125"/>
      <c r="R6" s="125"/>
    </row>
    <row r="7" spans="1:18" ht="12.75">
      <c r="A7" s="191" t="s">
        <v>156</v>
      </c>
      <c r="B7" s="15" t="s">
        <v>27</v>
      </c>
      <c r="C7" s="192">
        <v>-141642861</v>
      </c>
      <c r="D7" s="192"/>
      <c r="E7" s="192"/>
      <c r="F7" s="192">
        <f>HLOOKUP($F$1,$C$1:$E$7,7,FALSE)</f>
        <v>-141642861</v>
      </c>
      <c r="G7" s="246"/>
      <c r="H7" s="125"/>
      <c r="I7" s="125"/>
      <c r="J7" s="125"/>
      <c r="K7" s="125"/>
      <c r="L7" s="125"/>
      <c r="M7" s="125"/>
      <c r="N7" s="125"/>
      <c r="O7" s="232"/>
      <c r="P7" s="192"/>
      <c r="Q7" s="125"/>
      <c r="R7" s="125"/>
    </row>
    <row r="8" spans="1:17" ht="13.5" thickBot="1">
      <c r="A8" s="193"/>
      <c r="B8" s="194"/>
      <c r="C8" s="194"/>
      <c r="D8" s="194"/>
      <c r="E8" s="194"/>
      <c r="F8" s="194"/>
      <c r="G8" s="195"/>
      <c r="H8" s="125"/>
      <c r="I8" s="125"/>
      <c r="J8" s="125"/>
      <c r="K8" s="125"/>
      <c r="L8" s="125"/>
      <c r="M8" s="125"/>
      <c r="N8" s="125"/>
      <c r="O8" s="232"/>
      <c r="P8" s="232"/>
      <c r="Q8" s="125"/>
    </row>
    <row r="9" spans="8:18" s="235" customFormat="1" ht="12.75"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</row>
    <row r="10" spans="1:18" ht="12.75">
      <c r="A10" s="257" t="s">
        <v>10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0"/>
    </row>
    <row r="11" spans="1:18" ht="12.75">
      <c r="A11"/>
      <c r="B11" s="19"/>
      <c r="C11" t="s">
        <v>11</v>
      </c>
      <c r="D11" s="22" t="s">
        <v>12</v>
      </c>
      <c r="E11" s="22" t="s">
        <v>12</v>
      </c>
      <c r="F11" s="22" t="s">
        <v>12</v>
      </c>
      <c r="G11" s="22" t="s">
        <v>12</v>
      </c>
      <c r="H11" s="22" t="s">
        <v>12</v>
      </c>
      <c r="I11" s="22" t="s">
        <v>12</v>
      </c>
      <c r="J11" s="22" t="s">
        <v>12</v>
      </c>
      <c r="K11" s="22" t="s">
        <v>12</v>
      </c>
      <c r="L11" s="22" t="s">
        <v>12</v>
      </c>
      <c r="M11" s="22" t="s">
        <v>12</v>
      </c>
      <c r="N11" s="22" t="s">
        <v>12</v>
      </c>
      <c r="O11" s="202" t="s">
        <v>12</v>
      </c>
      <c r="P11" s="202" t="s">
        <v>12</v>
      </c>
      <c r="Q11" s="19"/>
      <c r="R11" s="19"/>
    </row>
    <row r="12" spans="1:18" ht="12.75">
      <c r="A12"/>
      <c r="B12"/>
      <c r="C12"/>
      <c r="D12" s="21" t="s">
        <v>13</v>
      </c>
      <c r="E12" s="21" t="s">
        <v>14</v>
      </c>
      <c r="F12" s="21" t="s">
        <v>15</v>
      </c>
      <c r="G12" s="21" t="s">
        <v>16</v>
      </c>
      <c r="H12" s="21" t="s">
        <v>17</v>
      </c>
      <c r="I12" s="21" t="s">
        <v>41</v>
      </c>
      <c r="J12" s="21" t="s">
        <v>18</v>
      </c>
      <c r="K12" s="21" t="s">
        <v>19</v>
      </c>
      <c r="L12" s="21" t="s">
        <v>20</v>
      </c>
      <c r="M12" s="21" t="s">
        <v>21</v>
      </c>
      <c r="N12" s="21" t="s">
        <v>22</v>
      </c>
      <c r="O12" s="199" t="s">
        <v>23</v>
      </c>
      <c r="P12" s="199" t="s">
        <v>13</v>
      </c>
      <c r="Q12" s="21" t="s">
        <v>5</v>
      </c>
      <c r="R12" s="19"/>
    </row>
    <row r="13" spans="1:18" ht="12.75">
      <c r="A13"/>
      <c r="B13"/>
      <c r="C13"/>
      <c r="D13" s="21" t="s">
        <v>78</v>
      </c>
      <c r="E13" s="21" t="s">
        <v>78</v>
      </c>
      <c r="F13" s="21" t="s">
        <v>78</v>
      </c>
      <c r="G13" s="21" t="s">
        <v>78</v>
      </c>
      <c r="H13" s="21" t="s">
        <v>78</v>
      </c>
      <c r="I13" s="21" t="s">
        <v>78</v>
      </c>
      <c r="J13" s="21" t="s">
        <v>78</v>
      </c>
      <c r="K13" s="21" t="s">
        <v>78</v>
      </c>
      <c r="L13" s="21" t="s">
        <v>78</v>
      </c>
      <c r="M13" s="21" t="s">
        <v>78</v>
      </c>
      <c r="N13" s="21" t="s">
        <v>78</v>
      </c>
      <c r="O13" s="199" t="s">
        <v>78</v>
      </c>
      <c r="P13" s="199" t="s">
        <v>78</v>
      </c>
      <c r="Q13" s="22" t="s">
        <v>6</v>
      </c>
      <c r="R13" s="19"/>
    </row>
    <row r="14" spans="1:18" ht="12.75">
      <c r="A14"/>
      <c r="B14"/>
      <c r="C14"/>
      <c r="D14" s="24" t="s">
        <v>165</v>
      </c>
      <c r="E14" s="24" t="s">
        <v>164</v>
      </c>
      <c r="F14" s="24" t="s">
        <v>164</v>
      </c>
      <c r="G14" s="24" t="s">
        <v>164</v>
      </c>
      <c r="H14" s="24" t="s">
        <v>164</v>
      </c>
      <c r="I14" s="24" t="s">
        <v>164</v>
      </c>
      <c r="J14" s="24" t="s">
        <v>164</v>
      </c>
      <c r="K14" s="24" t="s">
        <v>164</v>
      </c>
      <c r="L14" s="24" t="s">
        <v>164</v>
      </c>
      <c r="M14" s="24" t="s">
        <v>164</v>
      </c>
      <c r="N14" s="24" t="s">
        <v>164</v>
      </c>
      <c r="O14" s="24" t="s">
        <v>164</v>
      </c>
      <c r="P14" s="24" t="s">
        <v>164</v>
      </c>
      <c r="Q14" s="23"/>
      <c r="R14" s="19"/>
    </row>
    <row r="15" spans="1:18" ht="12.75">
      <c r="A15" s="1" t="s">
        <v>141</v>
      </c>
      <c r="B15" s="19" t="s">
        <v>71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5"/>
      <c r="P15" s="15"/>
      <c r="Q15" s="25"/>
      <c r="R15" s="31"/>
    </row>
    <row r="16" spans="1:18" ht="12.75">
      <c r="A16"/>
      <c r="B16" s="19"/>
      <c r="C16" s="19" t="s">
        <v>47</v>
      </c>
      <c r="D16" s="27">
        <f>(RB08!R158+RB08!AD158+RB08!AP158+RB08!R169+RB08!AD169+RB08!AP169)/3</f>
        <v>90804209.20333333</v>
      </c>
      <c r="E16" s="27">
        <f>(RB08!S158+RB08!AE158+RB08!BC158+RB08!S169+RB08!AE169+RB08!BC169)/3</f>
        <v>90630428.76666665</v>
      </c>
      <c r="F16" s="27">
        <f>(RB08!T158+RB08!AF158+RB08!BD158+RB08!T169+RB08!AF169+RB08!BD169)/3</f>
        <v>90630428.76666665</v>
      </c>
      <c r="G16" s="27">
        <f>(RB08!U158+RB08!AG158+RB08!BE158+RB08!U169+RB08!AG169+RB08!BE169)/3</f>
        <v>89333130.07333332</v>
      </c>
      <c r="H16" s="27">
        <f>(RB08!V158+RB08!AH158+RB08!BF158+RB08!V169+RB08!AH169+RB08!BF169)/3</f>
        <v>89288198.75666666</v>
      </c>
      <c r="I16" s="27">
        <f>(RB08!W158+RB08!AI158+RB08!BG158+RB08!W169+RB08!AI169+RB08!BG169)/3</f>
        <v>89318146.79666665</v>
      </c>
      <c r="J16" s="27">
        <f>(RB08!X158+RB08!AJ158+RB08!BH158+RB08!X169+RB08!AJ169+RB08!BH169)/3</f>
        <v>89269211.45666666</v>
      </c>
      <c r="K16" s="27">
        <f>(RB08!Y158+RB08!AK158+RB08!BI158+RB08!Y169+RB08!AK169+RB08!BI169)/3</f>
        <v>89220866.87333332</v>
      </c>
      <c r="L16" s="27">
        <f>(RB08!Z158+RB08!AL158+RB08!BJ158+RB08!Z169+RB08!AL169+RB08!BJ169)/3</f>
        <v>88888399.98666666</v>
      </c>
      <c r="M16" s="27">
        <f>(RB08!AA158+RB08!AM158+RB08!BK158+RB08!AA169+RB08!AM169+RB08!BK169)/3</f>
        <v>88888399.98666666</v>
      </c>
      <c r="N16" s="27">
        <f>(RB08!AB158+RB08!AN158+RB08!BL158+RB08!AB169+RB08!AN169+RB08!BL169)/3</f>
        <v>88988181.47666664</v>
      </c>
      <c r="O16" s="27">
        <f>(RB08!AC158+RB08!AO158+RB08!BM158+RB08!AC169+RB08!AO169+RB08!BM169)/3</f>
        <v>88830941.13999999</v>
      </c>
      <c r="P16" s="27">
        <f>(RB08!AD158+RB08!AP158+RB08!BN158+RB08!AD169+RB08!AP169+RB08!BN169)/3</f>
        <v>88778651.74</v>
      </c>
      <c r="Q16" s="19">
        <f>((D16/2)+SUM(E16:O16)+(P16/2))/12</f>
        <v>89423147.04597223</v>
      </c>
      <c r="R16" s="31"/>
    </row>
    <row r="17" spans="1:18" ht="12.75">
      <c r="A17" s="2"/>
      <c r="B17" s="19"/>
      <c r="C17" s="19" t="s">
        <v>48</v>
      </c>
      <c r="D17" s="27">
        <f>(RB08!R159+RB08!AD159+RB08!AP159+RB08!R170+RB08!AD170+RB08!AP170)/3</f>
        <v>36198344.38733334</v>
      </c>
      <c r="E17" s="27">
        <f>(RB08!S159+RB08!AE159+RB08!BC159+RB08!S170+RB08!AE170+RB08!BC170)/3</f>
        <v>36335524.833333336</v>
      </c>
      <c r="F17" s="27">
        <f>(RB08!T159+RB08!AF159+RB08!BD159+RB08!T170+RB08!AF170+RB08!BD170)/3</f>
        <v>36423943.62333334</v>
      </c>
      <c r="G17" s="27">
        <f>(RB08!U159+RB08!AG159+RB08!BE159+RB08!U170+RB08!AG170+RB08!BE170)/3</f>
        <v>36583657.26</v>
      </c>
      <c r="H17" s="27">
        <f>(RB08!V159+RB08!AH159+RB08!BF159+RB08!V170+RB08!AH170+RB08!BF170)/3</f>
        <v>36679042.940000005</v>
      </c>
      <c r="I17" s="27">
        <f>(RB08!W159+RB08!AI159+RB08!BG159+RB08!W170+RB08!AI170+RB08!BG170)/3</f>
        <v>36775503.16666667</v>
      </c>
      <c r="J17" s="27">
        <f>(RB08!X159+RB08!AJ159+RB08!BH159+RB08!X170+RB08!AJ170+RB08!BH170)/3</f>
        <v>36998137.556666665</v>
      </c>
      <c r="K17" s="27">
        <f>(RB08!Y159+RB08!AK159+RB08!BI159+RB08!Y170+RB08!AK170+RB08!BI170)/3</f>
        <v>37291603.23333334</v>
      </c>
      <c r="L17" s="27">
        <f>(RB08!Z159+RB08!AL159+RB08!BJ159+RB08!Z170+RB08!AL170+RB08!BJ170)/3</f>
        <v>37343477.78333333</v>
      </c>
      <c r="M17" s="27">
        <f>(RB08!AA159+RB08!AM159+RB08!BK159+RB08!AA170+RB08!AM170+RB08!BK170)/3</f>
        <v>37540642.97666667</v>
      </c>
      <c r="N17" s="27">
        <f>(RB08!AB159+RB08!AN159+RB08!BL159+RB08!AB170+RB08!AN170+RB08!BL170)/3</f>
        <v>37554712.940000005</v>
      </c>
      <c r="O17" s="27">
        <f>(RB08!AC159+RB08!AO159+RB08!BM159+RB08!AC170+RB08!AO170+RB08!BM170)/3</f>
        <v>37616127.976666674</v>
      </c>
      <c r="P17" s="27">
        <f>(RB08!AD159+RB08!AP159+RB08!BN159+RB08!AD170+RB08!AP170+RB08!BN170)/3</f>
        <v>38524550.45333334</v>
      </c>
      <c r="Q17" s="19">
        <f>((D17/2)+SUM(E17:O17)+(P17/2))/12</f>
        <v>37041985.14252778</v>
      </c>
      <c r="R17" s="31"/>
    </row>
    <row r="18" spans="1:18" ht="12.75">
      <c r="A18"/>
      <c r="B18" s="19"/>
      <c r="C18" s="19" t="s">
        <v>49</v>
      </c>
      <c r="D18" s="27">
        <f>(RB08!R160+RB08!AD160+RB08!AP160+RB08!R171+RB08!AD171+RB08!AP171+RB08!R165+RB08!AD165+RB08!AP165)/3</f>
        <v>1018145385.6893333</v>
      </c>
      <c r="E18" s="27">
        <f>(RB08!S160+RB08!AE160+RB08!BC160+RB08!S171+RB08!AE171+RB08!BC171+RB08!S165+RB08!AE165+RB08!BC165)/3</f>
        <v>1042003161.3166665</v>
      </c>
      <c r="F18" s="27">
        <f>(RB08!T160+RB08!AF160+RB08!BD160+RB08!T171+RB08!AF171+RB08!BD171+RB08!T165+RB08!AF165+RB08!BD165)/3</f>
        <v>1048959279.9433333</v>
      </c>
      <c r="G18" s="27">
        <f>(RB08!U160+RB08!AG160+RB08!BE160+RB08!U171+RB08!AG171+RB08!BE171+RB08!U165+RB08!AG165+RB08!BE165)/3</f>
        <v>1053821430.58</v>
      </c>
      <c r="H18" s="27">
        <f>(RB08!V160+RB08!AH160+RB08!BF160+RB08!V171+RB08!AH171+RB08!BF171+RB08!V165+RB08!AH165+RB08!BF165)/3</f>
        <v>1056912666.5966665</v>
      </c>
      <c r="I18" s="27">
        <f>(RB08!W160+RB08!AI160+RB08!BG160+RB08!W171+RB08!AI171+RB08!BG171+RB08!W165+RB08!AI165+RB08!BG165)/3</f>
        <v>1060658842.3199998</v>
      </c>
      <c r="J18" s="27">
        <f>(RB08!X160+RB08!AJ160+RB08!BH160+RB08!X171+RB08!AJ171+RB08!BH171+RB08!X165+RB08!AJ165+RB08!BH165)/3</f>
        <v>1067414254.6866668</v>
      </c>
      <c r="K18" s="27">
        <f>(RB08!Y160+RB08!AK160+RB08!BI160+RB08!Y171+RB08!AK171+RB08!BI171+RB08!Y165+RB08!AK165+RB08!BI165)/3</f>
        <v>1075768111.0800002</v>
      </c>
      <c r="L18" s="27">
        <f>(RB08!Z160+RB08!AL160+RB08!BJ160+RB08!Z171+RB08!AL171+RB08!BJ171+RB08!Z165+RB08!AL165+RB08!BJ165)/3</f>
        <v>1080781953.533333</v>
      </c>
      <c r="M18" s="27">
        <f>(RB08!AA160+RB08!AM160+RB08!BK160+RB08!AA171+RB08!AM171+RB08!BK171+RB08!AA165+RB08!AM165+RB08!BK165)/3</f>
        <v>1088990607.3233333</v>
      </c>
      <c r="N18" s="27">
        <f>(RB08!AB160+RB08!AN160+RB08!BL160+RB08!AB171+RB08!AN171+RB08!BL171+RB08!AB165+RB08!AN165+RB08!BL165)/3</f>
        <v>1089919402.5966666</v>
      </c>
      <c r="O18" s="27">
        <f>(RB08!AC160+RB08!AO160+RB08!BM160+RB08!AC171+RB08!AO171+RB08!BM171+RB08!AC165+RB08!AO165+RB08!BM165)/3</f>
        <v>1101852480.6766665</v>
      </c>
      <c r="P18" s="27">
        <f>(RB08!AD160+RB08!AP160+RB08!BN160+RB08!AD171+RB08!AP171+RB08!BN171+RB08!AD165+RB08!AP165+RB08!BN165)/3</f>
        <v>1120141675.1766665</v>
      </c>
      <c r="Q18" s="19">
        <f>((D18/2)+SUM(E18:O18)+(P18/2))/12</f>
        <v>1069685476.7571944</v>
      </c>
      <c r="R18" s="31"/>
    </row>
    <row r="19" spans="1:18" ht="12.75">
      <c r="A19"/>
      <c r="B19" s="19"/>
      <c r="C19" s="69" t="s">
        <v>50</v>
      </c>
      <c r="D19" s="37">
        <f>(RB08!R161+RB08!AD161+RB08!AP161+RB08!R172+RB08!AD172+RB08!AP172)/3</f>
        <v>156607534.17333332</v>
      </c>
      <c r="E19" s="37">
        <f>(RB08!S161+RB08!AE161+RB08!BC161+RB08!S172+RB08!AE172+RB08!BC172)/3</f>
        <v>141161790.22</v>
      </c>
      <c r="F19" s="37">
        <f>(RB08!T161+RB08!AF161+RB08!BD161+RB08!T172+RB08!AF172+RB08!BD172)/3</f>
        <v>141988358.01999998</v>
      </c>
      <c r="G19" s="37">
        <f>(RB08!U161+RB08!AG161+RB08!BE161+RB08!U172+RB08!AG172+RB08!BE172)/3</f>
        <v>148239659.8866667</v>
      </c>
      <c r="H19" s="37">
        <f>(RB08!V161+RB08!AH161+RB08!BF161+RB08!V172+RB08!AH172+RB08!BF172)/3</f>
        <v>145168381.27333334</v>
      </c>
      <c r="I19" s="37">
        <f>(RB08!W161+RB08!AI161+RB08!BG161+RB08!W172+RB08!AI172+RB08!BG172)/3</f>
        <v>144475306.7533333</v>
      </c>
      <c r="J19" s="37">
        <f>(RB08!X161+RB08!AJ161+RB08!BH161+RB08!X172+RB08!AJ172+RB08!BH172)/3</f>
        <v>151340837.19666666</v>
      </c>
      <c r="K19" s="37">
        <f>(RB08!Y161+RB08!AK161+RB08!BI161+RB08!Y172+RB08!AK172+RB08!BI172)/3</f>
        <v>151026097.53</v>
      </c>
      <c r="L19" s="37">
        <f>(RB08!Z161+RB08!AL161+RB08!BJ161+RB08!Z172+RB08!AL172+RB08!BJ172)/3</f>
        <v>150913135.3</v>
      </c>
      <c r="M19" s="37">
        <f>(RB08!AA161+RB08!AM161+RB08!BK161+RB08!AA172+RB08!AM172+RB08!BK172)/3</f>
        <v>150142205.29666665</v>
      </c>
      <c r="N19" s="37">
        <f>(RB08!AB161+RB08!AN161+RB08!BL161+RB08!AB172+RB08!AN172+RB08!BL172)/3</f>
        <v>146653285.58333334</v>
      </c>
      <c r="O19" s="37">
        <f>(RB08!AC161+RB08!AO161+RB08!BM161+RB08!AC172+RB08!AO172+RB08!BM172)/3</f>
        <v>146508200.14000002</v>
      </c>
      <c r="P19" s="37">
        <f>(RB08!AD161+RB08!AP161+RB08!BN161+RB08!AD172+RB08!AP172+RB08!BN172)/3</f>
        <v>153385383.35</v>
      </c>
      <c r="Q19" s="69">
        <f>((D19/2)+SUM(E19:O19)+(P19/2))/12</f>
        <v>147717809.6634722</v>
      </c>
      <c r="R19" s="31"/>
    </row>
    <row r="20" spans="1:18" ht="12.75">
      <c r="A20"/>
      <c r="B20" s="19"/>
      <c r="C20" s="19" t="s">
        <v>46</v>
      </c>
      <c r="D20" s="27">
        <f aca="true" t="shared" si="0" ref="D20:O20">SUM(D16:D19)</f>
        <v>1301755473.4533334</v>
      </c>
      <c r="E20" s="27">
        <f t="shared" si="0"/>
        <v>1310130905.1366665</v>
      </c>
      <c r="F20" s="27">
        <f t="shared" si="0"/>
        <v>1318002010.3533332</v>
      </c>
      <c r="G20" s="27">
        <f t="shared" si="0"/>
        <v>1327977877.8000002</v>
      </c>
      <c r="H20" s="27">
        <f t="shared" si="0"/>
        <v>1328048289.5666664</v>
      </c>
      <c r="I20" s="27">
        <f t="shared" si="0"/>
        <v>1331227799.0366664</v>
      </c>
      <c r="J20" s="27">
        <f t="shared" si="0"/>
        <v>1345022440.896667</v>
      </c>
      <c r="K20" s="27">
        <f t="shared" si="0"/>
        <v>1353306678.7166667</v>
      </c>
      <c r="L20" s="27">
        <f t="shared" si="0"/>
        <v>1357926966.603333</v>
      </c>
      <c r="M20" s="27">
        <f t="shared" si="0"/>
        <v>1365561855.5833333</v>
      </c>
      <c r="N20" s="27">
        <f t="shared" si="0"/>
        <v>1363115582.5966666</v>
      </c>
      <c r="O20" s="168">
        <f t="shared" si="0"/>
        <v>1374807749.9333332</v>
      </c>
      <c r="P20" s="168">
        <f>SUM(P16:P19)</f>
        <v>1400830260.7199998</v>
      </c>
      <c r="Q20" s="19">
        <f>((D20/2)+SUM(E20:O20)+(P20/2))/12</f>
        <v>1343868418.6091669</v>
      </c>
      <c r="R20" s="21"/>
    </row>
    <row r="21" spans="1:18" ht="12.75">
      <c r="A21"/>
      <c r="B21" s="19"/>
      <c r="C21" s="19"/>
      <c r="D21" s="19"/>
      <c r="E21" s="38">
        <f aca="true" t="shared" si="1" ref="E21:P21">E20-D20</f>
        <v>8375431.6833331585</v>
      </c>
      <c r="F21" s="38">
        <f t="shared" si="1"/>
        <v>7871105.216666698</v>
      </c>
      <c r="G21" s="38">
        <f t="shared" si="1"/>
        <v>9975867.446666956</v>
      </c>
      <c r="H21" s="38">
        <f t="shared" si="1"/>
        <v>70411.76666617393</v>
      </c>
      <c r="I21" s="38">
        <f t="shared" si="1"/>
        <v>3179509.4700000286</v>
      </c>
      <c r="J21" s="38">
        <f t="shared" si="1"/>
        <v>13794641.86000061</v>
      </c>
      <c r="K21" s="38">
        <f t="shared" si="1"/>
        <v>8284237.819999695</v>
      </c>
      <c r="L21" s="38">
        <f t="shared" si="1"/>
        <v>4620287.886666298</v>
      </c>
      <c r="M21" s="38">
        <f t="shared" si="1"/>
        <v>7634888.9800002575</v>
      </c>
      <c r="N21" s="38">
        <f t="shared" si="1"/>
        <v>-2446272.9866666794</v>
      </c>
      <c r="O21" s="228">
        <f t="shared" si="1"/>
        <v>11692167.336666584</v>
      </c>
      <c r="P21" s="228">
        <f t="shared" si="1"/>
        <v>26022510.78666663</v>
      </c>
      <c r="Q21" s="38"/>
      <c r="R21" s="21"/>
    </row>
    <row r="22" spans="1:18" ht="12.75">
      <c r="A22" s="1"/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28"/>
      <c r="P22" s="229">
        <f>P20-D20</f>
        <v>99074787.26666641</v>
      </c>
      <c r="Q22" s="38"/>
      <c r="R22" s="19"/>
    </row>
    <row r="23" spans="1:18" ht="12.75">
      <c r="A23" s="1" t="s">
        <v>141</v>
      </c>
      <c r="B23" s="19" t="s">
        <v>71</v>
      </c>
      <c r="C23" s="19" t="s">
        <v>159</v>
      </c>
      <c r="D23" s="19"/>
      <c r="E23" s="42">
        <f>E21/$P22</f>
        <v>0.08453645891552736</v>
      </c>
      <c r="F23" s="42">
        <f aca="true" t="shared" si="2" ref="F23:P23">F21/$P22</f>
        <v>0.07944609757759148</v>
      </c>
      <c r="G23" s="42">
        <f t="shared" si="2"/>
        <v>0.10069027370017199</v>
      </c>
      <c r="H23" s="42">
        <f t="shared" si="2"/>
        <v>0.0007106930896218425</v>
      </c>
      <c r="I23" s="42">
        <f t="shared" si="2"/>
        <v>0.03209201410084451</v>
      </c>
      <c r="J23" s="42">
        <f t="shared" si="2"/>
        <v>0.13923463517384507</v>
      </c>
      <c r="K23" s="42">
        <f t="shared" si="2"/>
        <v>0.08361600411719397</v>
      </c>
      <c r="L23" s="42">
        <f t="shared" si="2"/>
        <v>0.04663434577185096</v>
      </c>
      <c r="M23" s="42">
        <f t="shared" si="2"/>
        <v>0.07706187609013425</v>
      </c>
      <c r="N23" s="42">
        <f t="shared" si="2"/>
        <v>-0.024691175768890343</v>
      </c>
      <c r="O23" s="230">
        <f t="shared" si="2"/>
        <v>0.11801354975606795</v>
      </c>
      <c r="P23" s="230">
        <f t="shared" si="2"/>
        <v>0.2626552274760409</v>
      </c>
      <c r="Q23" s="230">
        <f aca="true" t="shared" si="3" ref="Q23:Q28">SUM(E23:P23)</f>
        <v>1</v>
      </c>
      <c r="R23" s="19"/>
    </row>
    <row r="24" spans="1:18" ht="12.75">
      <c r="A24"/>
      <c r="B24" s="19"/>
      <c r="C24" s="19" t="s">
        <v>47</v>
      </c>
      <c r="D24" s="19"/>
      <c r="E24" s="40">
        <f aca="true" t="shared" si="4" ref="E24:P24">IF((E$33="ACTUAL"),0,(E16-D16)/$P$22)</f>
        <v>-0.0017540329024269383</v>
      </c>
      <c r="F24" s="40">
        <f t="shared" si="4"/>
        <v>0</v>
      </c>
      <c r="G24" s="40">
        <f t="shared" si="4"/>
        <v>-0.013094135542694244</v>
      </c>
      <c r="H24" s="40">
        <f t="shared" si="4"/>
        <v>-0.00045350909051893344</v>
      </c>
      <c r="I24" s="40">
        <f t="shared" si="4"/>
        <v>0.000302277106277145</v>
      </c>
      <c r="J24" s="40">
        <f t="shared" si="4"/>
        <v>-0.000493923240715884</v>
      </c>
      <c r="K24" s="40">
        <f t="shared" si="4"/>
        <v>-0.00048796050606922413</v>
      </c>
      <c r="L24" s="40">
        <f t="shared" si="4"/>
        <v>-0.0033557163819267024</v>
      </c>
      <c r="M24" s="40">
        <f t="shared" si="4"/>
        <v>0</v>
      </c>
      <c r="N24" s="40">
        <f t="shared" si="4"/>
        <v>0.0010071330229699225</v>
      </c>
      <c r="O24" s="40">
        <f t="shared" si="4"/>
        <v>-0.0015870873004595572</v>
      </c>
      <c r="P24" s="40">
        <f t="shared" si="4"/>
        <v>-0.0005277770605678985</v>
      </c>
      <c r="Q24" s="40">
        <f t="shared" si="3"/>
        <v>-0.020444731896132315</v>
      </c>
      <c r="R24" s="19"/>
    </row>
    <row r="25" spans="1:18" ht="12.75">
      <c r="A25"/>
      <c r="B25" s="19"/>
      <c r="C25" s="19" t="s">
        <v>48</v>
      </c>
      <c r="D25" s="19"/>
      <c r="E25" s="40">
        <f>IF((E$33="ACTUAL"),0,(E17-D17)/$P$22)</f>
        <v>0.001384615095168103</v>
      </c>
      <c r="F25" s="40">
        <f aca="true" t="shared" si="5" ref="F25:P25">IF((F$33="ACTUAL"),0,(F17-E17)/$P$22)</f>
        <v>0.000892444913982217</v>
      </c>
      <c r="G25" s="40">
        <f t="shared" si="5"/>
        <v>0.0016120512702871178</v>
      </c>
      <c r="H25" s="40">
        <f t="shared" si="5"/>
        <v>0.0009627644189966335</v>
      </c>
      <c r="I25" s="40">
        <f t="shared" si="5"/>
        <v>0.0009736102325108953</v>
      </c>
      <c r="J25" s="40">
        <f t="shared" si="5"/>
        <v>0.002247134676158908</v>
      </c>
      <c r="K25" s="40">
        <f t="shared" si="5"/>
        <v>0.0029620621427810336</v>
      </c>
      <c r="L25" s="40">
        <f t="shared" si="5"/>
        <v>0.0005235898196820322</v>
      </c>
      <c r="M25" s="40">
        <f t="shared" si="5"/>
        <v>0.001990064261280238</v>
      </c>
      <c r="N25" s="40">
        <f t="shared" si="5"/>
        <v>0.00014201356088172314</v>
      </c>
      <c r="O25" s="40">
        <f t="shared" si="5"/>
        <v>0.0006198856274237186</v>
      </c>
      <c r="P25" s="40">
        <f t="shared" si="5"/>
        <v>0.0091690580593586</v>
      </c>
      <c r="Q25" s="40">
        <f t="shared" si="3"/>
        <v>0.023479294078511223</v>
      </c>
      <c r="R25" s="31"/>
    </row>
    <row r="26" spans="1:18" ht="12.75">
      <c r="A26"/>
      <c r="B26" s="19"/>
      <c r="C26" s="19" t="s">
        <v>49</v>
      </c>
      <c r="D26" s="19"/>
      <c r="E26" s="40">
        <f aca="true" t="shared" si="6" ref="E26:P26">IF((E$33="ACTUAL"),0,(E18-D18)/$P$22)</f>
        <v>0.24080572147097692</v>
      </c>
      <c r="F26" s="40">
        <f t="shared" si="6"/>
        <v>0.07021078539330017</v>
      </c>
      <c r="G26" s="40">
        <f t="shared" si="6"/>
        <v>0.04907555969391053</v>
      </c>
      <c r="H26" s="40">
        <f t="shared" si="6"/>
        <v>0.031201036125832336</v>
      </c>
      <c r="I26" s="40">
        <f t="shared" si="6"/>
        <v>0.03781159492424926</v>
      </c>
      <c r="J26" s="40">
        <f t="shared" si="6"/>
        <v>0.06818497978183277</v>
      </c>
      <c r="K26" s="40">
        <f t="shared" si="6"/>
        <v>0.08431869120090416</v>
      </c>
      <c r="L26" s="40">
        <f t="shared" si="6"/>
        <v>0.05060664364423825</v>
      </c>
      <c r="M26" s="40">
        <f t="shared" si="6"/>
        <v>0.08285310538094884</v>
      </c>
      <c r="N26" s="40">
        <f t="shared" si="6"/>
        <v>0.009374688545466128</v>
      </c>
      <c r="O26" s="40">
        <f t="shared" si="6"/>
        <v>0.12044515470804137</v>
      </c>
      <c r="P26" s="40">
        <f t="shared" si="6"/>
        <v>0.18459988665707058</v>
      </c>
      <c r="Q26" s="40">
        <f t="shared" si="3"/>
        <v>1.0294878475267712</v>
      </c>
      <c r="R26" s="19"/>
    </row>
    <row r="27" spans="1:18" ht="12.75">
      <c r="A27"/>
      <c r="B27" s="15"/>
      <c r="C27" s="19" t="s">
        <v>50</v>
      </c>
      <c r="D27" s="69"/>
      <c r="E27" s="234">
        <f aca="true" t="shared" si="7" ref="E27:P27">IF((E$33="ACTUAL"),0,(E19-D19)/$P$22)</f>
        <v>-0.15589984474819074</v>
      </c>
      <c r="F27" s="234">
        <f t="shared" si="7"/>
        <v>0.008342867270309848</v>
      </c>
      <c r="G27" s="234">
        <f t="shared" si="7"/>
        <v>0.06309679827866709</v>
      </c>
      <c r="H27" s="234">
        <f t="shared" si="7"/>
        <v>-0.030999598364685788</v>
      </c>
      <c r="I27" s="234">
        <f t="shared" si="7"/>
        <v>-0.006995468162193315</v>
      </c>
      <c r="J27" s="234">
        <f t="shared" si="7"/>
        <v>0.0692964439565671</v>
      </c>
      <c r="K27" s="234">
        <f t="shared" si="7"/>
        <v>-0.003176788720418989</v>
      </c>
      <c r="L27" s="234">
        <f t="shared" si="7"/>
        <v>-0.0011401713101431535</v>
      </c>
      <c r="M27" s="234">
        <f t="shared" si="7"/>
        <v>-0.007781293552095654</v>
      </c>
      <c r="N27" s="234">
        <f t="shared" si="7"/>
        <v>-0.03521501089820812</v>
      </c>
      <c r="O27" s="234">
        <f t="shared" si="7"/>
        <v>-0.0014644032789373608</v>
      </c>
      <c r="P27" s="234">
        <f t="shared" si="7"/>
        <v>0.06941405982017988</v>
      </c>
      <c r="Q27" s="234">
        <f t="shared" si="3"/>
        <v>-0.032522409709149186</v>
      </c>
      <c r="R27" s="200"/>
    </row>
    <row r="28" spans="1:18" ht="12.75">
      <c r="A28"/>
      <c r="B28" s="19"/>
      <c r="C28" s="39" t="s">
        <v>46</v>
      </c>
      <c r="D28" s="19"/>
      <c r="E28" s="40">
        <f aca="true" t="shared" si="8" ref="E28:P28">SUM(E24:E27)</f>
        <v>0.08453645891552736</v>
      </c>
      <c r="F28" s="40">
        <f t="shared" si="8"/>
        <v>0.07944609757759223</v>
      </c>
      <c r="G28" s="40">
        <f t="shared" si="8"/>
        <v>0.10069027370017049</v>
      </c>
      <c r="H28" s="40">
        <f t="shared" si="8"/>
        <v>0.0007106930896242473</v>
      </c>
      <c r="I28" s="40">
        <f t="shared" si="8"/>
        <v>0.03209201410084399</v>
      </c>
      <c r="J28" s="40">
        <f t="shared" si="8"/>
        <v>0.13923463517384288</v>
      </c>
      <c r="K28" s="40">
        <f t="shared" si="8"/>
        <v>0.08361600411719698</v>
      </c>
      <c r="L28" s="40">
        <f t="shared" si="8"/>
        <v>0.046634345771850425</v>
      </c>
      <c r="M28" s="40">
        <f t="shared" si="8"/>
        <v>0.07706187609013342</v>
      </c>
      <c r="N28" s="40">
        <f t="shared" si="8"/>
        <v>-0.024691175768890343</v>
      </c>
      <c r="O28" s="40">
        <f t="shared" si="8"/>
        <v>0.11801354975606818</v>
      </c>
      <c r="P28" s="40">
        <f t="shared" si="8"/>
        <v>0.26265522747604114</v>
      </c>
      <c r="Q28" s="40">
        <f t="shared" si="3"/>
        <v>1.0000000000000009</v>
      </c>
      <c r="R28" s="200"/>
    </row>
    <row r="29" spans="1:18" ht="12.75">
      <c r="A2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/>
      <c r="P29" s="15"/>
      <c r="Q29" s="19"/>
      <c r="R29" s="200"/>
    </row>
    <row r="30" spans="1:18" ht="12.75">
      <c r="A30"/>
      <c r="B30"/>
      <c r="C30"/>
      <c r="D3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"/>
      <c r="P30" s="15"/>
      <c r="Q30" s="19"/>
      <c r="R30"/>
    </row>
    <row r="31" spans="1:18" ht="12.75">
      <c r="A31" s="257" t="s">
        <v>29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/>
    </row>
    <row r="32" spans="1:18" ht="12.75">
      <c r="A32" s="257">
        <v>2008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/>
    </row>
    <row r="33" spans="1:18" ht="12.75">
      <c r="A33" s="1"/>
      <c r="B33" s="19"/>
      <c r="C33" t="s">
        <v>11</v>
      </c>
      <c r="D33" s="53" t="s">
        <v>31</v>
      </c>
      <c r="E33" s="53" t="s">
        <v>31</v>
      </c>
      <c r="F33" s="53" t="s">
        <v>31</v>
      </c>
      <c r="G33" s="53" t="s">
        <v>31</v>
      </c>
      <c r="H33" s="53" t="s">
        <v>31</v>
      </c>
      <c r="I33" s="53" t="s">
        <v>31</v>
      </c>
      <c r="J33" s="53" t="s">
        <v>31</v>
      </c>
      <c r="K33" s="53" t="s">
        <v>31</v>
      </c>
      <c r="L33" s="53" t="s">
        <v>31</v>
      </c>
      <c r="M33" s="53" t="s">
        <v>31</v>
      </c>
      <c r="N33" s="53" t="s">
        <v>31</v>
      </c>
      <c r="O33" s="201" t="s">
        <v>31</v>
      </c>
      <c r="P33" s="201" t="s">
        <v>31</v>
      </c>
      <c r="Q33" s="19"/>
      <c r="R33" s="1"/>
    </row>
    <row r="34" spans="1:18" ht="12.75">
      <c r="A34"/>
      <c r="B34"/>
      <c r="C34"/>
      <c r="D34" s="21" t="s">
        <v>13</v>
      </c>
      <c r="E34" s="21" t="s">
        <v>14</v>
      </c>
      <c r="F34" s="21" t="s">
        <v>15</v>
      </c>
      <c r="G34" s="21" t="s">
        <v>16</v>
      </c>
      <c r="H34" s="21" t="s">
        <v>17</v>
      </c>
      <c r="I34" s="21" t="s">
        <v>41</v>
      </c>
      <c r="J34" s="21" t="s">
        <v>18</v>
      </c>
      <c r="K34" s="21" t="s">
        <v>19</v>
      </c>
      <c r="L34" s="21" t="s">
        <v>20</v>
      </c>
      <c r="M34" s="21" t="s">
        <v>21</v>
      </c>
      <c r="N34" s="21" t="s">
        <v>22</v>
      </c>
      <c r="O34" s="199" t="s">
        <v>23</v>
      </c>
      <c r="P34" s="199" t="s">
        <v>13</v>
      </c>
      <c r="Q34" s="21" t="s">
        <v>5</v>
      </c>
      <c r="R34"/>
    </row>
    <row r="35" spans="1:18" ht="12.75">
      <c r="A35"/>
      <c r="B35"/>
      <c r="C35"/>
      <c r="D35" s="21" t="s">
        <v>6</v>
      </c>
      <c r="E35" s="22" t="s">
        <v>6</v>
      </c>
      <c r="F35" s="22" t="s">
        <v>6</v>
      </c>
      <c r="G35" s="22" t="s">
        <v>6</v>
      </c>
      <c r="H35" s="22" t="s">
        <v>6</v>
      </c>
      <c r="I35" s="22" t="s">
        <v>6</v>
      </c>
      <c r="J35" s="22" t="s">
        <v>6</v>
      </c>
      <c r="K35" s="22" t="s">
        <v>6</v>
      </c>
      <c r="L35" s="22" t="s">
        <v>6</v>
      </c>
      <c r="M35" s="22" t="s">
        <v>6</v>
      </c>
      <c r="N35" s="22" t="s">
        <v>6</v>
      </c>
      <c r="O35" s="202" t="s">
        <v>6</v>
      </c>
      <c r="P35" s="202" t="s">
        <v>6</v>
      </c>
      <c r="Q35" s="22" t="s">
        <v>6</v>
      </c>
      <c r="R35"/>
    </row>
    <row r="36" spans="1:18" ht="12.75">
      <c r="A36"/>
      <c r="B36"/>
      <c r="C36"/>
      <c r="D36" s="186">
        <v>39417</v>
      </c>
      <c r="E36" s="186">
        <v>39448</v>
      </c>
      <c r="F36" s="186">
        <v>39479</v>
      </c>
      <c r="G36" s="186">
        <v>39508</v>
      </c>
      <c r="H36" s="186">
        <v>39539</v>
      </c>
      <c r="I36" s="186">
        <v>39569</v>
      </c>
      <c r="J36" s="186">
        <v>39600</v>
      </c>
      <c r="K36" s="186">
        <v>39630</v>
      </c>
      <c r="L36" s="186">
        <v>39661</v>
      </c>
      <c r="M36" s="186">
        <v>39692</v>
      </c>
      <c r="N36" s="186">
        <v>39722</v>
      </c>
      <c r="O36" s="231">
        <v>39753</v>
      </c>
      <c r="P36" s="231">
        <v>39783</v>
      </c>
      <c r="Q36" s="23"/>
      <c r="R36"/>
    </row>
    <row r="37" spans="1:18" ht="12.75">
      <c r="A37" s="1" t="s">
        <v>141</v>
      </c>
      <c r="B37" s="19" t="s">
        <v>71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"/>
      <c r="P37" s="15"/>
      <c r="Q37" s="25"/>
      <c r="R37"/>
    </row>
    <row r="38" spans="1:18" ht="12.75">
      <c r="A38" s="1"/>
      <c r="B38" s="19"/>
      <c r="C38" s="19" t="s">
        <v>79</v>
      </c>
      <c r="D38" s="19">
        <v>69626</v>
      </c>
      <c r="E38" s="19">
        <v>69626</v>
      </c>
      <c r="F38" s="19">
        <v>69626</v>
      </c>
      <c r="G38" s="19">
        <v>69626</v>
      </c>
      <c r="H38" s="19">
        <v>69626</v>
      </c>
      <c r="I38" s="19">
        <v>69626</v>
      </c>
      <c r="J38" s="19">
        <v>69626</v>
      </c>
      <c r="K38" s="19">
        <v>69626</v>
      </c>
      <c r="L38" s="19">
        <v>69626</v>
      </c>
      <c r="M38" s="19">
        <v>69626</v>
      </c>
      <c r="N38" s="19">
        <v>69626</v>
      </c>
      <c r="O38" s="15">
        <v>69626</v>
      </c>
      <c r="P38" s="15">
        <v>69626</v>
      </c>
      <c r="Q38" s="19">
        <v>69626</v>
      </c>
      <c r="R38"/>
    </row>
    <row r="39" spans="1:18" ht="12.75">
      <c r="A39"/>
      <c r="B39" s="19"/>
      <c r="C39" s="19" t="s">
        <v>47</v>
      </c>
      <c r="D39" s="168">
        <v>85265840.72</v>
      </c>
      <c r="E39" s="27">
        <f aca="true" t="shared" si="9" ref="E39:P39">D39+(E24*$Q$44)</f>
        <v>85055891.46176729</v>
      </c>
      <c r="F39" s="27">
        <f t="shared" si="9"/>
        <v>85055891.46176729</v>
      </c>
      <c r="G39" s="27">
        <f t="shared" si="9"/>
        <v>83488586.74326201</v>
      </c>
      <c r="H39" s="27">
        <f t="shared" si="9"/>
        <v>83434303.89769822</v>
      </c>
      <c r="I39" s="27">
        <f t="shared" si="9"/>
        <v>83470485.00590652</v>
      </c>
      <c r="J39" s="27">
        <f t="shared" si="9"/>
        <v>83411364.78195365</v>
      </c>
      <c r="K39" s="27">
        <f t="shared" si="9"/>
        <v>83352958.26851006</v>
      </c>
      <c r="L39" s="27">
        <f t="shared" si="9"/>
        <v>82951295.2414083</v>
      </c>
      <c r="M39" s="27">
        <f t="shared" si="9"/>
        <v>82951295.2414083</v>
      </c>
      <c r="N39" s="27">
        <f t="shared" si="9"/>
        <v>83071844.19509192</v>
      </c>
      <c r="O39" s="168">
        <f t="shared" si="9"/>
        <v>82881877.51828614</v>
      </c>
      <c r="P39" s="168">
        <f t="shared" si="9"/>
        <v>82818705.15576936</v>
      </c>
      <c r="Q39" s="27">
        <f>((D39/2)+SUM(E39:O39)+(P39/2))/12</f>
        <v>83597338.89624538</v>
      </c>
      <c r="R39"/>
    </row>
    <row r="40" spans="1:18" ht="12.75">
      <c r="A40"/>
      <c r="B40" s="19"/>
      <c r="C40" s="19" t="s">
        <v>48</v>
      </c>
      <c r="D40" s="168">
        <f>42193007.2-10883+308411.31</f>
        <v>42490535.510000005</v>
      </c>
      <c r="E40" s="27">
        <f aca="true" t="shared" si="10" ref="E40:P40">D40+(E25*$Q$44)</f>
        <v>42656267.242720716</v>
      </c>
      <c r="F40" s="27">
        <f t="shared" si="10"/>
        <v>42763088.58423881</v>
      </c>
      <c r="G40" s="27">
        <f t="shared" si="10"/>
        <v>42956043.327540144</v>
      </c>
      <c r="H40" s="27">
        <f t="shared" si="10"/>
        <v>43071281.57383616</v>
      </c>
      <c r="I40" s="27">
        <f t="shared" si="10"/>
        <v>43187818.0115738</v>
      </c>
      <c r="J40" s="27">
        <f t="shared" si="10"/>
        <v>43456789.168132946</v>
      </c>
      <c r="K40" s="27">
        <f t="shared" si="10"/>
        <v>43811333.686001234</v>
      </c>
      <c r="L40" s="27">
        <f t="shared" si="10"/>
        <v>43874004.856027946</v>
      </c>
      <c r="M40" s="27">
        <f t="shared" si="10"/>
        <v>44112205.92677931</v>
      </c>
      <c r="N40" s="27">
        <f t="shared" si="10"/>
        <v>44129204.26342673</v>
      </c>
      <c r="O40" s="168">
        <f t="shared" si="10"/>
        <v>44203401.5760807</v>
      </c>
      <c r="P40" s="168">
        <f t="shared" si="10"/>
        <v>45300893.49632431</v>
      </c>
      <c r="Q40" s="27">
        <f>((D40/2)+SUM(E40:O40)+(P40/2))/12</f>
        <v>43509762.72662672</v>
      </c>
      <c r="R40"/>
    </row>
    <row r="41" spans="1:18" ht="12.75">
      <c r="A41"/>
      <c r="B41" s="19"/>
      <c r="C41" s="19" t="s">
        <v>49</v>
      </c>
      <c r="D41" s="168">
        <f>1251675069.36-58743+13205812.1</f>
        <v>1264822138.4599998</v>
      </c>
      <c r="E41" s="27">
        <f aca="true" t="shared" si="11" ref="E41:P41">D41+(E26*$Q$44)</f>
        <v>1293645419.1014702</v>
      </c>
      <c r="F41" s="27">
        <f t="shared" si="11"/>
        <v>1302049310.6663682</v>
      </c>
      <c r="G41" s="27">
        <f t="shared" si="11"/>
        <v>1307923417.8971024</v>
      </c>
      <c r="H41" s="27">
        <f t="shared" si="11"/>
        <v>1311658031.0743392</v>
      </c>
      <c r="I41" s="27">
        <f t="shared" si="11"/>
        <v>1316183896.17981</v>
      </c>
      <c r="J41" s="27">
        <f t="shared" si="11"/>
        <v>1324345308.6071374</v>
      </c>
      <c r="K41" s="27">
        <f t="shared" si="11"/>
        <v>1334437848.2899957</v>
      </c>
      <c r="L41" s="27">
        <f t="shared" si="11"/>
        <v>1340495218.867283</v>
      </c>
      <c r="M41" s="27">
        <f t="shared" si="11"/>
        <v>1350412335.0131311</v>
      </c>
      <c r="N41" s="27">
        <f t="shared" si="11"/>
        <v>1351534439.908404</v>
      </c>
      <c r="O41" s="168">
        <f t="shared" si="11"/>
        <v>1365951142.613176</v>
      </c>
      <c r="P41" s="168">
        <f t="shared" si="11"/>
        <v>1388046856.5646474</v>
      </c>
      <c r="Q41" s="27">
        <f>((D41/2)+SUM(E41:O41)+(P41/2))/12</f>
        <v>1327089238.8108783</v>
      </c>
      <c r="R41"/>
    </row>
    <row r="42" spans="1:18" ht="12.75">
      <c r="A42"/>
      <c r="B42" s="19"/>
      <c r="C42" s="19" t="s">
        <v>50</v>
      </c>
      <c r="D42" s="169">
        <f>125589201.62+1971137.37</f>
        <v>127560338.99000001</v>
      </c>
      <c r="E42" s="37">
        <f aca="true" t="shared" si="12" ref="E42:P42">D42+(E27*$Q$44)</f>
        <v>108899881.29950295</v>
      </c>
      <c r="F42" s="37">
        <f t="shared" si="12"/>
        <v>109898482.17666551</v>
      </c>
      <c r="G42" s="37">
        <f t="shared" si="12"/>
        <v>117450863.87779327</v>
      </c>
      <c r="H42" s="37">
        <f t="shared" si="12"/>
        <v>113740361.82667859</v>
      </c>
      <c r="I42" s="37">
        <f t="shared" si="12"/>
        <v>112903038.10851406</v>
      </c>
      <c r="J42" s="37">
        <f t="shared" si="12"/>
        <v>121197487.42398348</v>
      </c>
      <c r="K42" s="37">
        <f t="shared" si="12"/>
        <v>120817241.17290622</v>
      </c>
      <c r="L42" s="37">
        <f t="shared" si="12"/>
        <v>120680768.17944552</v>
      </c>
      <c r="M42" s="37">
        <f t="shared" si="12"/>
        <v>119749384.96132398</v>
      </c>
      <c r="N42" s="37">
        <f t="shared" si="12"/>
        <v>115534318.41011734</v>
      </c>
      <c r="O42" s="169">
        <f t="shared" si="12"/>
        <v>115359036.41754979</v>
      </c>
      <c r="P42" s="169">
        <f t="shared" si="12"/>
        <v>123667563.7832586</v>
      </c>
      <c r="Q42" s="37">
        <f>((D42/2)+SUM(E42:O42)+(P42/2))/12</f>
        <v>116820401.27009249</v>
      </c>
      <c r="R42"/>
    </row>
    <row r="43" spans="1:18" ht="12.75">
      <c r="A43" s="52"/>
      <c r="B43" s="39"/>
      <c r="C43" s="39" t="s">
        <v>46</v>
      </c>
      <c r="D43" s="27">
        <f>SUM(D38:D42)</f>
        <v>1520208479.6799998</v>
      </c>
      <c r="E43" s="27">
        <f aca="true" t="shared" si="13" ref="E43:Q43">SUM(E38:E42)</f>
        <v>1530327085.1054611</v>
      </c>
      <c r="F43" s="27">
        <f t="shared" si="13"/>
        <v>1539836398.88904</v>
      </c>
      <c r="G43" s="27">
        <f t="shared" si="13"/>
        <v>1551888537.8456979</v>
      </c>
      <c r="H43" s="27">
        <f t="shared" si="13"/>
        <v>1551973604.3725522</v>
      </c>
      <c r="I43" s="27">
        <f t="shared" si="13"/>
        <v>1555814863.3058045</v>
      </c>
      <c r="J43" s="27">
        <f t="shared" si="13"/>
        <v>1572480575.9812076</v>
      </c>
      <c r="K43" s="27">
        <f t="shared" si="13"/>
        <v>1582489007.417413</v>
      </c>
      <c r="L43" s="27">
        <f t="shared" si="13"/>
        <v>1588070913.1441648</v>
      </c>
      <c r="M43" s="27">
        <f t="shared" si="13"/>
        <v>1597294847.1426427</v>
      </c>
      <c r="N43" s="27">
        <f t="shared" si="13"/>
        <v>1594339432.7770402</v>
      </c>
      <c r="O43" s="168">
        <f t="shared" si="13"/>
        <v>1608465084.1250927</v>
      </c>
      <c r="P43" s="168">
        <f t="shared" si="13"/>
        <v>1639903644.9999998</v>
      </c>
      <c r="Q43" s="27">
        <f t="shared" si="13"/>
        <v>1571086367.7038429</v>
      </c>
      <c r="R43" s="3"/>
    </row>
    <row r="44" spans="1:18" ht="12.75">
      <c r="A44"/>
      <c r="B44"/>
      <c r="C44"/>
      <c r="D4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5"/>
      <c r="P44" s="15"/>
      <c r="Q44" s="19">
        <f>F2-D43</f>
        <v>119695165.32000017</v>
      </c>
      <c r="R44"/>
    </row>
    <row r="45" spans="8:18" s="235" customFormat="1" ht="12.75"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7"/>
    </row>
    <row r="46" spans="1:18" ht="12.75">
      <c r="A46" s="257" t="s">
        <v>10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0"/>
    </row>
    <row r="47" spans="1:18" ht="12.75">
      <c r="A47"/>
      <c r="B47" s="19"/>
      <c r="C47" t="s">
        <v>11</v>
      </c>
      <c r="D47" s="22" t="s">
        <v>12</v>
      </c>
      <c r="E47" s="22" t="s">
        <v>12</v>
      </c>
      <c r="F47" s="22" t="s">
        <v>12</v>
      </c>
      <c r="G47" s="22" t="s">
        <v>12</v>
      </c>
      <c r="H47" s="22" t="s">
        <v>12</v>
      </c>
      <c r="I47" s="22" t="s">
        <v>12</v>
      </c>
      <c r="J47" s="22" t="s">
        <v>12</v>
      </c>
      <c r="K47" s="22" t="s">
        <v>12</v>
      </c>
      <c r="L47" s="22" t="s">
        <v>12</v>
      </c>
      <c r="M47" s="22" t="s">
        <v>12</v>
      </c>
      <c r="N47" s="22" t="s">
        <v>12</v>
      </c>
      <c r="O47" s="202" t="s">
        <v>12</v>
      </c>
      <c r="P47" s="202" t="s">
        <v>12</v>
      </c>
      <c r="Q47" s="19"/>
      <c r="R47" s="19"/>
    </row>
    <row r="48" spans="1:18" ht="12.75">
      <c r="A48"/>
      <c r="B48"/>
      <c r="C48"/>
      <c r="D48" s="21" t="s">
        <v>13</v>
      </c>
      <c r="E48" s="21" t="s">
        <v>14</v>
      </c>
      <c r="F48" s="21" t="s">
        <v>15</v>
      </c>
      <c r="G48" s="21" t="s">
        <v>16</v>
      </c>
      <c r="H48" s="21" t="s">
        <v>17</v>
      </c>
      <c r="I48" s="21" t="s">
        <v>41</v>
      </c>
      <c r="J48" s="21" t="s">
        <v>18</v>
      </c>
      <c r="K48" s="21" t="s">
        <v>19</v>
      </c>
      <c r="L48" s="21" t="s">
        <v>20</v>
      </c>
      <c r="M48" s="21" t="s">
        <v>21</v>
      </c>
      <c r="N48" s="21" t="s">
        <v>22</v>
      </c>
      <c r="O48" s="199" t="s">
        <v>23</v>
      </c>
      <c r="P48" s="199" t="s">
        <v>13</v>
      </c>
      <c r="Q48" s="21" t="s">
        <v>5</v>
      </c>
      <c r="R48" s="19"/>
    </row>
    <row r="49" spans="1:18" ht="12.75">
      <c r="A49"/>
      <c r="B49"/>
      <c r="C49"/>
      <c r="D49" s="21" t="s">
        <v>78</v>
      </c>
      <c r="E49" s="21" t="s">
        <v>78</v>
      </c>
      <c r="F49" s="21" t="s">
        <v>78</v>
      </c>
      <c r="G49" s="21" t="s">
        <v>78</v>
      </c>
      <c r="H49" s="21" t="s">
        <v>78</v>
      </c>
      <c r="I49" s="21" t="s">
        <v>155</v>
      </c>
      <c r="J49" s="21" t="s">
        <v>78</v>
      </c>
      <c r="K49" s="21" t="s">
        <v>78</v>
      </c>
      <c r="L49" s="21" t="s">
        <v>78</v>
      </c>
      <c r="M49" s="21" t="s">
        <v>78</v>
      </c>
      <c r="N49" s="21" t="s">
        <v>78</v>
      </c>
      <c r="O49" s="199" t="s">
        <v>78</v>
      </c>
      <c r="P49" s="199" t="s">
        <v>78</v>
      </c>
      <c r="Q49" s="22" t="s">
        <v>6</v>
      </c>
      <c r="R49" s="19"/>
    </row>
    <row r="50" spans="1:18" ht="12.75">
      <c r="A50"/>
      <c r="B50"/>
      <c r="C50"/>
      <c r="D50" s="24" t="s">
        <v>165</v>
      </c>
      <c r="E50" s="24" t="s">
        <v>164</v>
      </c>
      <c r="F50" s="24" t="s">
        <v>164</v>
      </c>
      <c r="G50" s="24" t="s">
        <v>164</v>
      </c>
      <c r="H50" s="24" t="s">
        <v>164</v>
      </c>
      <c r="I50" s="24" t="s">
        <v>164</v>
      </c>
      <c r="J50" s="24" t="s">
        <v>164</v>
      </c>
      <c r="K50" s="24" t="s">
        <v>164</v>
      </c>
      <c r="L50" s="24" t="s">
        <v>164</v>
      </c>
      <c r="M50" s="24" t="s">
        <v>164</v>
      </c>
      <c r="N50" s="24" t="s">
        <v>164</v>
      </c>
      <c r="O50" s="24" t="s">
        <v>164</v>
      </c>
      <c r="P50" s="24" t="s">
        <v>164</v>
      </c>
      <c r="Q50" s="23"/>
      <c r="R50" s="19"/>
    </row>
    <row r="51" spans="1:18" ht="12.75">
      <c r="A51" s="1" t="s">
        <v>24</v>
      </c>
      <c r="B51" s="19" t="s">
        <v>160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5"/>
      <c r="P51" s="15"/>
      <c r="Q51" s="25"/>
      <c r="R51" s="31"/>
    </row>
    <row r="52" spans="1:18" ht="12.75">
      <c r="A52"/>
      <c r="B52" s="19"/>
      <c r="C52" s="19" t="s">
        <v>47</v>
      </c>
      <c r="D52" s="27">
        <f>(RB08!R176+RB08!AD176+RB08!AP176+RB08!R183+RB08!AD183+RB08!AP183)/3</f>
        <v>-75015739.44666667</v>
      </c>
      <c r="E52" s="27">
        <f>(RB08!S176+RB08!AE176+RB08!BC176+RB08!S183+RB08!AE183+RB08!BC183)/3</f>
        <v>-75384054.52</v>
      </c>
      <c r="F52" s="27">
        <f>(RB08!T176+RB08!AF176+RB08!BD176+RB08!T183+RB08!AF183+RB08!BD183)/3</f>
        <v>-75502209.40333332</v>
      </c>
      <c r="G52" s="27">
        <f>(RB08!U176+RB08!AG176+RB08!BE176+RB08!U183+RB08!AG183+RB08!BE183)/3</f>
        <v>-74286801.11</v>
      </c>
      <c r="H52" s="27">
        <f>(RB08!V176+RB08!AH176+RB08!BF176+RB08!V183+RB08!AH183+RB08!BF183)/3</f>
        <v>-74346577.17</v>
      </c>
      <c r="I52" s="27">
        <f>(RB08!W176+RB08!AI176+RB08!BG176+RB08!W183+RB08!AI183+RB08!BG183)/3</f>
        <v>-74468495.44666667</v>
      </c>
      <c r="J52" s="27">
        <f>(RB08!X176+RB08!AJ176+RB08!BH176+RB08!X183+RB08!AJ183+RB08!BH183)/3</f>
        <v>-74531039.02</v>
      </c>
      <c r="K52" s="27">
        <f>(RB08!Y176+RB08!AK176+RB08!BI176+RB08!Y183+RB08!AK183+RB08!BI183)/3</f>
        <v>-74566689.27</v>
      </c>
      <c r="L52" s="27">
        <f>(RB08!Z176+RB08!AL176+RB08!BJ176+RB08!Z183+RB08!AL183+RB08!BJ183)/3</f>
        <v>-74355314.71000001</v>
      </c>
      <c r="M52" s="27">
        <f>(RB08!AA176+RB08!AM176+RB08!BK176+RB08!AA183+RB08!AM183+RB08!BK183)/3</f>
        <v>-74419708.67</v>
      </c>
      <c r="N52" s="27">
        <f>(RB08!AB176+RB08!AN176+RB08!BL176+RB08!AB183+RB08!AN183+RB08!BL183)/3</f>
        <v>-74562288.33666666</v>
      </c>
      <c r="O52" s="27">
        <f>(RB08!AC176+RB08!AO176+RB08!BM176+RB08!AC183+RB08!AO183+RB08!BM183)/3</f>
        <v>-74598362.66999999</v>
      </c>
      <c r="P52" s="27">
        <f>(RB08!AD176+RB08!AP176+RB08!BN176+RB08!AD183+RB08!AP183+RB08!BN183)/3</f>
        <v>-74664263.96</v>
      </c>
      <c r="Q52" s="19">
        <f>((D52/2)+SUM(E52:O52)+(P52/2))/12</f>
        <v>-74655128.5025</v>
      </c>
      <c r="R52" s="31"/>
    </row>
    <row r="53" spans="1:18" ht="12.75">
      <c r="A53" s="2"/>
      <c r="B53" s="19"/>
      <c r="C53" s="19" t="s">
        <v>48</v>
      </c>
      <c r="D53" s="27">
        <f>(RB08!R177+RB08!AD177+RB08!AP177+RB08!R184+RB08!AD184+RB08!AP184)/3</f>
        <v>-14469182.08</v>
      </c>
      <c r="E53" s="27">
        <f>(RB08!S177+RB08!AE177+RB08!BC177+RB08!S184+RB08!AE184+RB08!BC184)/3</f>
        <v>-14901947.76</v>
      </c>
      <c r="F53" s="27">
        <f>(RB08!T177+RB08!AF177+RB08!BD177+RB08!T184+RB08!AF184+RB08!BD184)/3</f>
        <v>-14928551.17</v>
      </c>
      <c r="G53" s="27">
        <f>(RB08!U177+RB08!AG177+RB08!BE177+RB08!U184+RB08!AG184+RB08!BE184)/3</f>
        <v>-15014850.686666667</v>
      </c>
      <c r="H53" s="27">
        <f>(RB08!V177+RB08!AH177+RB08!BF177+RB08!V184+RB08!AH184+RB08!BF184)/3</f>
        <v>-15104483.706666669</v>
      </c>
      <c r="I53" s="27">
        <f>(RB08!W177+RB08!AI177+RB08!BG177+RB08!W184+RB08!AI184+RB08!BG184)/3</f>
        <v>-15178522.020000001</v>
      </c>
      <c r="J53" s="27">
        <f>(RB08!X177+RB08!AJ177+RB08!BH177+RB08!X184+RB08!AJ184+RB08!BH184)/3</f>
        <v>-15267502.623333333</v>
      </c>
      <c r="K53" s="27">
        <f>(RB08!Y177+RB08!AK177+RB08!BI177+RB08!Y184+RB08!AK184+RB08!BI184)/3</f>
        <v>-15357057.133333335</v>
      </c>
      <c r="L53" s="27">
        <f>(RB08!Z177+RB08!AL177+RB08!BJ177+RB08!Z184+RB08!AL184+RB08!BJ184)/3</f>
        <v>-15450447.726666667</v>
      </c>
      <c r="M53" s="27">
        <f>(RB08!AA177+RB08!AM177+RB08!BK177+RB08!AA184+RB08!AM184+RB08!BK184)/3</f>
        <v>-15556614.74</v>
      </c>
      <c r="N53" s="27">
        <f>(RB08!AB177+RB08!AN177+RB08!BL177+RB08!AB184+RB08!AN184+RB08!BL184)/3</f>
        <v>-15627517.909999998</v>
      </c>
      <c r="O53" s="27">
        <f>(RB08!AC177+RB08!AO177+RB08!BM177+RB08!AC184+RB08!AO184+RB08!BM184)/3</f>
        <v>-15760170.17</v>
      </c>
      <c r="P53" s="27">
        <f>(RB08!AD177+RB08!AP177+RB08!BN177+RB08!AD184+RB08!AP184+RB08!BN184)/3</f>
        <v>-16299697.126666665</v>
      </c>
      <c r="Q53" s="19">
        <f>((D53/2)+SUM(E53:O53)+(P53/2))/12</f>
        <v>-15294342.104166666</v>
      </c>
      <c r="R53" s="31"/>
    </row>
    <row r="54" spans="1:18" ht="12.75">
      <c r="A54"/>
      <c r="B54" s="19"/>
      <c r="C54" s="19" t="s">
        <v>49</v>
      </c>
      <c r="D54" s="27">
        <f>(RB08!R178+RB08!AD178+RB08!AP178+RB08!R185+RB08!AD185+RB08!AP185)/3</f>
        <v>-368022087.2366667</v>
      </c>
      <c r="E54" s="27">
        <f>(RB08!S178+RB08!AE178+RB08!BC178+RB08!S185+RB08!AE185+RB08!BC185)/3</f>
        <v>-378922823.66</v>
      </c>
      <c r="F54" s="27">
        <f>(RB08!T178+RB08!AF178+RB08!BD178+RB08!T185+RB08!AF185+RB08!BD185)/3</f>
        <v>-381923470.50666666</v>
      </c>
      <c r="G54" s="27">
        <f>(RB08!U178+RB08!AG178+RB08!BE178+RB08!U185+RB08!AG185+RB08!BE185)/3</f>
        <v>-384036831.8066667</v>
      </c>
      <c r="H54" s="27">
        <f>(RB08!V178+RB08!AH178+RB08!BF178+RB08!V185+RB08!AH185+RB08!BF185)/3</f>
        <v>-386548766.54</v>
      </c>
      <c r="I54" s="27">
        <f>(RB08!W178+RB08!AI178+RB08!BG178+RB08!W185+RB08!AI185+RB08!BG185)/3</f>
        <v>-389037389.7966667</v>
      </c>
      <c r="J54" s="27">
        <f>(RB08!X178+RB08!AJ178+RB08!BH178+RB08!X185+RB08!AJ185+RB08!BH185)/3</f>
        <v>-391312686.5233334</v>
      </c>
      <c r="K54" s="27">
        <f>(RB08!Y178+RB08!AK178+RB08!BI178+RB08!Y185+RB08!AK185+RB08!BI185)/3</f>
        <v>-393765800.0466667</v>
      </c>
      <c r="L54" s="27">
        <f>(RB08!Z178+RB08!AL178+RB08!BJ178+RB08!Z185+RB08!AL185+RB08!BJ185)/3</f>
        <v>-396112078.6133334</v>
      </c>
      <c r="M54" s="27">
        <f>(RB08!AA178+RB08!AM178+RB08!BK178+RB08!AA185+RB08!AM185+RB08!BK185)/3</f>
        <v>-398616470.3766667</v>
      </c>
      <c r="N54" s="27">
        <f>(RB08!AB178+RB08!AN178+RB08!BL178+RB08!AB185+RB08!AN185+RB08!BL185)/3</f>
        <v>-401204355.58</v>
      </c>
      <c r="O54" s="27">
        <f>(RB08!AC178+RB08!AO178+RB08!BM178+RB08!AC185+RB08!AO185+RB08!BM185)/3</f>
        <v>-403733632.51000005</v>
      </c>
      <c r="P54" s="27">
        <f>(RB08!AD178+RB08!AP178+RB08!BN178+RB08!AD185+RB08!AP185+RB08!BN185)/3</f>
        <v>-405975827.63000005</v>
      </c>
      <c r="Q54" s="19">
        <f>((D54/2)+SUM(E54:O54)+(P54/2))/12</f>
        <v>-391017771.94944435</v>
      </c>
      <c r="R54" s="31"/>
    </row>
    <row r="55" spans="1:18" ht="12.75">
      <c r="A55"/>
      <c r="B55" s="19"/>
      <c r="C55" s="69" t="s">
        <v>50</v>
      </c>
      <c r="D55" s="37">
        <f>(RB08!R179+RB08!AD179+RB08!AP179+RB08!R186+RB08!AD186+RB08!AP186)/3</f>
        <v>-115183200.73666668</v>
      </c>
      <c r="E55" s="37">
        <f>(RB08!S179+RB08!AE179+RB08!BC179+RB08!S186+RB08!AE186+RB08!BC186)/3</f>
        <v>-101025295.89</v>
      </c>
      <c r="F55" s="37">
        <f>(RB08!T179+RB08!AF179+RB08!BD179+RB08!T186+RB08!AF186+RB08!BD186)/3</f>
        <v>-102561271.27333336</v>
      </c>
      <c r="G55" s="37">
        <f>(RB08!U179+RB08!AG179+RB08!BE179+RB08!U186+RB08!AG186+RB08!BE186)/3</f>
        <v>-106597095.81</v>
      </c>
      <c r="H55" s="37">
        <f>(RB08!V179+RB08!AH179+RB08!BF179+RB08!V186+RB08!AH186+RB08!BF186)/3</f>
        <v>-103692420.85333334</v>
      </c>
      <c r="I55" s="37">
        <f>(RB08!W179+RB08!AI179+RB08!BG179+RB08!W186+RB08!AI186+RB08!BG186)/3</f>
        <v>-103622789.23666668</v>
      </c>
      <c r="J55" s="37">
        <f>(RB08!X179+RB08!AJ179+RB08!BH179+RB08!X186+RB08!AJ186+RB08!BH186)/3</f>
        <v>-104380795.38333334</v>
      </c>
      <c r="K55" s="37">
        <f>(RB08!Y179+RB08!AK179+RB08!BI179+RB08!Y186+RB08!AK186+RB08!BI186)/3</f>
        <v>-103995573.09333335</v>
      </c>
      <c r="L55" s="37">
        <f>(RB08!Z179+RB08!AL179+RB08!BJ179+RB08!Z186+RB08!AL186+RB08!BJ186)/3</f>
        <v>-104625844.88666666</v>
      </c>
      <c r="M55" s="37">
        <f>(RB08!AA179+RB08!AM179+RB08!BK179+RB08!AA186+RB08!AM186+RB08!BK186)/3</f>
        <v>-104888783.29333335</v>
      </c>
      <c r="N55" s="37">
        <f>(RB08!AB179+RB08!AN179+RB08!BL179+RB08!AB186+RB08!AN186+RB08!BL186)/3</f>
        <v>-102064283.56</v>
      </c>
      <c r="O55" s="37">
        <f>(RB08!AC179+RB08!AO179+RB08!BM179+RB08!AC186+RB08!AO186+RB08!BM186)/3</f>
        <v>-102720780.78333335</v>
      </c>
      <c r="P55" s="37">
        <f>(RB08!AD179+RB08!AP179+RB08!BN179+RB08!AD186+RB08!AP186+RB08!BN186)/3</f>
        <v>-108243180.82000001</v>
      </c>
      <c r="Q55" s="69">
        <f>((D55/2)+SUM(E55:O55)+(P55/2))/12</f>
        <v>-104324010.40347223</v>
      </c>
      <c r="R55" s="31"/>
    </row>
    <row r="56" spans="1:18" ht="12.75">
      <c r="A56"/>
      <c r="B56" s="19"/>
      <c r="C56" s="19" t="s">
        <v>46</v>
      </c>
      <c r="D56" s="27">
        <f aca="true" t="shared" si="14" ref="D56:P56">SUM(D52:D55)</f>
        <v>-572690209.5</v>
      </c>
      <c r="E56" s="27">
        <f t="shared" si="14"/>
        <v>-570234121.83</v>
      </c>
      <c r="F56" s="27">
        <f t="shared" si="14"/>
        <v>-574915502.3533334</v>
      </c>
      <c r="G56" s="27">
        <f t="shared" si="14"/>
        <v>-579935579.4133334</v>
      </c>
      <c r="H56" s="27">
        <f t="shared" si="14"/>
        <v>-579692248.27</v>
      </c>
      <c r="I56" s="27">
        <f t="shared" si="14"/>
        <v>-582307196.5</v>
      </c>
      <c r="J56" s="27">
        <f t="shared" si="14"/>
        <v>-585492023.5500001</v>
      </c>
      <c r="K56" s="27">
        <f t="shared" si="14"/>
        <v>-587685119.5433334</v>
      </c>
      <c r="L56" s="27">
        <f t="shared" si="14"/>
        <v>-590543685.9366667</v>
      </c>
      <c r="M56" s="27">
        <f t="shared" si="14"/>
        <v>-593481577.0800002</v>
      </c>
      <c r="N56" s="27">
        <f t="shared" si="14"/>
        <v>-593458445.3866667</v>
      </c>
      <c r="O56" s="168">
        <f t="shared" si="14"/>
        <v>-596812946.1333333</v>
      </c>
      <c r="P56" s="168">
        <f t="shared" si="14"/>
        <v>-605182969.5366668</v>
      </c>
      <c r="Q56" s="19">
        <f>((D56/2)+SUM(E56:O56)+(P56/2))/12</f>
        <v>-585291252.9595834</v>
      </c>
      <c r="R56" s="21"/>
    </row>
    <row r="57" spans="1:18" ht="12.75">
      <c r="A57"/>
      <c r="B57" s="19"/>
      <c r="C57" s="19"/>
      <c r="D57" s="19"/>
      <c r="E57" s="38">
        <f aca="true" t="shared" si="15" ref="E57:P57">E56-D56</f>
        <v>2456087.669999957</v>
      </c>
      <c r="F57" s="38">
        <f t="shared" si="15"/>
        <v>-4681380.523333311</v>
      </c>
      <c r="G57" s="38">
        <f t="shared" si="15"/>
        <v>-5020077.060000062</v>
      </c>
      <c r="H57" s="38">
        <f t="shared" si="15"/>
        <v>243331.14333343506</v>
      </c>
      <c r="I57" s="38">
        <f t="shared" si="15"/>
        <v>-2614948.230000019</v>
      </c>
      <c r="J57" s="38">
        <f t="shared" si="15"/>
        <v>-3184827.0500000715</v>
      </c>
      <c r="K57" s="38">
        <f t="shared" si="15"/>
        <v>-2193095.9933333397</v>
      </c>
      <c r="L57" s="38">
        <f t="shared" si="15"/>
        <v>-2858566.393333316</v>
      </c>
      <c r="M57" s="38">
        <f t="shared" si="15"/>
        <v>-2937891.143333435</v>
      </c>
      <c r="N57" s="38">
        <f t="shared" si="15"/>
        <v>23131.693333506584</v>
      </c>
      <c r="O57" s="228">
        <f t="shared" si="15"/>
        <v>-3354500.74666667</v>
      </c>
      <c r="P57" s="228">
        <f t="shared" si="15"/>
        <v>-8370023.4033334255</v>
      </c>
      <c r="Q57" s="38"/>
      <c r="R57" s="21"/>
    </row>
    <row r="58" spans="1:18" ht="12.75">
      <c r="A58" s="1"/>
      <c r="B58" s="19"/>
      <c r="C58" s="19"/>
      <c r="D58" s="1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28"/>
      <c r="P58" s="229">
        <f>P56-D56</f>
        <v>-32492760.03666675</v>
      </c>
      <c r="Q58" s="38"/>
      <c r="R58" s="19"/>
    </row>
    <row r="59" spans="1:18" ht="12.75">
      <c r="A59" s="1" t="s">
        <v>24</v>
      </c>
      <c r="B59" s="19" t="s">
        <v>160</v>
      </c>
      <c r="C59" s="19" t="s">
        <v>159</v>
      </c>
      <c r="D59" s="19"/>
      <c r="E59" s="42">
        <f aca="true" t="shared" si="16" ref="E59:P59">E57/$P58</f>
        <v>-0.075588767073907</v>
      </c>
      <c r="F59" s="42">
        <f t="shared" si="16"/>
        <v>0.14407457286024838</v>
      </c>
      <c r="G59" s="42">
        <f t="shared" si="16"/>
        <v>0.154498326837582</v>
      </c>
      <c r="H59" s="42">
        <f t="shared" si="16"/>
        <v>-0.007488780363959412</v>
      </c>
      <c r="I59" s="42">
        <f t="shared" si="16"/>
        <v>0.08047787344162691</v>
      </c>
      <c r="J59" s="42">
        <f t="shared" si="16"/>
        <v>0.09801651341425364</v>
      </c>
      <c r="K59" s="42">
        <f t="shared" si="16"/>
        <v>0.06749491243152383</v>
      </c>
      <c r="L59" s="42">
        <f t="shared" si="16"/>
        <v>0.0879754871579866</v>
      </c>
      <c r="M59" s="42">
        <f t="shared" si="16"/>
        <v>0.09041679254141985</v>
      </c>
      <c r="N59" s="42">
        <f t="shared" si="16"/>
        <v>-0.0007119029995421569</v>
      </c>
      <c r="O59" s="230">
        <f t="shared" si="16"/>
        <v>0.10323840581351824</v>
      </c>
      <c r="P59" s="230">
        <f t="shared" si="16"/>
        <v>0.2575965659392491</v>
      </c>
      <c r="Q59" s="230">
        <f aca="true" t="shared" si="17" ref="Q59:Q64">SUM(E59:P59)</f>
        <v>1</v>
      </c>
      <c r="R59" s="19"/>
    </row>
    <row r="60" spans="1:18" ht="12.75">
      <c r="A60"/>
      <c r="B60" s="19"/>
      <c r="C60" s="19" t="s">
        <v>47</v>
      </c>
      <c r="D60" s="19"/>
      <c r="E60" s="40">
        <f>IF((E$33="ACTUAL"),0,(E52-D52)/$P$58)</f>
        <v>0.01133529662970134</v>
      </c>
      <c r="F60" s="40">
        <f aca="true" t="shared" si="18" ref="F60:P60">IF((F$33="ACTUAL"),0,(F52-E52)/$P$58)</f>
        <v>0.003636344933455712</v>
      </c>
      <c r="G60" s="40">
        <f t="shared" si="18"/>
        <v>-0.037405511011123195</v>
      </c>
      <c r="H60" s="40">
        <f t="shared" si="18"/>
        <v>0.001839673205124697</v>
      </c>
      <c r="I60" s="40">
        <f t="shared" si="18"/>
        <v>0.003752167452967715</v>
      </c>
      <c r="J60" s="40">
        <f t="shared" si="18"/>
        <v>0.0019248464354134625</v>
      </c>
      <c r="K60" s="40">
        <f t="shared" si="18"/>
        <v>0.0010971751848648792</v>
      </c>
      <c r="L60" s="40">
        <f t="shared" si="18"/>
        <v>-0.006505281784664028</v>
      </c>
      <c r="M60" s="40">
        <f t="shared" si="18"/>
        <v>0.0019817940958948236</v>
      </c>
      <c r="N60" s="40">
        <f t="shared" si="18"/>
        <v>0.004388044182942951</v>
      </c>
      <c r="O60" s="40">
        <f t="shared" si="18"/>
        <v>0.0011102268102992777</v>
      </c>
      <c r="P60" s="40">
        <f t="shared" si="18"/>
        <v>0.0020281838146602397</v>
      </c>
      <c r="Q60" s="40">
        <f t="shared" si="17"/>
        <v>-0.010817040050462128</v>
      </c>
      <c r="R60" s="19"/>
    </row>
    <row r="61" spans="1:18" ht="12.75">
      <c r="A61"/>
      <c r="B61" s="19"/>
      <c r="C61" s="19" t="s">
        <v>48</v>
      </c>
      <c r="D61" s="19"/>
      <c r="E61" s="40">
        <f aca="true" t="shared" si="19" ref="E61:P63">IF((E$33="ACTUAL"),0,(E53-D53)/$P$58)</f>
        <v>0.013318834088321255</v>
      </c>
      <c r="F61" s="40">
        <f t="shared" si="19"/>
        <v>0.0008187488526668491</v>
      </c>
      <c r="G61" s="40">
        <f t="shared" si="19"/>
        <v>0.0026559614070729006</v>
      </c>
      <c r="H61" s="40">
        <f t="shared" si="19"/>
        <v>0.00275855359467322</v>
      </c>
      <c r="I61" s="40">
        <f t="shared" si="19"/>
        <v>0.0022786095502439108</v>
      </c>
      <c r="J61" s="40">
        <f t="shared" si="19"/>
        <v>0.002738474762775482</v>
      </c>
      <c r="K61" s="40">
        <f t="shared" si="19"/>
        <v>0.002756137364106436</v>
      </c>
      <c r="L61" s="40">
        <f t="shared" si="19"/>
        <v>0.0028741969973601626</v>
      </c>
      <c r="M61" s="40">
        <f t="shared" si="19"/>
        <v>0.0032674052069916045</v>
      </c>
      <c r="N61" s="40">
        <f t="shared" si="19"/>
        <v>0.0021821221072013193</v>
      </c>
      <c r="O61" s="40">
        <f t="shared" si="19"/>
        <v>0.004082517454667101</v>
      </c>
      <c r="P61" s="40">
        <f t="shared" si="19"/>
        <v>0.016604528395181912</v>
      </c>
      <c r="Q61" s="40">
        <f t="shared" si="17"/>
        <v>0.05633608978126216</v>
      </c>
      <c r="R61" s="31"/>
    </row>
    <row r="62" spans="1:18" ht="12.75">
      <c r="A62"/>
      <c r="B62" s="19"/>
      <c r="C62" s="19" t="s">
        <v>49</v>
      </c>
      <c r="D62" s="19"/>
      <c r="E62" s="40">
        <f t="shared" si="19"/>
        <v>0.3354820092547482</v>
      </c>
      <c r="F62" s="40">
        <f t="shared" si="19"/>
        <v>0.0923481675081011</v>
      </c>
      <c r="G62" s="40">
        <f t="shared" si="19"/>
        <v>0.06504099059652581</v>
      </c>
      <c r="H62" s="40">
        <f t="shared" si="19"/>
        <v>0.07730752113697739</v>
      </c>
      <c r="I62" s="40">
        <f t="shared" si="19"/>
        <v>0.07659008510998606</v>
      </c>
      <c r="J62" s="40">
        <f t="shared" si="19"/>
        <v>0.07002472932736738</v>
      </c>
      <c r="K62" s="40">
        <f t="shared" si="19"/>
        <v>0.07549723447823678</v>
      </c>
      <c r="L62" s="40">
        <f t="shared" si="19"/>
        <v>0.07220927258931045</v>
      </c>
      <c r="M62" s="40">
        <f t="shared" si="19"/>
        <v>0.07707537803828352</v>
      </c>
      <c r="N62" s="40">
        <f t="shared" si="19"/>
        <v>0.07964497938657522</v>
      </c>
      <c r="O62" s="40">
        <f t="shared" si="19"/>
        <v>0.07784124608515501</v>
      </c>
      <c r="P62" s="40">
        <f t="shared" si="19"/>
        <v>0.06900599141069516</v>
      </c>
      <c r="Q62" s="40">
        <f t="shared" si="17"/>
        <v>1.1680676049219618</v>
      </c>
      <c r="R62" s="19"/>
    </row>
    <row r="63" spans="1:18" ht="12.75">
      <c r="A63"/>
      <c r="B63" s="15"/>
      <c r="C63" s="19" t="s">
        <v>50</v>
      </c>
      <c r="D63" s="69"/>
      <c r="E63" s="234">
        <f t="shared" si="19"/>
        <v>-0.4357249070466794</v>
      </c>
      <c r="F63" s="234">
        <f t="shared" si="19"/>
        <v>0.047271311566024855</v>
      </c>
      <c r="G63" s="234">
        <f t="shared" si="19"/>
        <v>0.12420688584510468</v>
      </c>
      <c r="H63" s="234">
        <f t="shared" si="19"/>
        <v>-0.08939452830073089</v>
      </c>
      <c r="I63" s="234">
        <f t="shared" si="19"/>
        <v>-0.002142988671571245</v>
      </c>
      <c r="J63" s="234">
        <f t="shared" si="19"/>
        <v>0.023328462888695264</v>
      </c>
      <c r="K63" s="234">
        <f t="shared" si="19"/>
        <v>-0.011855634595684825</v>
      </c>
      <c r="L63" s="234">
        <f t="shared" si="19"/>
        <v>0.019397299355981792</v>
      </c>
      <c r="M63" s="234">
        <f t="shared" si="19"/>
        <v>0.008092215200247097</v>
      </c>
      <c r="N63" s="234">
        <f t="shared" si="19"/>
        <v>-0.08692704867625947</v>
      </c>
      <c r="O63" s="234">
        <f t="shared" si="19"/>
        <v>0.020204415463399034</v>
      </c>
      <c r="P63" s="234">
        <f t="shared" si="19"/>
        <v>0.16995786231870913</v>
      </c>
      <c r="Q63" s="234">
        <f t="shared" si="17"/>
        <v>-0.21358665465276394</v>
      </c>
      <c r="R63" s="200"/>
    </row>
    <row r="64" spans="1:18" ht="12.75">
      <c r="A64"/>
      <c r="B64" s="19"/>
      <c r="C64" s="39" t="s">
        <v>46</v>
      </c>
      <c r="D64" s="19"/>
      <c r="E64" s="241">
        <f aca="true" t="shared" si="20" ref="E64:P64">SUM(E60:E63)</f>
        <v>-0.0755887670739086</v>
      </c>
      <c r="F64" s="241">
        <f t="shared" si="20"/>
        <v>0.14407457286024852</v>
      </c>
      <c r="G64" s="241">
        <f t="shared" si="20"/>
        <v>0.1544983268375802</v>
      </c>
      <c r="H64" s="241">
        <f t="shared" si="20"/>
        <v>-0.0074887803639555744</v>
      </c>
      <c r="I64" s="241">
        <f t="shared" si="20"/>
        <v>0.08047787344162645</v>
      </c>
      <c r="J64" s="241">
        <f t="shared" si="20"/>
        <v>0.09801651341425159</v>
      </c>
      <c r="K64" s="241">
        <f t="shared" si="20"/>
        <v>0.06749491243152327</v>
      </c>
      <c r="L64" s="241">
        <f t="shared" si="20"/>
        <v>0.08797548715798838</v>
      </c>
      <c r="M64" s="241">
        <f t="shared" si="20"/>
        <v>0.09041679254141705</v>
      </c>
      <c r="N64" s="241">
        <f t="shared" si="20"/>
        <v>-0.0007119029995399789</v>
      </c>
      <c r="O64" s="241">
        <f t="shared" si="20"/>
        <v>0.10323840581352042</v>
      </c>
      <c r="P64" s="241">
        <f t="shared" si="20"/>
        <v>0.25759656593924646</v>
      </c>
      <c r="Q64" s="40">
        <f t="shared" si="17"/>
        <v>0.9999999999999982</v>
      </c>
      <c r="R64" s="200"/>
    </row>
    <row r="65" spans="1:18" ht="12.75">
      <c r="A65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5"/>
      <c r="P65" s="15"/>
      <c r="Q65" s="19"/>
      <c r="R65" s="200"/>
    </row>
    <row r="66" spans="1:18" ht="12.75">
      <c r="A66"/>
      <c r="B66"/>
      <c r="C66"/>
      <c r="D6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5"/>
      <c r="P66" s="15"/>
      <c r="Q66" s="19"/>
      <c r="R66"/>
    </row>
    <row r="67" spans="1:18" ht="12.75">
      <c r="A67" s="257" t="s">
        <v>29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/>
    </row>
    <row r="68" spans="1:18" ht="12.75">
      <c r="A68" s="257">
        <v>2008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/>
    </row>
    <row r="69" spans="1:18" ht="12.75">
      <c r="A69" s="1"/>
      <c r="B69" s="19"/>
      <c r="C69" t="s">
        <v>11</v>
      </c>
      <c r="D69" s="53" t="s">
        <v>31</v>
      </c>
      <c r="E69" s="53" t="s">
        <v>31</v>
      </c>
      <c r="F69" s="53" t="s">
        <v>31</v>
      </c>
      <c r="G69" s="53" t="s">
        <v>31</v>
      </c>
      <c r="H69" s="53" t="s">
        <v>31</v>
      </c>
      <c r="I69" s="53" t="s">
        <v>31</v>
      </c>
      <c r="J69" s="53" t="s">
        <v>31</v>
      </c>
      <c r="K69" s="53" t="s">
        <v>31</v>
      </c>
      <c r="L69" s="53" t="s">
        <v>31</v>
      </c>
      <c r="M69" s="53" t="s">
        <v>31</v>
      </c>
      <c r="N69" s="53" t="s">
        <v>31</v>
      </c>
      <c r="O69" s="201" t="s">
        <v>31</v>
      </c>
      <c r="P69" s="201" t="s">
        <v>31</v>
      </c>
      <c r="Q69" s="19"/>
      <c r="R69" s="1"/>
    </row>
    <row r="70" spans="1:18" ht="12.75">
      <c r="A70"/>
      <c r="B70"/>
      <c r="C70"/>
      <c r="D70" s="21" t="s">
        <v>13</v>
      </c>
      <c r="E70" s="21" t="s">
        <v>14</v>
      </c>
      <c r="F70" s="21" t="s">
        <v>15</v>
      </c>
      <c r="G70" s="21" t="s">
        <v>16</v>
      </c>
      <c r="H70" s="21" t="s">
        <v>17</v>
      </c>
      <c r="I70" s="21" t="s">
        <v>41</v>
      </c>
      <c r="J70" s="21" t="s">
        <v>18</v>
      </c>
      <c r="K70" s="21" t="s">
        <v>19</v>
      </c>
      <c r="L70" s="21" t="s">
        <v>20</v>
      </c>
      <c r="M70" s="21" t="s">
        <v>21</v>
      </c>
      <c r="N70" s="21" t="s">
        <v>22</v>
      </c>
      <c r="O70" s="199" t="s">
        <v>23</v>
      </c>
      <c r="P70" s="199" t="s">
        <v>13</v>
      </c>
      <c r="Q70" s="21" t="s">
        <v>5</v>
      </c>
      <c r="R70"/>
    </row>
    <row r="71" spans="1:18" ht="12.75">
      <c r="A71"/>
      <c r="B71"/>
      <c r="C71"/>
      <c r="D71" s="21" t="s">
        <v>6</v>
      </c>
      <c r="E71" s="22" t="s">
        <v>6</v>
      </c>
      <c r="F71" s="22" t="s">
        <v>6</v>
      </c>
      <c r="G71" s="22" t="s">
        <v>6</v>
      </c>
      <c r="H71" s="22" t="s">
        <v>6</v>
      </c>
      <c r="I71" s="22" t="s">
        <v>6</v>
      </c>
      <c r="J71" s="22" t="s">
        <v>6</v>
      </c>
      <c r="K71" s="22" t="s">
        <v>6</v>
      </c>
      <c r="L71" s="22" t="s">
        <v>6</v>
      </c>
      <c r="M71" s="22" t="s">
        <v>6</v>
      </c>
      <c r="N71" s="22" t="s">
        <v>6</v>
      </c>
      <c r="O71" s="202" t="s">
        <v>6</v>
      </c>
      <c r="P71" s="202" t="s">
        <v>6</v>
      </c>
      <c r="Q71" s="22" t="s">
        <v>6</v>
      </c>
      <c r="R71"/>
    </row>
    <row r="72" spans="1:18" ht="12.75">
      <c r="A72"/>
      <c r="B72"/>
      <c r="C72"/>
      <c r="D72" s="186">
        <v>39417</v>
      </c>
      <c r="E72" s="186">
        <v>39448</v>
      </c>
      <c r="F72" s="186">
        <v>39479</v>
      </c>
      <c r="G72" s="186">
        <v>39508</v>
      </c>
      <c r="H72" s="186">
        <v>39539</v>
      </c>
      <c r="I72" s="186">
        <v>39569</v>
      </c>
      <c r="J72" s="186">
        <v>39600</v>
      </c>
      <c r="K72" s="186">
        <v>39630</v>
      </c>
      <c r="L72" s="186">
        <v>39661</v>
      </c>
      <c r="M72" s="186">
        <v>39692</v>
      </c>
      <c r="N72" s="186">
        <v>39722</v>
      </c>
      <c r="O72" s="231">
        <v>39753</v>
      </c>
      <c r="P72" s="231">
        <v>39783</v>
      </c>
      <c r="Q72" s="23"/>
      <c r="R72"/>
    </row>
    <row r="73" spans="1:18" ht="12.75">
      <c r="A73" s="1" t="s">
        <v>24</v>
      </c>
      <c r="B73" s="19" t="s">
        <v>160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5"/>
      <c r="P73" s="15"/>
      <c r="Q73" s="25"/>
      <c r="R73"/>
    </row>
    <row r="74" spans="1:18" ht="12.75">
      <c r="A74"/>
      <c r="B74" s="19"/>
      <c r="C74" s="19" t="s">
        <v>47</v>
      </c>
      <c r="D74" s="168">
        <v>-73094545.9</v>
      </c>
      <c r="E74" s="27">
        <f aca="true" t="shared" si="21" ref="E74:P74">D74+(E60*$Q$79)</f>
        <v>-73479857.51069918</v>
      </c>
      <c r="F74" s="27">
        <f t="shared" si="21"/>
        <v>-73603464.85589175</v>
      </c>
      <c r="G74" s="27">
        <f t="shared" si="21"/>
        <v>-72331969.44050433</v>
      </c>
      <c r="H74" s="27">
        <f t="shared" si="21"/>
        <v>-72394503.97038768</v>
      </c>
      <c r="I74" s="27">
        <f t="shared" si="21"/>
        <v>-72522048.3772211</v>
      </c>
      <c r="J74" s="27">
        <f t="shared" si="21"/>
        <v>-72587478.13213676</v>
      </c>
      <c r="K74" s="27">
        <f t="shared" si="21"/>
        <v>-72624773.52470653</v>
      </c>
      <c r="L74" s="27">
        <f t="shared" si="21"/>
        <v>-72403644.71931355</v>
      </c>
      <c r="M74" s="27">
        <f t="shared" si="21"/>
        <v>-72471010.25019543</v>
      </c>
      <c r="N74" s="27">
        <f t="shared" si="21"/>
        <v>-72620169.50267752</v>
      </c>
      <c r="O74" s="168">
        <f t="shared" si="21"/>
        <v>-72657908.54864098</v>
      </c>
      <c r="P74" s="168">
        <f t="shared" si="21"/>
        <v>-72726850.967878</v>
      </c>
      <c r="Q74" s="27">
        <f>((D74/2)+SUM(E74:O74)+(P74/2))/12</f>
        <v>-72717293.93885949</v>
      </c>
      <c r="R74"/>
    </row>
    <row r="75" spans="1:18" ht="12.75">
      <c r="A75"/>
      <c r="B75" s="19"/>
      <c r="C75" s="19" t="s">
        <v>48</v>
      </c>
      <c r="D75" s="168">
        <v>-18652736.12</v>
      </c>
      <c r="E75" s="27">
        <f aca="true" t="shared" si="22" ref="E75:P75">D75+(E61*$Q$79)</f>
        <v>-19105472.522306345</v>
      </c>
      <c r="F75" s="27">
        <f t="shared" si="22"/>
        <v>-19133303.592765722</v>
      </c>
      <c r="G75" s="27">
        <f t="shared" si="22"/>
        <v>-19223585.550189987</v>
      </c>
      <c r="H75" s="27">
        <f t="shared" si="22"/>
        <v>-19317354.841236018</v>
      </c>
      <c r="I75" s="27">
        <f t="shared" si="22"/>
        <v>-19394809.780849904</v>
      </c>
      <c r="J75" s="27">
        <f t="shared" si="22"/>
        <v>-19487896.548331514</v>
      </c>
      <c r="K75" s="27">
        <f t="shared" si="22"/>
        <v>-19581583.706397533</v>
      </c>
      <c r="L75" s="27">
        <f t="shared" si="22"/>
        <v>-19679283.97051041</v>
      </c>
      <c r="M75" s="27">
        <f t="shared" si="22"/>
        <v>-19790350.244666304</v>
      </c>
      <c r="N75" s="27">
        <f t="shared" si="22"/>
        <v>-19864525.364324395</v>
      </c>
      <c r="O75" s="168">
        <f t="shared" si="22"/>
        <v>-20003299.09275454</v>
      </c>
      <c r="P75" s="168">
        <f t="shared" si="22"/>
        <v>-20567723.455861513</v>
      </c>
      <c r="Q75" s="27">
        <f>((D75/2)+SUM(E75:O75)+(P75/2))/12</f>
        <v>-19515974.58352195</v>
      </c>
      <c r="R75"/>
    </row>
    <row r="76" spans="1:18" ht="12.75">
      <c r="A76"/>
      <c r="B76" s="19"/>
      <c r="C76" s="19" t="s">
        <v>49</v>
      </c>
      <c r="D76" s="168">
        <v>-451998496.03</v>
      </c>
      <c r="E76" s="27">
        <f aca="true" t="shared" si="23" ref="E76:P76">D76+(E62*$Q$79)</f>
        <v>-463402265.8270635</v>
      </c>
      <c r="F76" s="27">
        <f t="shared" si="23"/>
        <v>-466541382.72272795</v>
      </c>
      <c r="G76" s="27">
        <f t="shared" si="23"/>
        <v>-468752268.7424684</v>
      </c>
      <c r="H76" s="27">
        <f t="shared" si="23"/>
        <v>-471380121.05736935</v>
      </c>
      <c r="I76" s="27">
        <f t="shared" si="23"/>
        <v>-473983586.14711297</v>
      </c>
      <c r="J76" s="27">
        <f t="shared" si="23"/>
        <v>-476363880.3844251</v>
      </c>
      <c r="K76" s="27">
        <f t="shared" si="23"/>
        <v>-478930197.0826507</v>
      </c>
      <c r="L76" s="27">
        <f t="shared" si="23"/>
        <v>-481384748.7399845</v>
      </c>
      <c r="M76" s="27">
        <f t="shared" si="23"/>
        <v>-484004710.00146246</v>
      </c>
      <c r="N76" s="27">
        <f t="shared" si="23"/>
        <v>-486712017.65242714</v>
      </c>
      <c r="O76" s="168">
        <f t="shared" si="23"/>
        <v>-489358012.44971484</v>
      </c>
      <c r="P76" s="168">
        <f t="shared" si="23"/>
        <v>-491703677.5493541</v>
      </c>
      <c r="Q76" s="27">
        <f>((D76/2)+SUM(E76:O76)+(P76/2))/12</f>
        <v>-476055356.4664237</v>
      </c>
      <c r="R76"/>
    </row>
    <row r="77" spans="1:18" ht="12.75">
      <c r="A77"/>
      <c r="B77" s="19"/>
      <c r="C77" s="19" t="s">
        <v>50</v>
      </c>
      <c r="D77" s="169">
        <v>-85554986.19</v>
      </c>
      <c r="E77" s="37">
        <f aca="true" t="shared" si="24" ref="E77:P77">D77+(E63*$Q$79)</f>
        <v>-70743740.28788638</v>
      </c>
      <c r="F77" s="37">
        <f t="shared" si="24"/>
        <v>-72350595.91719934</v>
      </c>
      <c r="G77" s="37">
        <f t="shared" si="24"/>
        <v>-76572660.57137923</v>
      </c>
      <c r="H77" s="37">
        <f t="shared" si="24"/>
        <v>-73533944.35490246</v>
      </c>
      <c r="I77" s="37">
        <f t="shared" si="24"/>
        <v>-73461099.46660994</v>
      </c>
      <c r="J77" s="37">
        <f t="shared" si="24"/>
        <v>-74254085.12057391</v>
      </c>
      <c r="K77" s="37">
        <f t="shared" si="24"/>
        <v>-73851086.080394</v>
      </c>
      <c r="L77" s="37">
        <f t="shared" si="24"/>
        <v>-74510442.85792056</v>
      </c>
      <c r="M77" s="37">
        <f t="shared" si="24"/>
        <v>-74785515.01304719</v>
      </c>
      <c r="N77" s="37">
        <f t="shared" si="24"/>
        <v>-71830673.84453177</v>
      </c>
      <c r="O77" s="169">
        <f t="shared" si="24"/>
        <v>-72517466.26997559</v>
      </c>
      <c r="P77" s="169">
        <f t="shared" si="24"/>
        <v>-78294707.02690642</v>
      </c>
      <c r="Q77" s="37">
        <f>((D77/2)+SUM(E77:O77)+(P77/2))/12</f>
        <v>-74194679.69940613</v>
      </c>
      <c r="R77"/>
    </row>
    <row r="78" spans="1:18" ht="12.75">
      <c r="A78" s="52"/>
      <c r="B78" s="39"/>
      <c r="C78" s="39" t="s">
        <v>46</v>
      </c>
      <c r="D78" s="27">
        <f>SUM(D74:D77)</f>
        <v>-629300764.24</v>
      </c>
      <c r="E78" s="27">
        <f aca="true" t="shared" si="25" ref="E78:Q78">SUM(E74:E77)</f>
        <v>-626731336.1479554</v>
      </c>
      <c r="F78" s="27">
        <f t="shared" si="25"/>
        <v>-631628747.0885848</v>
      </c>
      <c r="G78" s="27">
        <f t="shared" si="25"/>
        <v>-636880484.304542</v>
      </c>
      <c r="H78" s="27">
        <f t="shared" si="25"/>
        <v>-636625924.2238955</v>
      </c>
      <c r="I78" s="27">
        <f t="shared" si="25"/>
        <v>-639361543.771794</v>
      </c>
      <c r="J78" s="27">
        <f t="shared" si="25"/>
        <v>-642693340.1854672</v>
      </c>
      <c r="K78" s="27">
        <f t="shared" si="25"/>
        <v>-644987640.3941488</v>
      </c>
      <c r="L78" s="27">
        <f t="shared" si="25"/>
        <v>-647978120.287729</v>
      </c>
      <c r="M78" s="27">
        <f t="shared" si="25"/>
        <v>-651051585.5093714</v>
      </c>
      <c r="N78" s="27">
        <f t="shared" si="25"/>
        <v>-651027386.3639609</v>
      </c>
      <c r="O78" s="168">
        <f t="shared" si="25"/>
        <v>-654536686.3610859</v>
      </c>
      <c r="P78" s="168">
        <f t="shared" si="25"/>
        <v>-663292959</v>
      </c>
      <c r="Q78" s="27">
        <f t="shared" si="25"/>
        <v>-642483304.6882113</v>
      </c>
      <c r="R78" s="3"/>
    </row>
    <row r="79" spans="1:18" ht="12.75">
      <c r="A79"/>
      <c r="B79"/>
      <c r="C79"/>
      <c r="D7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5"/>
      <c r="P79" s="15"/>
      <c r="Q79" s="19">
        <f>F3-D78</f>
        <v>-33992194.75999999</v>
      </c>
      <c r="R79"/>
    </row>
    <row r="80" spans="8:18" s="235" customFormat="1" ht="12.75"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7"/>
    </row>
    <row r="81" spans="1:18" ht="12.75">
      <c r="A81" s="257" t="s">
        <v>29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/>
    </row>
    <row r="82" spans="1:18" ht="12.75">
      <c r="A82" s="257">
        <v>2008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/>
    </row>
    <row r="83" spans="1:18" ht="12.75">
      <c r="A83" s="1"/>
      <c r="B83" s="19"/>
      <c r="C83" t="s">
        <v>11</v>
      </c>
      <c r="D83" s="53" t="s">
        <v>31</v>
      </c>
      <c r="E83" s="53" t="s">
        <v>31</v>
      </c>
      <c r="F83" s="53" t="s">
        <v>31</v>
      </c>
      <c r="G83" s="53" t="s">
        <v>31</v>
      </c>
      <c r="H83" s="53" t="s">
        <v>31</v>
      </c>
      <c r="I83" s="53" t="s">
        <v>31</v>
      </c>
      <c r="J83" s="53" t="s">
        <v>31</v>
      </c>
      <c r="K83" s="53" t="s">
        <v>31</v>
      </c>
      <c r="L83" s="53" t="s">
        <v>31</v>
      </c>
      <c r="M83" s="53" t="s">
        <v>31</v>
      </c>
      <c r="N83" s="53" t="s">
        <v>31</v>
      </c>
      <c r="O83" s="201" t="s">
        <v>31</v>
      </c>
      <c r="P83" s="201" t="s">
        <v>31</v>
      </c>
      <c r="Q83" s="19"/>
      <c r="R83" s="1"/>
    </row>
    <row r="84" spans="1:18" ht="12.75">
      <c r="A84"/>
      <c r="B84"/>
      <c r="C84"/>
      <c r="D84" s="21" t="s">
        <v>13</v>
      </c>
      <c r="E84" s="21" t="s">
        <v>14</v>
      </c>
      <c r="F84" s="21" t="s">
        <v>15</v>
      </c>
      <c r="G84" s="21" t="s">
        <v>16</v>
      </c>
      <c r="H84" s="21" t="s">
        <v>17</v>
      </c>
      <c r="I84" s="21" t="s">
        <v>41</v>
      </c>
      <c r="J84" s="21" t="s">
        <v>18</v>
      </c>
      <c r="K84" s="21" t="s">
        <v>19</v>
      </c>
      <c r="L84" s="21" t="s">
        <v>20</v>
      </c>
      <c r="M84" s="21" t="s">
        <v>21</v>
      </c>
      <c r="N84" s="21" t="s">
        <v>22</v>
      </c>
      <c r="O84" s="199" t="s">
        <v>23</v>
      </c>
      <c r="P84" s="199" t="s">
        <v>13</v>
      </c>
      <c r="Q84" s="21" t="s">
        <v>5</v>
      </c>
      <c r="R84"/>
    </row>
    <row r="85" spans="1:18" ht="12.75">
      <c r="A85"/>
      <c r="B85"/>
      <c r="C85"/>
      <c r="D85" s="21" t="s">
        <v>6</v>
      </c>
      <c r="E85" s="22" t="s">
        <v>6</v>
      </c>
      <c r="F85" s="22" t="s">
        <v>6</v>
      </c>
      <c r="G85" s="22" t="s">
        <v>6</v>
      </c>
      <c r="H85" s="22" t="s">
        <v>6</v>
      </c>
      <c r="I85" s="22" t="s">
        <v>6</v>
      </c>
      <c r="J85" s="22" t="s">
        <v>6</v>
      </c>
      <c r="K85" s="22" t="s">
        <v>6</v>
      </c>
      <c r="L85" s="22" t="s">
        <v>6</v>
      </c>
      <c r="M85" s="22" t="s">
        <v>6</v>
      </c>
      <c r="N85" s="22" t="s">
        <v>6</v>
      </c>
      <c r="O85" s="202" t="s">
        <v>6</v>
      </c>
      <c r="P85" s="202" t="s">
        <v>6</v>
      </c>
      <c r="Q85" s="22" t="s">
        <v>6</v>
      </c>
      <c r="R85"/>
    </row>
    <row r="86" spans="1:18" ht="12.75">
      <c r="A86"/>
      <c r="B86"/>
      <c r="C86"/>
      <c r="D86" s="186">
        <v>39417</v>
      </c>
      <c r="E86" s="186">
        <v>39448</v>
      </c>
      <c r="F86" s="186">
        <v>39479</v>
      </c>
      <c r="G86" s="186">
        <v>39508</v>
      </c>
      <c r="H86" s="186">
        <v>39539</v>
      </c>
      <c r="I86" s="186">
        <v>39569</v>
      </c>
      <c r="J86" s="186">
        <v>39600</v>
      </c>
      <c r="K86" s="186">
        <v>39630</v>
      </c>
      <c r="L86" s="186">
        <v>39661</v>
      </c>
      <c r="M86" s="186">
        <v>39692</v>
      </c>
      <c r="N86" s="186">
        <v>39722</v>
      </c>
      <c r="O86" s="231">
        <v>39753</v>
      </c>
      <c r="P86" s="231">
        <v>39783</v>
      </c>
      <c r="Q86" s="23"/>
      <c r="R86"/>
    </row>
    <row r="87" spans="1:18" ht="12.75">
      <c r="A87" s="256">
        <v>154</v>
      </c>
      <c r="B87" s="19" t="s">
        <v>161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5"/>
      <c r="P87" s="15"/>
      <c r="Q87" s="25"/>
      <c r="R87"/>
    </row>
    <row r="88" spans="1:18" ht="12.75">
      <c r="A88"/>
      <c r="B88" s="19"/>
      <c r="C88" s="19" t="s">
        <v>49</v>
      </c>
      <c r="D88" s="169">
        <v>9275648</v>
      </c>
      <c r="E88" s="169">
        <v>9275648</v>
      </c>
      <c r="F88" s="169">
        <v>9275648</v>
      </c>
      <c r="G88" s="169">
        <v>9275648</v>
      </c>
      <c r="H88" s="169">
        <v>9275648</v>
      </c>
      <c r="I88" s="169">
        <v>9275648</v>
      </c>
      <c r="J88" s="169">
        <v>9275648</v>
      </c>
      <c r="K88" s="169">
        <v>9275648</v>
      </c>
      <c r="L88" s="169">
        <v>9275648</v>
      </c>
      <c r="M88" s="169">
        <v>9275648</v>
      </c>
      <c r="N88" s="169">
        <v>9275648</v>
      </c>
      <c r="O88" s="169">
        <v>9275648</v>
      </c>
      <c r="P88" s="169">
        <v>9275648</v>
      </c>
      <c r="Q88" s="37">
        <f>((D88/2)+SUM(E88:O88)+(P88/2))/12</f>
        <v>9275648</v>
      </c>
      <c r="R88"/>
    </row>
    <row r="89" spans="1:18" ht="12.75">
      <c r="A89" s="52"/>
      <c r="B89" s="39"/>
      <c r="C89" s="39" t="s">
        <v>46</v>
      </c>
      <c r="D89" s="27">
        <f aca="true" t="shared" si="26" ref="D89:Q89">SUM(D88:D88)</f>
        <v>9275648</v>
      </c>
      <c r="E89" s="27">
        <f t="shared" si="26"/>
        <v>9275648</v>
      </c>
      <c r="F89" s="27">
        <f t="shared" si="26"/>
        <v>9275648</v>
      </c>
      <c r="G89" s="27">
        <f t="shared" si="26"/>
        <v>9275648</v>
      </c>
      <c r="H89" s="27">
        <f t="shared" si="26"/>
        <v>9275648</v>
      </c>
      <c r="I89" s="27">
        <f t="shared" si="26"/>
        <v>9275648</v>
      </c>
      <c r="J89" s="27">
        <f t="shared" si="26"/>
        <v>9275648</v>
      </c>
      <c r="K89" s="27">
        <f t="shared" si="26"/>
        <v>9275648</v>
      </c>
      <c r="L89" s="27">
        <f t="shared" si="26"/>
        <v>9275648</v>
      </c>
      <c r="M89" s="27">
        <f t="shared" si="26"/>
        <v>9275648</v>
      </c>
      <c r="N89" s="27">
        <f t="shared" si="26"/>
        <v>9275648</v>
      </c>
      <c r="O89" s="168">
        <f t="shared" si="26"/>
        <v>9275648</v>
      </c>
      <c r="P89" s="168">
        <f t="shared" si="26"/>
        <v>9275648</v>
      </c>
      <c r="Q89" s="27">
        <f t="shared" si="26"/>
        <v>9275648</v>
      </c>
      <c r="R89" s="3"/>
    </row>
    <row r="90" spans="5:17" s="235" customFormat="1" ht="12.75"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</row>
    <row r="91" spans="1:18" ht="12.75">
      <c r="A91" s="257" t="s">
        <v>29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/>
    </row>
    <row r="92" spans="1:18" ht="12.75">
      <c r="A92" s="257">
        <v>2008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/>
    </row>
    <row r="93" spans="1:18" ht="12.75">
      <c r="A93" s="1"/>
      <c r="B93" s="19"/>
      <c r="C93" t="s">
        <v>11</v>
      </c>
      <c r="D93" s="53" t="s">
        <v>31</v>
      </c>
      <c r="E93" s="53" t="s">
        <v>31</v>
      </c>
      <c r="F93" s="53" t="s">
        <v>31</v>
      </c>
      <c r="G93" s="53" t="s">
        <v>31</v>
      </c>
      <c r="H93" s="53" t="s">
        <v>31</v>
      </c>
      <c r="I93" s="53" t="s">
        <v>31</v>
      </c>
      <c r="J93" s="53" t="s">
        <v>31</v>
      </c>
      <c r="K93" s="53" t="s">
        <v>31</v>
      </c>
      <c r="L93" s="53" t="s">
        <v>31</v>
      </c>
      <c r="M93" s="53" t="s">
        <v>31</v>
      </c>
      <c r="N93" s="53" t="s">
        <v>31</v>
      </c>
      <c r="O93" s="201" t="s">
        <v>31</v>
      </c>
      <c r="P93" s="201" t="s">
        <v>31</v>
      </c>
      <c r="Q93" s="19"/>
      <c r="R93" s="1"/>
    </row>
    <row r="94" spans="1:18" ht="12.75">
      <c r="A94"/>
      <c r="B94"/>
      <c r="C94"/>
      <c r="D94" s="21" t="s">
        <v>13</v>
      </c>
      <c r="E94" s="21" t="s">
        <v>14</v>
      </c>
      <c r="F94" s="21" t="s">
        <v>15</v>
      </c>
      <c r="G94" s="21" t="s">
        <v>16</v>
      </c>
      <c r="H94" s="21" t="s">
        <v>17</v>
      </c>
      <c r="I94" s="21" t="s">
        <v>41</v>
      </c>
      <c r="J94" s="21" t="s">
        <v>18</v>
      </c>
      <c r="K94" s="21" t="s">
        <v>19</v>
      </c>
      <c r="L94" s="21" t="s">
        <v>20</v>
      </c>
      <c r="M94" s="21" t="s">
        <v>21</v>
      </c>
      <c r="N94" s="21" t="s">
        <v>22</v>
      </c>
      <c r="O94" s="199" t="s">
        <v>23</v>
      </c>
      <c r="P94" s="199" t="s">
        <v>13</v>
      </c>
      <c r="Q94" s="21" t="s">
        <v>5</v>
      </c>
      <c r="R94"/>
    </row>
    <row r="95" spans="1:18" ht="12.75">
      <c r="A95"/>
      <c r="B95"/>
      <c r="C95"/>
      <c r="D95" s="21" t="s">
        <v>6</v>
      </c>
      <c r="E95" s="22" t="s">
        <v>6</v>
      </c>
      <c r="F95" s="22" t="s">
        <v>6</v>
      </c>
      <c r="G95" s="22" t="s">
        <v>6</v>
      </c>
      <c r="H95" s="22" t="s">
        <v>6</v>
      </c>
      <c r="I95" s="22" t="s">
        <v>6</v>
      </c>
      <c r="J95" s="22" t="s">
        <v>6</v>
      </c>
      <c r="K95" s="22" t="s">
        <v>6</v>
      </c>
      <c r="L95" s="22" t="s">
        <v>6</v>
      </c>
      <c r="M95" s="22" t="s">
        <v>6</v>
      </c>
      <c r="N95" s="22" t="s">
        <v>6</v>
      </c>
      <c r="O95" s="202" t="s">
        <v>6</v>
      </c>
      <c r="P95" s="202" t="s">
        <v>6</v>
      </c>
      <c r="Q95" s="22" t="s">
        <v>6</v>
      </c>
      <c r="R95"/>
    </row>
    <row r="96" spans="1:18" ht="12.75">
      <c r="A96"/>
      <c r="B96"/>
      <c r="C96"/>
      <c r="D96" s="186">
        <v>39417</v>
      </c>
      <c r="E96" s="186">
        <v>39448</v>
      </c>
      <c r="F96" s="186">
        <v>39479</v>
      </c>
      <c r="G96" s="186">
        <v>39508</v>
      </c>
      <c r="H96" s="186">
        <v>39539</v>
      </c>
      <c r="I96" s="186">
        <v>39569</v>
      </c>
      <c r="J96" s="186">
        <v>39600</v>
      </c>
      <c r="K96" s="186">
        <v>39630</v>
      </c>
      <c r="L96" s="186">
        <v>39661</v>
      </c>
      <c r="M96" s="186">
        <v>39692</v>
      </c>
      <c r="N96" s="186">
        <v>39722</v>
      </c>
      <c r="O96" s="231">
        <v>39753</v>
      </c>
      <c r="P96" s="231">
        <v>39783</v>
      </c>
      <c r="Q96" s="23"/>
      <c r="R96"/>
    </row>
    <row r="97" spans="1:18" ht="12.75">
      <c r="A97" s="1">
        <v>165</v>
      </c>
      <c r="B97" s="19" t="s">
        <v>57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5"/>
      <c r="P97" s="15"/>
      <c r="Q97" s="25"/>
      <c r="R97"/>
    </row>
    <row r="98" spans="1:18" ht="12.75">
      <c r="A98"/>
      <c r="B98" s="19"/>
      <c r="C98" s="19" t="s">
        <v>50</v>
      </c>
      <c r="D98" s="169">
        <v>3187328</v>
      </c>
      <c r="E98" s="37">
        <f>(500000/12)+D98</f>
        <v>3228994.6666666665</v>
      </c>
      <c r="F98" s="37">
        <f aca="true" t="shared" si="27" ref="F98:P98">(500000/12)+E98</f>
        <v>3270661.333333333</v>
      </c>
      <c r="G98" s="37">
        <f t="shared" si="27"/>
        <v>3312327.9999999995</v>
      </c>
      <c r="H98" s="37">
        <f t="shared" si="27"/>
        <v>3353994.666666666</v>
      </c>
      <c r="I98" s="37">
        <f t="shared" si="27"/>
        <v>3395661.3333333326</v>
      </c>
      <c r="J98" s="37">
        <f t="shared" si="27"/>
        <v>3437327.999999999</v>
      </c>
      <c r="K98" s="37">
        <f t="shared" si="27"/>
        <v>3478994.6666666656</v>
      </c>
      <c r="L98" s="37">
        <f t="shared" si="27"/>
        <v>3520661.333333332</v>
      </c>
      <c r="M98" s="37">
        <f t="shared" si="27"/>
        <v>3562327.9999999986</v>
      </c>
      <c r="N98" s="37">
        <f t="shared" si="27"/>
        <v>3603994.666666665</v>
      </c>
      <c r="O98" s="37">
        <f t="shared" si="27"/>
        <v>3645661.3333333316</v>
      </c>
      <c r="P98" s="37">
        <f t="shared" si="27"/>
        <v>3687327.999999998</v>
      </c>
      <c r="Q98" s="37">
        <f>((D98/2)+SUM(E98:O98)+(P98/2))/12</f>
        <v>3437327.9999999986</v>
      </c>
      <c r="R98"/>
    </row>
    <row r="99" spans="1:18" ht="12.75">
      <c r="A99" s="52"/>
      <c r="B99" s="39"/>
      <c r="C99" s="39" t="s">
        <v>46</v>
      </c>
      <c r="D99" s="27">
        <f>SUM(D98)</f>
        <v>3187328</v>
      </c>
      <c r="E99" s="27">
        <f aca="true" t="shared" si="28" ref="E99:Q99">SUM(E98:E98)</f>
        <v>3228994.6666666665</v>
      </c>
      <c r="F99" s="27">
        <f t="shared" si="28"/>
        <v>3270661.333333333</v>
      </c>
      <c r="G99" s="27">
        <f t="shared" si="28"/>
        <v>3312327.9999999995</v>
      </c>
      <c r="H99" s="27">
        <f t="shared" si="28"/>
        <v>3353994.666666666</v>
      </c>
      <c r="I99" s="27">
        <f t="shared" si="28"/>
        <v>3395661.3333333326</v>
      </c>
      <c r="J99" s="27">
        <f t="shared" si="28"/>
        <v>3437327.999999999</v>
      </c>
      <c r="K99" s="27">
        <f t="shared" si="28"/>
        <v>3478994.6666666656</v>
      </c>
      <c r="L99" s="27">
        <f t="shared" si="28"/>
        <v>3520661.333333332</v>
      </c>
      <c r="M99" s="27">
        <f t="shared" si="28"/>
        <v>3562327.9999999986</v>
      </c>
      <c r="N99" s="27">
        <f t="shared" si="28"/>
        <v>3603994.666666665</v>
      </c>
      <c r="O99" s="168">
        <f t="shared" si="28"/>
        <v>3645661.3333333316</v>
      </c>
      <c r="P99" s="168">
        <f t="shared" si="28"/>
        <v>3687327.999999998</v>
      </c>
      <c r="Q99" s="27">
        <f t="shared" si="28"/>
        <v>3437327.9999999986</v>
      </c>
      <c r="R99" s="3"/>
    </row>
    <row r="100" spans="5:17" s="235" customFormat="1" ht="12.75"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</row>
    <row r="101" spans="1:18" ht="12.75">
      <c r="A101" s="257" t="s">
        <v>10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0"/>
    </row>
    <row r="102" spans="1:18" ht="12.75">
      <c r="A102"/>
      <c r="B102" s="19"/>
      <c r="C102" t="s">
        <v>11</v>
      </c>
      <c r="D102" s="22" t="s">
        <v>12</v>
      </c>
      <c r="E102" s="22" t="s">
        <v>12</v>
      </c>
      <c r="F102" s="22" t="s">
        <v>12</v>
      </c>
      <c r="G102" s="22" t="s">
        <v>12</v>
      </c>
      <c r="H102" s="22" t="s">
        <v>12</v>
      </c>
      <c r="I102" s="22" t="s">
        <v>12</v>
      </c>
      <c r="J102" s="22" t="s">
        <v>12</v>
      </c>
      <c r="K102" s="22" t="s">
        <v>12</v>
      </c>
      <c r="L102" s="22" t="s">
        <v>12</v>
      </c>
      <c r="M102" s="22" t="s">
        <v>12</v>
      </c>
      <c r="N102" s="22" t="s">
        <v>12</v>
      </c>
      <c r="O102" s="202" t="s">
        <v>12</v>
      </c>
      <c r="P102" s="202" t="s">
        <v>12</v>
      </c>
      <c r="Q102" s="19"/>
      <c r="R102" s="19"/>
    </row>
    <row r="103" spans="1:18" ht="12.75">
      <c r="A103"/>
      <c r="B103"/>
      <c r="C103"/>
      <c r="D103" s="21" t="s">
        <v>13</v>
      </c>
      <c r="E103" s="21" t="s">
        <v>14</v>
      </c>
      <c r="F103" s="21" t="s">
        <v>15</v>
      </c>
      <c r="G103" s="21" t="s">
        <v>16</v>
      </c>
      <c r="H103" s="21" t="s">
        <v>17</v>
      </c>
      <c r="I103" s="21" t="s">
        <v>41</v>
      </c>
      <c r="J103" s="21" t="s">
        <v>18</v>
      </c>
      <c r="K103" s="21" t="s">
        <v>19</v>
      </c>
      <c r="L103" s="21" t="s">
        <v>20</v>
      </c>
      <c r="M103" s="21" t="s">
        <v>21</v>
      </c>
      <c r="N103" s="21" t="s">
        <v>22</v>
      </c>
      <c r="O103" s="199" t="s">
        <v>23</v>
      </c>
      <c r="P103" s="199" t="s">
        <v>13</v>
      </c>
      <c r="Q103" s="21" t="s">
        <v>5</v>
      </c>
      <c r="R103" s="19"/>
    </row>
    <row r="104" spans="1:18" ht="12.75">
      <c r="A104"/>
      <c r="B104"/>
      <c r="C104"/>
      <c r="D104" s="21" t="s">
        <v>78</v>
      </c>
      <c r="E104" s="21" t="s">
        <v>78</v>
      </c>
      <c r="F104" s="21" t="s">
        <v>78</v>
      </c>
      <c r="G104" s="21" t="s">
        <v>78</v>
      </c>
      <c r="H104" s="21" t="s">
        <v>78</v>
      </c>
      <c r="I104" s="21" t="s">
        <v>155</v>
      </c>
      <c r="J104" s="21" t="s">
        <v>78</v>
      </c>
      <c r="K104" s="21" t="s">
        <v>78</v>
      </c>
      <c r="L104" s="21" t="s">
        <v>78</v>
      </c>
      <c r="M104" s="21" t="s">
        <v>78</v>
      </c>
      <c r="N104" s="21" t="s">
        <v>78</v>
      </c>
      <c r="O104" s="199" t="s">
        <v>78</v>
      </c>
      <c r="P104" s="199" t="s">
        <v>78</v>
      </c>
      <c r="Q104" s="22" t="s">
        <v>6</v>
      </c>
      <c r="R104" s="19"/>
    </row>
    <row r="105" spans="1:18" ht="12.75">
      <c r="A105"/>
      <c r="B105"/>
      <c r="C105"/>
      <c r="D105" s="24" t="s">
        <v>165</v>
      </c>
      <c r="E105" s="24" t="s">
        <v>164</v>
      </c>
      <c r="F105" s="24" t="s">
        <v>164</v>
      </c>
      <c r="G105" s="24" t="s">
        <v>164</v>
      </c>
      <c r="H105" s="24" t="s">
        <v>164</v>
      </c>
      <c r="I105" s="24" t="s">
        <v>164</v>
      </c>
      <c r="J105" s="24" t="s">
        <v>164</v>
      </c>
      <c r="K105" s="24" t="s">
        <v>164</v>
      </c>
      <c r="L105" s="24" t="s">
        <v>164</v>
      </c>
      <c r="M105" s="24" t="s">
        <v>164</v>
      </c>
      <c r="N105" s="24" t="s">
        <v>164</v>
      </c>
      <c r="O105" s="24" t="s">
        <v>164</v>
      </c>
      <c r="P105" s="24" t="s">
        <v>164</v>
      </c>
      <c r="Q105" s="23"/>
      <c r="R105" s="19"/>
    </row>
    <row r="106" spans="1:18" ht="12.75">
      <c r="A106" s="1">
        <v>235</v>
      </c>
      <c r="B106" s="19" t="s">
        <v>58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5"/>
      <c r="P106" s="15"/>
      <c r="Q106" s="25"/>
      <c r="R106" s="31"/>
    </row>
    <row r="107" spans="1:18" ht="12.75">
      <c r="A107" s="2"/>
      <c r="B107" s="19"/>
      <c r="C107" s="19" t="s">
        <v>48</v>
      </c>
      <c r="D107" s="27">
        <f>(RB08!R230+RB08!AD230+RB08!AP230)/3</f>
        <v>-91435.16333333333</v>
      </c>
      <c r="E107" s="27">
        <f>(RB08!S230+RB08!AE230+RB08!BC230)/3</f>
        <v>-124483.57666666666</v>
      </c>
      <c r="F107" s="27">
        <f>(RB08!T230+RB08!AF230+RB08!BD230)/3</f>
        <v>-128902.24333333333</v>
      </c>
      <c r="G107" s="27">
        <f>(RB08!U230+RB08!AG230+RB08!BE230)/3</f>
        <v>-127529.22000000002</v>
      </c>
      <c r="H107" s="27">
        <f>(RB08!V230+RB08!AH230+RB08!BF230)/3</f>
        <v>-123270.26</v>
      </c>
      <c r="I107" s="27">
        <f>(RB08!W230+RB08!AI230+RB08!BG230)/3</f>
        <v>-126140.99333333333</v>
      </c>
      <c r="J107" s="27">
        <f>(RB08!X230+RB08!AJ230+RB08!BH230)/3</f>
        <v>-123794.85333333333</v>
      </c>
      <c r="K107" s="27">
        <f>(RB08!Y230+RB08!AK230+RB08!BI230)/3</f>
        <v>-127182.41333333333</v>
      </c>
      <c r="L107" s="27">
        <f>(RB08!Z230+RB08!AL230+RB08!BJ230)/3</f>
        <v>-127073.88</v>
      </c>
      <c r="M107" s="27">
        <f>(RB08!AA230+RB08!AM230+RB08!BK230)/3</f>
        <v>-132901.11333333334</v>
      </c>
      <c r="N107" s="27">
        <f>(RB08!AB230+RB08!AN230+RB08!BL230)/3</f>
        <v>-134064.02666666664</v>
      </c>
      <c r="O107" s="27">
        <f>(RB08!AC230+RB08!AO230+RB08!BM230)/3</f>
        <v>-139601.30000000002</v>
      </c>
      <c r="P107" s="27">
        <f>(RB08!AD230+RB08!AP230+RB08!BN230)/3</f>
        <v>-137166.01333333334</v>
      </c>
      <c r="Q107" s="19">
        <f>((D107/2)+SUM(E107:O107)+(P107/2))/12</f>
        <v>-127437.03902777779</v>
      </c>
      <c r="R107" s="31"/>
    </row>
    <row r="108" spans="1:18" ht="12.75">
      <c r="A108"/>
      <c r="B108" s="19"/>
      <c r="C108" s="19" t="s">
        <v>49</v>
      </c>
      <c r="D108" s="27">
        <f>(RB08!R231+RB08!AD231+RB08!AP231)/3</f>
        <v>-3134934.09</v>
      </c>
      <c r="E108" s="27">
        <f>(RB08!S231+RB08!AE231+RB08!BC231)/3</f>
        <v>-3571147.393333333</v>
      </c>
      <c r="F108" s="27">
        <f>(RB08!T231+RB08!AF231+RB08!BD231)/3</f>
        <v>-3546703.2433333336</v>
      </c>
      <c r="G108" s="27">
        <f>(RB08!U231+RB08!AG231+RB08!BE231)/3</f>
        <v>-3530470.48</v>
      </c>
      <c r="H108" s="27">
        <f>(RB08!V231+RB08!AH231+RB08!BF231)/3</f>
        <v>-3460037.793333333</v>
      </c>
      <c r="I108" s="27">
        <f>(RB08!W231+RB08!AI231+RB08!BG231)/3</f>
        <v>-3497960.41</v>
      </c>
      <c r="J108" s="27">
        <f>(RB08!X231+RB08!AJ231+RB08!BH231)/3</f>
        <v>-3482350.196666667</v>
      </c>
      <c r="K108" s="27">
        <f>(RB08!Y231+RB08!AK231+RB08!BI231)/3</f>
        <v>-3548629.573333333</v>
      </c>
      <c r="L108" s="27">
        <f>(RB08!Z231+RB08!AL231+RB08!BJ231)/3</f>
        <v>-3641671.846666666</v>
      </c>
      <c r="M108" s="27">
        <f>(RB08!AA231+RB08!AM231+RB08!BK231)/3</f>
        <v>-3701022.426666667</v>
      </c>
      <c r="N108" s="27">
        <f>(RB08!AB231+RB08!AN231+RB08!BL231)/3</f>
        <v>-3809821.486666667</v>
      </c>
      <c r="O108" s="27">
        <f>(RB08!AC231+RB08!AO231+RB08!BM231)/3</f>
        <v>-3938923.1700000004</v>
      </c>
      <c r="P108" s="27">
        <f>(RB08!AD231+RB08!AP231+RB08!BN231)/3</f>
        <v>-3977704.7533333334</v>
      </c>
      <c r="Q108" s="19">
        <f>((D108/2)+SUM(E108:O108)+(P108/2))/12</f>
        <v>-3607088.120138889</v>
      </c>
      <c r="R108" s="31"/>
    </row>
    <row r="109" spans="1:18" ht="12.75">
      <c r="A109"/>
      <c r="B109" s="19"/>
      <c r="C109" s="19" t="s">
        <v>46</v>
      </c>
      <c r="D109" s="27">
        <f aca="true" t="shared" si="29" ref="D109:P109">SUM(D107:D108)</f>
        <v>-3226369.253333333</v>
      </c>
      <c r="E109" s="27">
        <f t="shared" si="29"/>
        <v>-3695630.9699999997</v>
      </c>
      <c r="F109" s="27">
        <f t="shared" si="29"/>
        <v>-3675605.486666667</v>
      </c>
      <c r="G109" s="27">
        <f t="shared" si="29"/>
        <v>-3657999.7</v>
      </c>
      <c r="H109" s="27">
        <f t="shared" si="29"/>
        <v>-3583308.0533333328</v>
      </c>
      <c r="I109" s="27">
        <f t="shared" si="29"/>
        <v>-3624101.4033333333</v>
      </c>
      <c r="J109" s="27">
        <f t="shared" si="29"/>
        <v>-3606145.0500000003</v>
      </c>
      <c r="K109" s="27">
        <f t="shared" si="29"/>
        <v>-3675811.9866666663</v>
      </c>
      <c r="L109" s="27">
        <f t="shared" si="29"/>
        <v>-3768745.726666666</v>
      </c>
      <c r="M109" s="27">
        <f t="shared" si="29"/>
        <v>-3833923.5400000005</v>
      </c>
      <c r="N109" s="27">
        <f t="shared" si="29"/>
        <v>-3943885.5133333337</v>
      </c>
      <c r="O109" s="27">
        <f t="shared" si="29"/>
        <v>-4078524.47</v>
      </c>
      <c r="P109" s="27">
        <f t="shared" si="29"/>
        <v>-4114870.7666666666</v>
      </c>
      <c r="Q109" s="19">
        <f>((D109/2)+SUM(E109:O109)+(P109/2))/12</f>
        <v>-3734525.159166666</v>
      </c>
      <c r="R109" s="21"/>
    </row>
    <row r="110" spans="1:18" ht="12.75">
      <c r="A110"/>
      <c r="B110" s="19"/>
      <c r="C110" s="19"/>
      <c r="D110" s="19"/>
      <c r="E110" s="38">
        <f aca="true" t="shared" si="30" ref="E110:P110">E109-D109</f>
        <v>-469261.7166666668</v>
      </c>
      <c r="F110" s="38">
        <f t="shared" si="30"/>
        <v>20025.48333333293</v>
      </c>
      <c r="G110" s="38">
        <f t="shared" si="30"/>
        <v>17605.786666666623</v>
      </c>
      <c r="H110" s="38">
        <f t="shared" si="30"/>
        <v>74691.64666666742</v>
      </c>
      <c r="I110" s="38">
        <f t="shared" si="30"/>
        <v>-40793.35000000056</v>
      </c>
      <c r="J110" s="38">
        <f t="shared" si="30"/>
        <v>17956.35333333304</v>
      </c>
      <c r="K110" s="38">
        <f t="shared" si="30"/>
        <v>-69666.93666666606</v>
      </c>
      <c r="L110" s="38">
        <f t="shared" si="30"/>
        <v>-92933.73999999976</v>
      </c>
      <c r="M110" s="38">
        <f t="shared" si="30"/>
        <v>-65177.8133333344</v>
      </c>
      <c r="N110" s="38">
        <f t="shared" si="30"/>
        <v>-109961.97333333315</v>
      </c>
      <c r="O110" s="228">
        <f t="shared" si="30"/>
        <v>-134638.95666666655</v>
      </c>
      <c r="P110" s="228">
        <f t="shared" si="30"/>
        <v>-36346.2966666664</v>
      </c>
      <c r="Q110" s="38"/>
      <c r="R110" s="21"/>
    </row>
    <row r="111" spans="1:18" ht="12.75">
      <c r="A111" s="1"/>
      <c r="B111" s="19"/>
      <c r="C111" s="19"/>
      <c r="D111" s="19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28"/>
      <c r="P111" s="229">
        <f>P109-D109</f>
        <v>-888501.5133333337</v>
      </c>
      <c r="Q111" s="38"/>
      <c r="R111" s="19"/>
    </row>
    <row r="112" spans="1:18" ht="12.75">
      <c r="A112" s="1">
        <v>235</v>
      </c>
      <c r="B112" s="19" t="s">
        <v>58</v>
      </c>
      <c r="C112" s="19" t="s">
        <v>159</v>
      </c>
      <c r="D112" s="19"/>
      <c r="E112" s="42">
        <f aca="true" t="shared" si="31" ref="E112:P112">E110/$P111</f>
        <v>0.528149597524227</v>
      </c>
      <c r="F112" s="42">
        <f t="shared" si="31"/>
        <v>-0.02253849096801717</v>
      </c>
      <c r="G112" s="42">
        <f t="shared" si="31"/>
        <v>-0.0198151453908234</v>
      </c>
      <c r="H112" s="42">
        <f t="shared" si="31"/>
        <v>-0.08406473770252974</v>
      </c>
      <c r="I112" s="42">
        <f t="shared" si="31"/>
        <v>0.04591252731462301</v>
      </c>
      <c r="J112" s="42">
        <f t="shared" si="31"/>
        <v>-0.02020970483884417</v>
      </c>
      <c r="K112" s="42">
        <f t="shared" si="31"/>
        <v>0.0784094744029204</v>
      </c>
      <c r="L112" s="42">
        <f t="shared" si="31"/>
        <v>0.10459604019282562</v>
      </c>
      <c r="M112" s="42">
        <f t="shared" si="31"/>
        <v>0.07335700880104415</v>
      </c>
      <c r="N112" s="42">
        <f t="shared" si="31"/>
        <v>0.12376115480185952</v>
      </c>
      <c r="O112" s="230">
        <f t="shared" si="31"/>
        <v>0.15153486476522735</v>
      </c>
      <c r="P112" s="230">
        <f t="shared" si="31"/>
        <v>0.04090741109748744</v>
      </c>
      <c r="Q112" s="230">
        <f>SUM(E112:P112)</f>
        <v>1</v>
      </c>
      <c r="R112" s="19"/>
    </row>
    <row r="113" spans="1:18" ht="12.75">
      <c r="A113"/>
      <c r="B113" s="19"/>
      <c r="C113" s="19" t="s">
        <v>48</v>
      </c>
      <c r="D113" s="19"/>
      <c r="E113" s="40">
        <f aca="true" t="shared" si="32" ref="E113:P113">IF((E$33="ACTUAL"),0,(E107-D107)/$P$111)</f>
        <v>0.03719567478208083</v>
      </c>
      <c r="F113" s="40">
        <f t="shared" si="32"/>
        <v>0.004973167293873756</v>
      </c>
      <c r="G113" s="40">
        <f t="shared" si="32"/>
        <v>-0.001545324698640336</v>
      </c>
      <c r="H113" s="40">
        <f t="shared" si="32"/>
        <v>-0.004793418959999242</v>
      </c>
      <c r="I113" s="40">
        <f t="shared" si="32"/>
        <v>0.0032309830543376258</v>
      </c>
      <c r="J113" s="40">
        <f t="shared" si="32"/>
        <v>-0.002640558248683379</v>
      </c>
      <c r="K113" s="40">
        <f t="shared" si="32"/>
        <v>0.0038126665505510597</v>
      </c>
      <c r="L113" s="40">
        <f t="shared" si="32"/>
        <v>-0.0001221532340740176</v>
      </c>
      <c r="M113" s="40">
        <f t="shared" si="32"/>
        <v>0.006558495676019372</v>
      </c>
      <c r="N113" s="40">
        <f t="shared" si="32"/>
        <v>0.0013088478926394558</v>
      </c>
      <c r="O113" s="40">
        <f t="shared" si="32"/>
        <v>0.0062321484547162385</v>
      </c>
      <c r="P113" s="40">
        <f t="shared" si="32"/>
        <v>-0.002740891973869998</v>
      </c>
      <c r="Q113" s="40">
        <f>SUM(E113:P113)</f>
        <v>0.051469636588951366</v>
      </c>
      <c r="R113" s="31"/>
    </row>
    <row r="114" spans="1:18" ht="12.75">
      <c r="A114"/>
      <c r="B114" s="19"/>
      <c r="C114" s="19" t="s">
        <v>49</v>
      </c>
      <c r="D114" s="19"/>
      <c r="E114" s="40">
        <f aca="true" t="shared" si="33" ref="E114:P114">IF((E$33="ACTUAL"),0,(E108-D108)/$P$111)</f>
        <v>0.49095392274214594</v>
      </c>
      <c r="F114" s="40">
        <f t="shared" si="33"/>
        <v>-0.027511658261890747</v>
      </c>
      <c r="G114" s="40">
        <f t="shared" si="33"/>
        <v>-0.01826982069218346</v>
      </c>
      <c r="H114" s="40">
        <f t="shared" si="33"/>
        <v>-0.07927131874253004</v>
      </c>
      <c r="I114" s="40">
        <f t="shared" si="33"/>
        <v>0.042681544260285316</v>
      </c>
      <c r="J114" s="40">
        <f t="shared" si="33"/>
        <v>-0.017569146590161167</v>
      </c>
      <c r="K114" s="40">
        <f t="shared" si="33"/>
        <v>0.07459680785236927</v>
      </c>
      <c r="L114" s="40">
        <f t="shared" si="33"/>
        <v>0.10471819342690003</v>
      </c>
      <c r="M114" s="40">
        <f t="shared" si="33"/>
        <v>0.06679851312502472</v>
      </c>
      <c r="N114" s="40">
        <f t="shared" si="33"/>
        <v>0.12245230690921977</v>
      </c>
      <c r="O114" s="40">
        <f t="shared" si="33"/>
        <v>0.14530271631051156</v>
      </c>
      <c r="P114" s="40">
        <f t="shared" si="33"/>
        <v>0.04364830307135738</v>
      </c>
      <c r="Q114" s="40">
        <f>SUM(E114:P114)</f>
        <v>0.9485303634110486</v>
      </c>
      <c r="R114" s="19"/>
    </row>
    <row r="115" spans="1:18" ht="12.75">
      <c r="A115"/>
      <c r="B115" s="19"/>
      <c r="C115" s="39" t="s">
        <v>46</v>
      </c>
      <c r="D115" s="19"/>
      <c r="E115" s="241">
        <f aca="true" t="shared" si="34" ref="E115:P115">SUM(E113:E114)</f>
        <v>0.5281495975242267</v>
      </c>
      <c r="F115" s="241">
        <f t="shared" si="34"/>
        <v>-0.02253849096801699</v>
      </c>
      <c r="G115" s="241">
        <f t="shared" si="34"/>
        <v>-0.019815145390823796</v>
      </c>
      <c r="H115" s="241">
        <f t="shared" si="34"/>
        <v>-0.08406473770252929</v>
      </c>
      <c r="I115" s="241">
        <f t="shared" si="34"/>
        <v>0.04591252731462294</v>
      </c>
      <c r="J115" s="241">
        <f t="shared" si="34"/>
        <v>-0.020209704838844544</v>
      </c>
      <c r="K115" s="241">
        <f t="shared" si="34"/>
        <v>0.07840947440292033</v>
      </c>
      <c r="L115" s="241">
        <f t="shared" si="34"/>
        <v>0.104596040192826</v>
      </c>
      <c r="M115" s="241">
        <f t="shared" si="34"/>
        <v>0.0733570088010441</v>
      </c>
      <c r="N115" s="241">
        <f t="shared" si="34"/>
        <v>0.12376115480185922</v>
      </c>
      <c r="O115" s="241">
        <f t="shared" si="34"/>
        <v>0.1515348647652278</v>
      </c>
      <c r="P115" s="241">
        <f t="shared" si="34"/>
        <v>0.04090741109748738</v>
      </c>
      <c r="Q115" s="40">
        <f>SUM(E115:P115)</f>
        <v>1</v>
      </c>
      <c r="R115" s="200"/>
    </row>
    <row r="116" spans="1:18" ht="12.75">
      <c r="A116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5"/>
      <c r="P116" s="15"/>
      <c r="Q116" s="19"/>
      <c r="R116" s="200"/>
    </row>
    <row r="117" spans="1:18" ht="12.75">
      <c r="A117"/>
      <c r="B117"/>
      <c r="C117"/>
      <c r="D117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5"/>
      <c r="P117" s="15"/>
      <c r="Q117" s="19"/>
      <c r="R117"/>
    </row>
    <row r="118" spans="1:18" ht="12.75">
      <c r="A118" s="257" t="s">
        <v>29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/>
    </row>
    <row r="119" spans="1:18" ht="12.75">
      <c r="A119" s="257">
        <v>2008</v>
      </c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/>
    </row>
    <row r="120" spans="1:18" ht="12.75">
      <c r="A120" s="1"/>
      <c r="B120" s="19"/>
      <c r="C120" t="s">
        <v>11</v>
      </c>
      <c r="D120" s="53" t="s">
        <v>31</v>
      </c>
      <c r="E120" s="53" t="s">
        <v>31</v>
      </c>
      <c r="F120" s="53" t="s">
        <v>31</v>
      </c>
      <c r="G120" s="53" t="s">
        <v>31</v>
      </c>
      <c r="H120" s="53" t="s">
        <v>31</v>
      </c>
      <c r="I120" s="53" t="s">
        <v>31</v>
      </c>
      <c r="J120" s="53" t="s">
        <v>31</v>
      </c>
      <c r="K120" s="53" t="s">
        <v>31</v>
      </c>
      <c r="L120" s="53" t="s">
        <v>31</v>
      </c>
      <c r="M120" s="53" t="s">
        <v>31</v>
      </c>
      <c r="N120" s="53" t="s">
        <v>31</v>
      </c>
      <c r="O120" s="201" t="s">
        <v>31</v>
      </c>
      <c r="P120" s="201" t="s">
        <v>31</v>
      </c>
      <c r="Q120" s="19"/>
      <c r="R120" s="1"/>
    </row>
    <row r="121" spans="1:18" ht="12.75">
      <c r="A121"/>
      <c r="B121"/>
      <c r="C121"/>
      <c r="D121" s="21" t="s">
        <v>13</v>
      </c>
      <c r="E121" s="21" t="s">
        <v>14</v>
      </c>
      <c r="F121" s="21" t="s">
        <v>15</v>
      </c>
      <c r="G121" s="21" t="s">
        <v>16</v>
      </c>
      <c r="H121" s="21" t="s">
        <v>17</v>
      </c>
      <c r="I121" s="21" t="s">
        <v>41</v>
      </c>
      <c r="J121" s="21" t="s">
        <v>18</v>
      </c>
      <c r="K121" s="21" t="s">
        <v>19</v>
      </c>
      <c r="L121" s="21" t="s">
        <v>20</v>
      </c>
      <c r="M121" s="21" t="s">
        <v>21</v>
      </c>
      <c r="N121" s="21" t="s">
        <v>22</v>
      </c>
      <c r="O121" s="199" t="s">
        <v>23</v>
      </c>
      <c r="P121" s="199" t="s">
        <v>13</v>
      </c>
      <c r="Q121" s="21" t="s">
        <v>5</v>
      </c>
      <c r="R121"/>
    </row>
    <row r="122" spans="1:18" ht="12.75">
      <c r="A122"/>
      <c r="B122"/>
      <c r="C122"/>
      <c r="D122" s="21" t="s">
        <v>6</v>
      </c>
      <c r="E122" s="22" t="s">
        <v>6</v>
      </c>
      <c r="F122" s="22" t="s">
        <v>6</v>
      </c>
      <c r="G122" s="22" t="s">
        <v>6</v>
      </c>
      <c r="H122" s="22" t="s">
        <v>6</v>
      </c>
      <c r="I122" s="22" t="s">
        <v>6</v>
      </c>
      <c r="J122" s="22" t="s">
        <v>6</v>
      </c>
      <c r="K122" s="22" t="s">
        <v>6</v>
      </c>
      <c r="L122" s="22" t="s">
        <v>6</v>
      </c>
      <c r="M122" s="22" t="s">
        <v>6</v>
      </c>
      <c r="N122" s="22" t="s">
        <v>6</v>
      </c>
      <c r="O122" s="202" t="s">
        <v>6</v>
      </c>
      <c r="P122" s="202" t="s">
        <v>6</v>
      </c>
      <c r="Q122" s="22" t="s">
        <v>6</v>
      </c>
      <c r="R122"/>
    </row>
    <row r="123" spans="1:18" ht="12.75">
      <c r="A123"/>
      <c r="B123"/>
      <c r="C123"/>
      <c r="D123" s="186">
        <v>39417</v>
      </c>
      <c r="E123" s="186">
        <v>39448</v>
      </c>
      <c r="F123" s="186">
        <v>39479</v>
      </c>
      <c r="G123" s="186">
        <v>39508</v>
      </c>
      <c r="H123" s="186">
        <v>39539</v>
      </c>
      <c r="I123" s="186">
        <v>39569</v>
      </c>
      <c r="J123" s="186">
        <v>39600</v>
      </c>
      <c r="K123" s="186">
        <v>39630</v>
      </c>
      <c r="L123" s="186">
        <v>39661</v>
      </c>
      <c r="M123" s="186">
        <v>39692</v>
      </c>
      <c r="N123" s="186">
        <v>39722</v>
      </c>
      <c r="O123" s="231">
        <v>39753</v>
      </c>
      <c r="P123" s="231">
        <v>39783</v>
      </c>
      <c r="Q123" s="23"/>
      <c r="R123"/>
    </row>
    <row r="124" spans="1:18" ht="12.75">
      <c r="A124" s="1">
        <v>235</v>
      </c>
      <c r="B124" s="19" t="s">
        <v>58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5"/>
      <c r="P124" s="15"/>
      <c r="Q124" s="25"/>
      <c r="R124"/>
    </row>
    <row r="125" spans="1:18" ht="12.75">
      <c r="A125"/>
      <c r="B125" s="19"/>
      <c r="C125" s="19" t="s">
        <v>48</v>
      </c>
      <c r="D125" s="168">
        <v>-197819.63</v>
      </c>
      <c r="E125" s="27">
        <f aca="true" t="shared" si="35" ref="E125:P125">D125+(E113*$Q$128)</f>
        <v>-239181.20696723094</v>
      </c>
      <c r="F125" s="27">
        <f t="shared" si="35"/>
        <v>-244711.36720767833</v>
      </c>
      <c r="G125" s="27">
        <f t="shared" si="35"/>
        <v>-242992.96669910717</v>
      </c>
      <c r="H125" s="27">
        <f t="shared" si="35"/>
        <v>-237662.68654121883</v>
      </c>
      <c r="I125" s="27">
        <f t="shared" si="35"/>
        <v>-241255.53853448838</v>
      </c>
      <c r="J125" s="27">
        <f t="shared" si="35"/>
        <v>-238319.23871255343</v>
      </c>
      <c r="K125" s="27">
        <f t="shared" si="35"/>
        <v>-242558.92254420626</v>
      </c>
      <c r="L125" s="27">
        <f t="shared" si="35"/>
        <v>-242423.08819189112</v>
      </c>
      <c r="M125" s="27">
        <f t="shared" si="35"/>
        <v>-249716.1330225662</v>
      </c>
      <c r="N125" s="27">
        <f t="shared" si="35"/>
        <v>-251171.57140799603</v>
      </c>
      <c r="O125" s="168">
        <f t="shared" si="35"/>
        <v>-258101.71824606703</v>
      </c>
      <c r="P125" s="168">
        <f t="shared" si="35"/>
        <v>-255053.8473578447</v>
      </c>
      <c r="Q125" s="27">
        <f>((D125/2)+SUM(E125:O125)+(P125/2))/12</f>
        <v>-242877.59806282716</v>
      </c>
      <c r="R125"/>
    </row>
    <row r="126" spans="1:18" ht="12.75">
      <c r="A126"/>
      <c r="B126" s="19"/>
      <c r="C126" s="19" t="s">
        <v>49</v>
      </c>
      <c r="D126" s="169">
        <v>-4988695.73</v>
      </c>
      <c r="E126" s="37">
        <f aca="true" t="shared" si="36" ref="E126:P126">D126+(E114*$Q$128)</f>
        <v>-5534636.3153458545</v>
      </c>
      <c r="F126" s="37">
        <f t="shared" si="36"/>
        <v>-5504043.361262829</v>
      </c>
      <c r="G126" s="37">
        <f t="shared" si="36"/>
        <v>-5483727.327230256</v>
      </c>
      <c r="H126" s="37">
        <f t="shared" si="36"/>
        <v>-5395577.649326238</v>
      </c>
      <c r="I126" s="37">
        <f t="shared" si="36"/>
        <v>-5443039.511178319</v>
      </c>
      <c r="J126" s="37">
        <f t="shared" si="36"/>
        <v>-5423502.6264949525</v>
      </c>
      <c r="K126" s="37">
        <f t="shared" si="36"/>
        <v>-5506454.249971936</v>
      </c>
      <c r="L126" s="37">
        <f t="shared" si="36"/>
        <v>-5622900.8433641</v>
      </c>
      <c r="M126" s="37">
        <f t="shared" si="36"/>
        <v>-5697180.765911663</v>
      </c>
      <c r="N126" s="37">
        <f t="shared" si="36"/>
        <v>-5833347.687111884</v>
      </c>
      <c r="O126" s="169">
        <f t="shared" si="36"/>
        <v>-5994924.255340195</v>
      </c>
      <c r="P126" s="169">
        <f t="shared" si="36"/>
        <v>-6043461.152642156</v>
      </c>
      <c r="Q126" s="37">
        <f>((D126/2)+SUM(E126:O126)+(P126/2))/12</f>
        <v>-5579617.752821608</v>
      </c>
      <c r="R126"/>
    </row>
    <row r="127" spans="1:18" ht="12.75">
      <c r="A127" s="52"/>
      <c r="B127" s="39"/>
      <c r="C127" s="39" t="s">
        <v>46</v>
      </c>
      <c r="D127" s="27">
        <f>SUM(D125:D126)</f>
        <v>-5186515.36</v>
      </c>
      <c r="E127" s="27">
        <f aca="true" t="shared" si="37" ref="E127:Q127">SUM(E125:E126)</f>
        <v>-5773817.522313085</v>
      </c>
      <c r="F127" s="27">
        <f t="shared" si="37"/>
        <v>-5748754.728470507</v>
      </c>
      <c r="G127" s="27">
        <f t="shared" si="37"/>
        <v>-5726720.293929364</v>
      </c>
      <c r="H127" s="27">
        <f t="shared" si="37"/>
        <v>-5633240.335867457</v>
      </c>
      <c r="I127" s="27">
        <f t="shared" si="37"/>
        <v>-5684295.049712808</v>
      </c>
      <c r="J127" s="27">
        <f t="shared" si="37"/>
        <v>-5661821.865207506</v>
      </c>
      <c r="K127" s="27">
        <f t="shared" si="37"/>
        <v>-5749013.172516143</v>
      </c>
      <c r="L127" s="27">
        <f t="shared" si="37"/>
        <v>-5865323.931555991</v>
      </c>
      <c r="M127" s="27">
        <f t="shared" si="37"/>
        <v>-5946896.898934229</v>
      </c>
      <c r="N127" s="27">
        <f t="shared" si="37"/>
        <v>-6084519.2585198805</v>
      </c>
      <c r="O127" s="168">
        <f t="shared" si="37"/>
        <v>-6253025.973586262</v>
      </c>
      <c r="P127" s="168">
        <f t="shared" si="37"/>
        <v>-6298515.000000001</v>
      </c>
      <c r="Q127" s="27">
        <f t="shared" si="37"/>
        <v>-5822495.350884436</v>
      </c>
      <c r="R127" s="3"/>
    </row>
    <row r="128" spans="1:17" ht="12.75">
      <c r="A128"/>
      <c r="B128"/>
      <c r="C128"/>
      <c r="D128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196"/>
      <c r="P128" s="196"/>
      <c r="Q128" s="244">
        <f>F4-D127</f>
        <v>-1111999.6399999997</v>
      </c>
    </row>
    <row r="129" spans="5:18" s="235" customFormat="1" ht="12.75">
      <c r="E129" s="242"/>
      <c r="F129" s="242"/>
      <c r="G129" s="242"/>
      <c r="H129" s="242"/>
      <c r="I129" s="242"/>
      <c r="J129" s="242"/>
      <c r="K129" s="242"/>
      <c r="L129" s="243"/>
      <c r="M129" s="243"/>
      <c r="N129" s="243"/>
      <c r="O129" s="243"/>
      <c r="P129" s="243"/>
      <c r="Q129" s="243"/>
      <c r="R129" s="237"/>
    </row>
    <row r="130" spans="1:18" ht="12.75">
      <c r="A130" s="257" t="s">
        <v>10</v>
      </c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0"/>
    </row>
    <row r="131" spans="1:18" ht="12.75">
      <c r="A131"/>
      <c r="B131" s="19"/>
      <c r="C131" t="s">
        <v>11</v>
      </c>
      <c r="D131" s="22" t="s">
        <v>12</v>
      </c>
      <c r="E131" s="22" t="s">
        <v>12</v>
      </c>
      <c r="F131" s="22" t="s">
        <v>12</v>
      </c>
      <c r="G131" s="22" t="s">
        <v>12</v>
      </c>
      <c r="H131" s="22" t="s">
        <v>12</v>
      </c>
      <c r="I131" s="22" t="s">
        <v>12</v>
      </c>
      <c r="J131" s="22" t="s">
        <v>12</v>
      </c>
      <c r="K131" s="22" t="s">
        <v>12</v>
      </c>
      <c r="L131" s="22" t="s">
        <v>12</v>
      </c>
      <c r="M131" s="22" t="s">
        <v>12</v>
      </c>
      <c r="N131" s="22" t="s">
        <v>12</v>
      </c>
      <c r="O131" s="202" t="s">
        <v>12</v>
      </c>
      <c r="P131" s="202" t="s">
        <v>12</v>
      </c>
      <c r="Q131" s="19"/>
      <c r="R131" s="19"/>
    </row>
    <row r="132" spans="1:18" ht="12.75">
      <c r="A132"/>
      <c r="B132"/>
      <c r="C132"/>
      <c r="D132" s="21" t="s">
        <v>13</v>
      </c>
      <c r="E132" s="21" t="s">
        <v>14</v>
      </c>
      <c r="F132" s="21" t="s">
        <v>15</v>
      </c>
      <c r="G132" s="21" t="s">
        <v>16</v>
      </c>
      <c r="H132" s="21" t="s">
        <v>17</v>
      </c>
      <c r="I132" s="21" t="s">
        <v>41</v>
      </c>
      <c r="J132" s="21" t="s">
        <v>18</v>
      </c>
      <c r="K132" s="21" t="s">
        <v>19</v>
      </c>
      <c r="L132" s="21" t="s">
        <v>20</v>
      </c>
      <c r="M132" s="21" t="s">
        <v>21</v>
      </c>
      <c r="N132" s="21" t="s">
        <v>22</v>
      </c>
      <c r="O132" s="199" t="s">
        <v>23</v>
      </c>
      <c r="P132" s="199" t="s">
        <v>13</v>
      </c>
      <c r="Q132" s="21" t="s">
        <v>5</v>
      </c>
      <c r="R132" s="19"/>
    </row>
    <row r="133" spans="1:18" ht="12.75">
      <c r="A133"/>
      <c r="B133"/>
      <c r="C133"/>
      <c r="D133" s="21" t="s">
        <v>78</v>
      </c>
      <c r="E133" s="21" t="s">
        <v>78</v>
      </c>
      <c r="F133" s="21" t="s">
        <v>78</v>
      </c>
      <c r="G133" s="21" t="s">
        <v>78</v>
      </c>
      <c r="H133" s="21" t="s">
        <v>78</v>
      </c>
      <c r="I133" s="21" t="s">
        <v>155</v>
      </c>
      <c r="J133" s="21" t="s">
        <v>78</v>
      </c>
      <c r="K133" s="21" t="s">
        <v>78</v>
      </c>
      <c r="L133" s="21" t="s">
        <v>78</v>
      </c>
      <c r="M133" s="21" t="s">
        <v>78</v>
      </c>
      <c r="N133" s="21" t="s">
        <v>78</v>
      </c>
      <c r="O133" s="199" t="s">
        <v>78</v>
      </c>
      <c r="P133" s="199" t="s">
        <v>78</v>
      </c>
      <c r="Q133" s="22" t="s">
        <v>6</v>
      </c>
      <c r="R133" s="19"/>
    </row>
    <row r="134" spans="1:18" ht="12.75">
      <c r="A134"/>
      <c r="B134"/>
      <c r="C134"/>
      <c r="D134" s="24" t="s">
        <v>165</v>
      </c>
      <c r="E134" s="24" t="s">
        <v>164</v>
      </c>
      <c r="F134" s="24" t="s">
        <v>164</v>
      </c>
      <c r="G134" s="24" t="s">
        <v>164</v>
      </c>
      <c r="H134" s="24" t="s">
        <v>164</v>
      </c>
      <c r="I134" s="24" t="s">
        <v>164</v>
      </c>
      <c r="J134" s="24" t="s">
        <v>164</v>
      </c>
      <c r="K134" s="24" t="s">
        <v>164</v>
      </c>
      <c r="L134" s="24" t="s">
        <v>164</v>
      </c>
      <c r="M134" s="24" t="s">
        <v>164</v>
      </c>
      <c r="N134" s="24" t="s">
        <v>164</v>
      </c>
      <c r="O134" s="24" t="s">
        <v>164</v>
      </c>
      <c r="P134" s="24" t="s">
        <v>164</v>
      </c>
      <c r="Q134" s="23"/>
      <c r="R134" s="19"/>
    </row>
    <row r="135" spans="1:18" ht="12.75">
      <c r="A135" s="1">
        <v>252</v>
      </c>
      <c r="B135" s="19" t="s">
        <v>162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5"/>
      <c r="P135" s="15"/>
      <c r="Q135" s="25"/>
      <c r="R135" s="31"/>
    </row>
    <row r="136" spans="1:18" ht="12.75">
      <c r="A136" s="2"/>
      <c r="B136" s="19"/>
      <c r="C136" s="19" t="s">
        <v>50</v>
      </c>
      <c r="D136" s="27">
        <f>(RB08!R235+RB08!AD235+RB08!AP235)/3</f>
        <v>-12844851.673333332</v>
      </c>
      <c r="E136" s="27">
        <f>(RB08!S235+RB08!AE235+RB08!BC235)/3</f>
        <v>-18815474.45</v>
      </c>
      <c r="F136" s="27">
        <f>(RB08!T235+RB08!AF235+RB08!BD235)/3</f>
        <v>-19009996.87666667</v>
      </c>
      <c r="G136" s="27">
        <f>(RB08!U235+RB08!AG235+RB08!BE235)/3</f>
        <v>-19613202.656666666</v>
      </c>
      <c r="H136" s="27">
        <f>(RB08!V235+RB08!AH235+RB08!BF235)/3</f>
        <v>-20005604.22</v>
      </c>
      <c r="I136" s="27">
        <f>(RB08!W235+RB08!AI235+RB08!BG235)/3</f>
        <v>-21423977.546666667</v>
      </c>
      <c r="J136" s="27">
        <f>(RB08!X235+RB08!AJ235+RB08!BH235)/3</f>
        <v>-22570828.613333333</v>
      </c>
      <c r="K136" s="27">
        <f>(RB08!Y235+RB08!AK235+RB08!BI235)/3</f>
        <v>-23666477.213333335</v>
      </c>
      <c r="L136" s="27">
        <f>(RB08!Z235+RB08!AL235+RB08!BJ235)/3</f>
        <v>-25217909.33</v>
      </c>
      <c r="M136" s="27">
        <f>(RB08!AA235+RB08!AM235+RB08!BK235)/3</f>
        <v>-26514161.753333334</v>
      </c>
      <c r="N136" s="27">
        <f>(RB08!AB235+RB08!AN235+RB08!BL235)/3</f>
        <v>-27811122.076666668</v>
      </c>
      <c r="O136" s="27">
        <f>(RB08!AC235+RB08!AO235+RB08!BM235)/3</f>
        <v>-27788437.613333333</v>
      </c>
      <c r="P136" s="27">
        <f>(RB08!AD235+RB08!AP235+RB08!BN235)/3</f>
        <v>-28354405.393333334</v>
      </c>
      <c r="Q136" s="19">
        <f>((D136/2)+SUM(E136:O136)+(P136/2))/12</f>
        <v>-22753068.406944443</v>
      </c>
      <c r="R136" s="31"/>
    </row>
    <row r="137" spans="1:18" ht="12.75">
      <c r="A137"/>
      <c r="B137" s="19"/>
      <c r="C137" s="19" t="s">
        <v>46</v>
      </c>
      <c r="D137" s="27">
        <f aca="true" t="shared" si="38" ref="D137:P137">SUM(D136:D136)</f>
        <v>-12844851.673333332</v>
      </c>
      <c r="E137" s="27">
        <f t="shared" si="38"/>
        <v>-18815474.45</v>
      </c>
      <c r="F137" s="27">
        <f t="shared" si="38"/>
        <v>-19009996.87666667</v>
      </c>
      <c r="G137" s="27">
        <f t="shared" si="38"/>
        <v>-19613202.656666666</v>
      </c>
      <c r="H137" s="27">
        <f t="shared" si="38"/>
        <v>-20005604.22</v>
      </c>
      <c r="I137" s="27">
        <f t="shared" si="38"/>
        <v>-21423977.546666667</v>
      </c>
      <c r="J137" s="27">
        <f t="shared" si="38"/>
        <v>-22570828.613333333</v>
      </c>
      <c r="K137" s="27">
        <f t="shared" si="38"/>
        <v>-23666477.213333335</v>
      </c>
      <c r="L137" s="27">
        <f t="shared" si="38"/>
        <v>-25217909.33</v>
      </c>
      <c r="M137" s="27">
        <f t="shared" si="38"/>
        <v>-26514161.753333334</v>
      </c>
      <c r="N137" s="27">
        <f t="shared" si="38"/>
        <v>-27811122.076666668</v>
      </c>
      <c r="O137" s="168">
        <f t="shared" si="38"/>
        <v>-27788437.613333333</v>
      </c>
      <c r="P137" s="168">
        <f t="shared" si="38"/>
        <v>-28354405.393333334</v>
      </c>
      <c r="Q137" s="19">
        <f>((D137/2)+SUM(E137:O137)+(P137/2))/12</f>
        <v>-22753068.406944443</v>
      </c>
      <c r="R137" s="21"/>
    </row>
    <row r="138" spans="1:18" ht="12.75">
      <c r="A138"/>
      <c r="B138" s="19"/>
      <c r="C138" s="19"/>
      <c r="D138" s="19"/>
      <c r="E138" s="38">
        <f aca="true" t="shared" si="39" ref="E138:P138">E137-D137</f>
        <v>-5970622.776666667</v>
      </c>
      <c r="F138" s="38">
        <f t="shared" si="39"/>
        <v>-194522.42666666955</v>
      </c>
      <c r="G138" s="38">
        <f t="shared" si="39"/>
        <v>-603205.7799999975</v>
      </c>
      <c r="H138" s="38">
        <f t="shared" si="39"/>
        <v>-392401.56333333254</v>
      </c>
      <c r="I138" s="38">
        <f t="shared" si="39"/>
        <v>-1418373.326666668</v>
      </c>
      <c r="J138" s="38">
        <f t="shared" si="39"/>
        <v>-1146851.0666666664</v>
      </c>
      <c r="K138" s="38">
        <f t="shared" si="39"/>
        <v>-1095648.6000000015</v>
      </c>
      <c r="L138" s="38">
        <f t="shared" si="39"/>
        <v>-1551432.1166666634</v>
      </c>
      <c r="M138" s="38">
        <f t="shared" si="39"/>
        <v>-1296252.4233333357</v>
      </c>
      <c r="N138" s="38">
        <f t="shared" si="39"/>
        <v>-1296960.3233333342</v>
      </c>
      <c r="O138" s="228">
        <f t="shared" si="39"/>
        <v>22684.463333334774</v>
      </c>
      <c r="P138" s="228">
        <f t="shared" si="39"/>
        <v>-565967.7800000012</v>
      </c>
      <c r="Q138" s="38"/>
      <c r="R138" s="21"/>
    </row>
    <row r="139" spans="1:18" ht="12.75">
      <c r="A139" s="1"/>
      <c r="B139" s="19"/>
      <c r="C139" s="19"/>
      <c r="D139" s="19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28"/>
      <c r="P139" s="229">
        <f>P137-D137</f>
        <v>-15509553.720000003</v>
      </c>
      <c r="Q139" s="38"/>
      <c r="R139" s="19"/>
    </row>
    <row r="140" spans="1:18" ht="12.75">
      <c r="A140" s="1">
        <v>252</v>
      </c>
      <c r="B140" s="19" t="s">
        <v>162</v>
      </c>
      <c r="C140" s="19" t="s">
        <v>159</v>
      </c>
      <c r="D140" s="19"/>
      <c r="E140" s="42">
        <f aca="true" t="shared" si="40" ref="E140:P140">E138/$P139</f>
        <v>0.38496418945745564</v>
      </c>
      <c r="F140" s="42">
        <f t="shared" si="40"/>
        <v>0.012542103414350823</v>
      </c>
      <c r="G140" s="42">
        <f t="shared" si="40"/>
        <v>0.03889252978453834</v>
      </c>
      <c r="H140" s="42">
        <f t="shared" si="40"/>
        <v>0.02530063536433803</v>
      </c>
      <c r="I140" s="42">
        <f t="shared" si="40"/>
        <v>0.09145158863195632</v>
      </c>
      <c r="J140" s="42">
        <f t="shared" si="40"/>
        <v>0.07394481410433944</v>
      </c>
      <c r="K140" s="42">
        <f t="shared" si="40"/>
        <v>0.07064346400806698</v>
      </c>
      <c r="L140" s="42">
        <f t="shared" si="40"/>
        <v>0.1000307387740015</v>
      </c>
      <c r="M140" s="42">
        <f t="shared" si="40"/>
        <v>0.08357767391216306</v>
      </c>
      <c r="N140" s="42">
        <f t="shared" si="40"/>
        <v>0.0836233167470749</v>
      </c>
      <c r="O140" s="230">
        <f t="shared" si="40"/>
        <v>-0.0014626122545410526</v>
      </c>
      <c r="P140" s="230">
        <f t="shared" si="40"/>
        <v>0.03649155805625599</v>
      </c>
      <c r="Q140" s="230">
        <f>SUM(E140:P140)</f>
        <v>1</v>
      </c>
      <c r="R140" s="19"/>
    </row>
    <row r="141" spans="1:18" ht="12.75">
      <c r="A141"/>
      <c r="B141" s="19"/>
      <c r="C141" s="19" t="s">
        <v>50</v>
      </c>
      <c r="D141" s="69"/>
      <c r="E141" s="234">
        <f aca="true" t="shared" si="41" ref="E141:P141">IF((E$33="ACTUAL"),0,(E136-D136)/$P$139)</f>
        <v>0.38496418945745564</v>
      </c>
      <c r="F141" s="234">
        <f t="shared" si="41"/>
        <v>0.012542103414350823</v>
      </c>
      <c r="G141" s="234">
        <f t="shared" si="41"/>
        <v>0.03889252978453834</v>
      </c>
      <c r="H141" s="234">
        <f t="shared" si="41"/>
        <v>0.02530063536433803</v>
      </c>
      <c r="I141" s="234">
        <f t="shared" si="41"/>
        <v>0.09145158863195632</v>
      </c>
      <c r="J141" s="234">
        <f t="shared" si="41"/>
        <v>0.07394481410433944</v>
      </c>
      <c r="K141" s="234">
        <f t="shared" si="41"/>
        <v>0.07064346400806698</v>
      </c>
      <c r="L141" s="234">
        <f t="shared" si="41"/>
        <v>0.1000307387740015</v>
      </c>
      <c r="M141" s="234">
        <f t="shared" si="41"/>
        <v>0.08357767391216306</v>
      </c>
      <c r="N141" s="234">
        <f t="shared" si="41"/>
        <v>0.0836233167470749</v>
      </c>
      <c r="O141" s="234">
        <f t="shared" si="41"/>
        <v>-0.0014626122545410526</v>
      </c>
      <c r="P141" s="234">
        <f t="shared" si="41"/>
        <v>0.03649155805625599</v>
      </c>
      <c r="Q141" s="234">
        <f>SUM(E141:P141)</f>
        <v>1</v>
      </c>
      <c r="R141" s="31"/>
    </row>
    <row r="142" spans="1:18" ht="12.75">
      <c r="A142"/>
      <c r="B142" s="19"/>
      <c r="C142" s="39" t="s">
        <v>46</v>
      </c>
      <c r="D142" s="19"/>
      <c r="E142" s="241">
        <f aca="true" t="shared" si="42" ref="E142:P142">SUM(E141:E141)</f>
        <v>0.38496418945745564</v>
      </c>
      <c r="F142" s="241">
        <f t="shared" si="42"/>
        <v>0.012542103414350823</v>
      </c>
      <c r="G142" s="241">
        <f t="shared" si="42"/>
        <v>0.03889252978453834</v>
      </c>
      <c r="H142" s="241">
        <f t="shared" si="42"/>
        <v>0.02530063536433803</v>
      </c>
      <c r="I142" s="241">
        <f t="shared" si="42"/>
        <v>0.09145158863195632</v>
      </c>
      <c r="J142" s="241">
        <f t="shared" si="42"/>
        <v>0.07394481410433944</v>
      </c>
      <c r="K142" s="241">
        <f t="shared" si="42"/>
        <v>0.07064346400806698</v>
      </c>
      <c r="L142" s="241">
        <f t="shared" si="42"/>
        <v>0.1000307387740015</v>
      </c>
      <c r="M142" s="241">
        <f t="shared" si="42"/>
        <v>0.08357767391216306</v>
      </c>
      <c r="N142" s="241">
        <f t="shared" si="42"/>
        <v>0.0836233167470749</v>
      </c>
      <c r="O142" s="241">
        <f t="shared" si="42"/>
        <v>-0.0014626122545410526</v>
      </c>
      <c r="P142" s="241">
        <f t="shared" si="42"/>
        <v>0.03649155805625599</v>
      </c>
      <c r="Q142" s="40">
        <f>SUM(E142:P142)</f>
        <v>1</v>
      </c>
      <c r="R142" s="200"/>
    </row>
    <row r="143" spans="1:18" ht="12.75">
      <c r="A143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5"/>
      <c r="P143" s="15"/>
      <c r="Q143" s="19"/>
      <c r="R143" s="200"/>
    </row>
    <row r="144" spans="1:18" ht="12.75">
      <c r="A144"/>
      <c r="B144"/>
      <c r="C144"/>
      <c r="D14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5"/>
      <c r="P144" s="15"/>
      <c r="Q144" s="19"/>
      <c r="R144"/>
    </row>
    <row r="145" spans="1:18" ht="12.75">
      <c r="A145" s="257" t="s">
        <v>29</v>
      </c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/>
    </row>
    <row r="146" spans="1:18" ht="12.75">
      <c r="A146" s="257">
        <v>2008</v>
      </c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/>
    </row>
    <row r="147" spans="1:18" ht="12.75">
      <c r="A147" s="1"/>
      <c r="B147" s="19"/>
      <c r="C147" t="s">
        <v>11</v>
      </c>
      <c r="D147" s="53" t="s">
        <v>31</v>
      </c>
      <c r="E147" s="53" t="s">
        <v>31</v>
      </c>
      <c r="F147" s="53" t="s">
        <v>31</v>
      </c>
      <c r="G147" s="53" t="s">
        <v>31</v>
      </c>
      <c r="H147" s="53" t="s">
        <v>31</v>
      </c>
      <c r="I147" s="53" t="s">
        <v>31</v>
      </c>
      <c r="J147" s="53" t="s">
        <v>31</v>
      </c>
      <c r="K147" s="53" t="s">
        <v>31</v>
      </c>
      <c r="L147" s="53" t="s">
        <v>31</v>
      </c>
      <c r="M147" s="53" t="s">
        <v>31</v>
      </c>
      <c r="N147" s="53" t="s">
        <v>31</v>
      </c>
      <c r="O147" s="201" t="s">
        <v>31</v>
      </c>
      <c r="P147" s="201" t="s">
        <v>31</v>
      </c>
      <c r="Q147" s="19"/>
      <c r="R147" s="1"/>
    </row>
    <row r="148" spans="1:18" ht="12.75">
      <c r="A148"/>
      <c r="B148"/>
      <c r="C148"/>
      <c r="D148" s="21" t="s">
        <v>13</v>
      </c>
      <c r="E148" s="21" t="s">
        <v>14</v>
      </c>
      <c r="F148" s="21" t="s">
        <v>15</v>
      </c>
      <c r="G148" s="21" t="s">
        <v>16</v>
      </c>
      <c r="H148" s="21" t="s">
        <v>17</v>
      </c>
      <c r="I148" s="21" t="s">
        <v>41</v>
      </c>
      <c r="J148" s="21" t="s">
        <v>18</v>
      </c>
      <c r="K148" s="21" t="s">
        <v>19</v>
      </c>
      <c r="L148" s="21" t="s">
        <v>20</v>
      </c>
      <c r="M148" s="21" t="s">
        <v>21</v>
      </c>
      <c r="N148" s="21" t="s">
        <v>22</v>
      </c>
      <c r="O148" s="199" t="s">
        <v>23</v>
      </c>
      <c r="P148" s="199" t="s">
        <v>13</v>
      </c>
      <c r="Q148" s="21" t="s">
        <v>5</v>
      </c>
      <c r="R148"/>
    </row>
    <row r="149" spans="1:18" ht="12.75">
      <c r="A149"/>
      <c r="B149"/>
      <c r="C149"/>
      <c r="D149" s="21" t="s">
        <v>6</v>
      </c>
      <c r="E149" s="22" t="s">
        <v>6</v>
      </c>
      <c r="F149" s="22" t="s">
        <v>6</v>
      </c>
      <c r="G149" s="22" t="s">
        <v>6</v>
      </c>
      <c r="H149" s="22" t="s">
        <v>6</v>
      </c>
      <c r="I149" s="22" t="s">
        <v>6</v>
      </c>
      <c r="J149" s="22" t="s">
        <v>6</v>
      </c>
      <c r="K149" s="22" t="s">
        <v>6</v>
      </c>
      <c r="L149" s="22" t="s">
        <v>6</v>
      </c>
      <c r="M149" s="22" t="s">
        <v>6</v>
      </c>
      <c r="N149" s="22" t="s">
        <v>6</v>
      </c>
      <c r="O149" s="202" t="s">
        <v>6</v>
      </c>
      <c r="P149" s="202" t="s">
        <v>6</v>
      </c>
      <c r="Q149" s="22" t="s">
        <v>6</v>
      </c>
      <c r="R149"/>
    </row>
    <row r="150" spans="1:18" ht="12.75">
      <c r="A150"/>
      <c r="B150"/>
      <c r="C150"/>
      <c r="D150" s="186">
        <v>39417</v>
      </c>
      <c r="E150" s="186">
        <v>39448</v>
      </c>
      <c r="F150" s="186">
        <v>39479</v>
      </c>
      <c r="G150" s="186">
        <v>39508</v>
      </c>
      <c r="H150" s="186">
        <v>39539</v>
      </c>
      <c r="I150" s="186">
        <v>39569</v>
      </c>
      <c r="J150" s="186">
        <v>39600</v>
      </c>
      <c r="K150" s="186">
        <v>39630</v>
      </c>
      <c r="L150" s="186">
        <v>39661</v>
      </c>
      <c r="M150" s="186">
        <v>39692</v>
      </c>
      <c r="N150" s="186">
        <v>39722</v>
      </c>
      <c r="O150" s="231">
        <v>39753</v>
      </c>
      <c r="P150" s="231">
        <v>39783</v>
      </c>
      <c r="Q150" s="23"/>
      <c r="R150"/>
    </row>
    <row r="151" spans="1:18" ht="12.75">
      <c r="A151" s="1">
        <v>252</v>
      </c>
      <c r="B151" s="19" t="s">
        <v>162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5"/>
      <c r="P151" s="15"/>
      <c r="Q151" s="25"/>
      <c r="R151"/>
    </row>
    <row r="152" spans="1:18" ht="12.75">
      <c r="A152"/>
      <c r="B152" s="19"/>
      <c r="C152" s="19" t="s">
        <v>50</v>
      </c>
      <c r="D152" s="169">
        <v>-51180228.61</v>
      </c>
      <c r="E152" s="37">
        <f aca="true" t="shared" si="43" ref="E152:P152">D152+(E141*$Q$154)</f>
        <v>-52718809.3616778</v>
      </c>
      <c r="F152" s="37">
        <f t="shared" si="43"/>
        <v>-52768936.20315381</v>
      </c>
      <c r="G152" s="37">
        <f t="shared" si="43"/>
        <v>-52924377.40872382</v>
      </c>
      <c r="H152" s="37">
        <f t="shared" si="43"/>
        <v>-53025496.088442184</v>
      </c>
      <c r="I152" s="37">
        <f t="shared" si="43"/>
        <v>-53390999.31661981</v>
      </c>
      <c r="J152" s="37">
        <f t="shared" si="43"/>
        <v>-53686533.474816896</v>
      </c>
      <c r="K152" s="37">
        <f t="shared" si="43"/>
        <v>-53968873.17531693</v>
      </c>
      <c r="L152" s="37">
        <f t="shared" si="43"/>
        <v>-54368664.567525886</v>
      </c>
      <c r="M152" s="37">
        <f t="shared" si="43"/>
        <v>-54702698.23578081</v>
      </c>
      <c r="N152" s="37">
        <f t="shared" si="43"/>
        <v>-55036914.32408719</v>
      </c>
      <c r="O152" s="169">
        <f t="shared" si="43"/>
        <v>-55031068.72305823</v>
      </c>
      <c r="P152" s="169">
        <f t="shared" si="43"/>
        <v>-55176914.00000001</v>
      </c>
      <c r="Q152" s="37">
        <f>((D152/2)+SUM(E152:O152)+(P152/2))/12</f>
        <v>-53733495.18201695</v>
      </c>
      <c r="R152"/>
    </row>
    <row r="153" spans="1:18" ht="12.75">
      <c r="A153" s="52"/>
      <c r="B153" s="39"/>
      <c r="C153" s="39" t="s">
        <v>46</v>
      </c>
      <c r="D153" s="27">
        <f>SUM(D152)</f>
        <v>-51180228.61</v>
      </c>
      <c r="E153" s="27">
        <f aca="true" t="shared" si="44" ref="E153:Q153">SUM(E152:E152)</f>
        <v>-52718809.3616778</v>
      </c>
      <c r="F153" s="27">
        <f t="shared" si="44"/>
        <v>-52768936.20315381</v>
      </c>
      <c r="G153" s="27">
        <f t="shared" si="44"/>
        <v>-52924377.40872382</v>
      </c>
      <c r="H153" s="27">
        <f t="shared" si="44"/>
        <v>-53025496.088442184</v>
      </c>
      <c r="I153" s="27">
        <f t="shared" si="44"/>
        <v>-53390999.31661981</v>
      </c>
      <c r="J153" s="27">
        <f t="shared" si="44"/>
        <v>-53686533.474816896</v>
      </c>
      <c r="K153" s="27">
        <f t="shared" si="44"/>
        <v>-53968873.17531693</v>
      </c>
      <c r="L153" s="27">
        <f t="shared" si="44"/>
        <v>-54368664.567525886</v>
      </c>
      <c r="M153" s="27">
        <f t="shared" si="44"/>
        <v>-54702698.23578081</v>
      </c>
      <c r="N153" s="27">
        <f t="shared" si="44"/>
        <v>-55036914.32408719</v>
      </c>
      <c r="O153" s="168">
        <f t="shared" si="44"/>
        <v>-55031068.72305823</v>
      </c>
      <c r="P153" s="168">
        <f t="shared" si="44"/>
        <v>-55176914.00000001</v>
      </c>
      <c r="Q153" s="27">
        <f t="shared" si="44"/>
        <v>-53733495.18201695</v>
      </c>
      <c r="R153" s="3"/>
    </row>
    <row r="154" spans="1:18" ht="12.75">
      <c r="A154" s="52"/>
      <c r="B154" s="19"/>
      <c r="C154" s="19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168"/>
      <c r="P154" s="168"/>
      <c r="Q154" s="27">
        <f>F5-D153</f>
        <v>-3996685.3900000006</v>
      </c>
      <c r="R154" s="3"/>
    </row>
    <row r="155" spans="1:17" s="235" customFormat="1" ht="12.75">
      <c r="A155" s="243"/>
      <c r="B155" s="238"/>
      <c r="C155" s="238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1:18" ht="12.75">
      <c r="A156" s="257" t="s">
        <v>29</v>
      </c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/>
    </row>
    <row r="157" spans="1:18" ht="12.75">
      <c r="A157" s="257">
        <v>2008</v>
      </c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/>
    </row>
    <row r="158" spans="1:18" ht="12.75">
      <c r="A158" s="1"/>
      <c r="B158" s="19"/>
      <c r="C158" t="s">
        <v>11</v>
      </c>
      <c r="D158" s="53" t="s">
        <v>31</v>
      </c>
      <c r="E158" s="53" t="s">
        <v>31</v>
      </c>
      <c r="F158" s="53" t="s">
        <v>31</v>
      </c>
      <c r="G158" s="53" t="s">
        <v>31</v>
      </c>
      <c r="H158" s="53" t="s">
        <v>31</v>
      </c>
      <c r="I158" s="53" t="s">
        <v>31</v>
      </c>
      <c r="J158" s="53" t="s">
        <v>31</v>
      </c>
      <c r="K158" s="53" t="s">
        <v>31</v>
      </c>
      <c r="L158" s="53" t="s">
        <v>31</v>
      </c>
      <c r="M158" s="53" t="s">
        <v>31</v>
      </c>
      <c r="N158" s="53" t="s">
        <v>31</v>
      </c>
      <c r="O158" s="201" t="s">
        <v>31</v>
      </c>
      <c r="P158" s="201" t="s">
        <v>31</v>
      </c>
      <c r="Q158" s="19"/>
      <c r="R158" s="1"/>
    </row>
    <row r="159" spans="1:17" ht="12.75">
      <c r="A159"/>
      <c r="B159"/>
      <c r="C159"/>
      <c r="D159" s="21" t="s">
        <v>13</v>
      </c>
      <c r="E159" s="21" t="s">
        <v>14</v>
      </c>
      <c r="F159" s="21" t="s">
        <v>15</v>
      </c>
      <c r="G159" s="21" t="s">
        <v>16</v>
      </c>
      <c r="H159" s="21" t="s">
        <v>17</v>
      </c>
      <c r="I159" s="21" t="s">
        <v>41</v>
      </c>
      <c r="J159" s="21" t="s">
        <v>18</v>
      </c>
      <c r="K159" s="21" t="s">
        <v>19</v>
      </c>
      <c r="L159" s="21" t="s">
        <v>20</v>
      </c>
      <c r="M159" s="21" t="s">
        <v>21</v>
      </c>
      <c r="N159" s="21" t="s">
        <v>22</v>
      </c>
      <c r="O159" s="199" t="s">
        <v>23</v>
      </c>
      <c r="P159" s="199" t="s">
        <v>13</v>
      </c>
      <c r="Q159" s="21" t="s">
        <v>5</v>
      </c>
    </row>
    <row r="160" spans="1:17" ht="12.75">
      <c r="A160"/>
      <c r="B160"/>
      <c r="C160"/>
      <c r="D160" s="21" t="s">
        <v>78</v>
      </c>
      <c r="E160" s="21" t="s">
        <v>78</v>
      </c>
      <c r="F160" s="21" t="s">
        <v>78</v>
      </c>
      <c r="G160" s="21" t="s">
        <v>78</v>
      </c>
      <c r="H160" s="21" t="s">
        <v>78</v>
      </c>
      <c r="I160" s="21" t="s">
        <v>78</v>
      </c>
      <c r="J160" s="21" t="s">
        <v>78</v>
      </c>
      <c r="K160" s="21" t="s">
        <v>78</v>
      </c>
      <c r="L160" s="21" t="s">
        <v>78</v>
      </c>
      <c r="M160" s="21" t="s">
        <v>78</v>
      </c>
      <c r="N160" s="21" t="s">
        <v>78</v>
      </c>
      <c r="O160" s="199" t="s">
        <v>78</v>
      </c>
      <c r="P160" s="199" t="s">
        <v>78</v>
      </c>
      <c r="Q160" s="22" t="s">
        <v>6</v>
      </c>
    </row>
    <row r="161" spans="1:17" ht="12.75">
      <c r="A161"/>
      <c r="B161"/>
      <c r="C161"/>
      <c r="D161" s="24" t="s">
        <v>165</v>
      </c>
      <c r="E161" s="24" t="s">
        <v>164</v>
      </c>
      <c r="F161" s="24" t="s">
        <v>164</v>
      </c>
      <c r="G161" s="24" t="s">
        <v>164</v>
      </c>
      <c r="H161" s="24" t="s">
        <v>164</v>
      </c>
      <c r="I161" s="24" t="s">
        <v>164</v>
      </c>
      <c r="J161" s="24" t="s">
        <v>164</v>
      </c>
      <c r="K161" s="24" t="s">
        <v>164</v>
      </c>
      <c r="L161" s="24" t="s">
        <v>164</v>
      </c>
      <c r="M161" s="24" t="s">
        <v>164</v>
      </c>
      <c r="N161" s="24" t="s">
        <v>164</v>
      </c>
      <c r="O161" s="24" t="s">
        <v>164</v>
      </c>
      <c r="P161" s="24" t="s">
        <v>164</v>
      </c>
      <c r="Q161" s="23"/>
    </row>
    <row r="162" spans="1:17" ht="12.75">
      <c r="A162" s="1">
        <v>255</v>
      </c>
      <c r="B162" s="19" t="s">
        <v>26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5"/>
      <c r="P162" s="15"/>
      <c r="Q162" s="25"/>
    </row>
    <row r="163" spans="1:17" ht="12.75">
      <c r="A163"/>
      <c r="B163" s="19"/>
      <c r="C163" s="19" t="s">
        <v>47</v>
      </c>
      <c r="D163" s="27">
        <f>(RB08!R243+RB08!AD243+RB08!AP243)/3</f>
        <v>-368444.67333333334</v>
      </c>
      <c r="E163" s="27">
        <f>(RB08!S243+RB08!AE243+RB08!BC243)/3</f>
        <v>-350800.6700000001</v>
      </c>
      <c r="F163" s="27">
        <f>(RB08!T243+RB08!AF243+RB08!BD243)/3</f>
        <v>-347271.86333333334</v>
      </c>
      <c r="G163" s="27">
        <f>(RB08!U243+RB08!AG243+RB08!BE243)/3</f>
        <v>-343743.0566666667</v>
      </c>
      <c r="H163" s="27">
        <f>(RB08!V243+RB08!AH243+RB08!BF243)/3</f>
        <v>-340214.25</v>
      </c>
      <c r="I163" s="27">
        <f>(RB08!W243+RB08!AI243+RB08!BG243)/3</f>
        <v>-336685.44333333336</v>
      </c>
      <c r="J163" s="27">
        <f>(RB08!X243+RB08!AJ243+RB08!BH243)/3</f>
        <v>-333156.63666666666</v>
      </c>
      <c r="K163" s="27">
        <f>(RB08!Y243+RB08!AK243+RB08!BI243)/3</f>
        <v>-329627.83</v>
      </c>
      <c r="L163" s="27">
        <f>(RB08!Z243+RB08!AL243+RB08!BJ243)/3</f>
        <v>-326099.0233333333</v>
      </c>
      <c r="M163" s="27">
        <f>(RB08!AA243+RB08!AM243+RB08!BK243)/3</f>
        <v>-322570.2166666667</v>
      </c>
      <c r="N163" s="27">
        <f>(RB08!AB243+RB08!AN243+RB08!BL243)/3</f>
        <v>-319041.41</v>
      </c>
      <c r="O163" s="27">
        <f>(RB08!AC243+RB08!AO243+RB08!BM243)/3</f>
        <v>-315512.60333333333</v>
      </c>
      <c r="P163" s="27">
        <f>(RB08!AD243+RB08!AP243+RB08!BN243)/3</f>
        <v>-311983.85333333333</v>
      </c>
      <c r="Q163" s="19">
        <f>((D163/2)+SUM(E163:O163)+(P163/2))/12</f>
        <v>-333744.7722222223</v>
      </c>
    </row>
    <row r="164" spans="1:17" ht="12.75">
      <c r="A164" s="2"/>
      <c r="B164" s="19"/>
      <c r="C164" s="19" t="s">
        <v>48</v>
      </c>
      <c r="D164" s="27">
        <f>(RB08!R244+RB08!AD244+RB08!AP244)/3</f>
        <v>-115946.0808913333</v>
      </c>
      <c r="E164" s="27">
        <f>(RB08!S244+RB08!AE244+RB08!BC244)/3</f>
        <v>-108264.06027866661</v>
      </c>
      <c r="F164" s="27">
        <f>(RB08!T244+RB08!AF244+RB08!BD244)/3</f>
        <v>-107697.26620200003</v>
      </c>
      <c r="G164" s="27">
        <f>(RB08!U244+RB08!AG244+RB08!BE244)/3</f>
        <v>-106644.51789600016</v>
      </c>
      <c r="H164" s="27">
        <f>(RB08!V244+RB08!AH244+RB08!BF244)/3</f>
        <v>-105679.162801</v>
      </c>
      <c r="I164" s="27">
        <f>(RB08!W244+RB08!AI244+RB08!BG244)/3</f>
        <v>-104832.89914799975</v>
      </c>
      <c r="J164" s="27">
        <f>(RB08!X244+RB08!AJ244+RB08!BH244)/3</f>
        <v>-103653.37497999995</v>
      </c>
      <c r="K164" s="27">
        <f>(RB08!Y244+RB08!AK244+RB08!BI244)/3</f>
        <v>-102606.38998800008</v>
      </c>
      <c r="L164" s="27">
        <f>(RB08!Z244+RB08!AL244+RB08!BJ244)/3</f>
        <v>-101526.74621266672</v>
      </c>
      <c r="M164" s="27">
        <f>(RB08!AA244+RB08!AM244+RB08!BK244)/3</f>
        <v>-100114.81953400014</v>
      </c>
      <c r="N164" s="27">
        <f>(RB08!AB244+RB08!AN244+RB08!BL244)/3</f>
        <v>-98837.33607533347</v>
      </c>
      <c r="O164" s="27">
        <f>(RB08!AC244+RB08!AO244+RB08!BM244)/3</f>
        <v>-97792.27218666661</v>
      </c>
      <c r="P164" s="27">
        <f>(RB08!AD244+RB08!AP244+RB08!BN244)/3</f>
        <v>-96293.92859133334</v>
      </c>
      <c r="Q164" s="19">
        <f>((D164/2)+SUM(E164:O164)+(P164/2))/12</f>
        <v>-103647.40417030558</v>
      </c>
    </row>
    <row r="165" spans="1:17" ht="12.75">
      <c r="A165"/>
      <c r="B165" s="19"/>
      <c r="C165" s="19" t="s">
        <v>49</v>
      </c>
      <c r="D165" s="27">
        <f>(RB08!R245+RB08!AD245+RB08!AP245)/3</f>
        <v>-3255081.1491086665</v>
      </c>
      <c r="E165" s="27">
        <f>(RB08!S245+RB08!AE245+RB08!BC245)/3</f>
        <v>-3118680.306388</v>
      </c>
      <c r="F165" s="27">
        <f>(RB08!T245+RB08!AF245+RB08!BD245)/3</f>
        <v>-3090430.5304646664</v>
      </c>
      <c r="G165" s="27">
        <f>(RB08!U245+RB08!AG245+RB08!BE245)/3</f>
        <v>-3062666.7087706663</v>
      </c>
      <c r="H165" s="27">
        <f>(RB08!V245+RB08!AH245+RB08!BF245)/3</f>
        <v>-3034815.493865667</v>
      </c>
      <c r="I165" s="27">
        <f>(RB08!W245+RB08!AI245+RB08!BG245)/3</f>
        <v>-3006845.187518667</v>
      </c>
      <c r="J165" s="27">
        <f>(RB08!X245+RB08!AJ245+RB08!BH245)/3</f>
        <v>-2979208.1416866668</v>
      </c>
      <c r="K165" s="27">
        <f>(RB08!Y245+RB08!AK245+RB08!BI245)/3</f>
        <v>-2951438.5566786663</v>
      </c>
      <c r="L165" s="27">
        <f>(RB08!Z245+RB08!AL245+RB08!BJ245)/3</f>
        <v>-2923701.6304539996</v>
      </c>
      <c r="M165" s="27">
        <f>(RB08!AA245+RB08!AM245+RB08!BK245)/3</f>
        <v>-2896296.987132666</v>
      </c>
      <c r="N165" s="27">
        <f>(RB08!AB245+RB08!AN245+RB08!BL245)/3</f>
        <v>-2868757.900591333</v>
      </c>
      <c r="O165" s="27">
        <f>(RB08!AC245+RB08!AO245+RB08!BM245)/3</f>
        <v>-2840986.39448</v>
      </c>
      <c r="P165" s="27">
        <f>(RB08!AD245+RB08!AP245+RB08!BN245)/3</f>
        <v>-2813668.1280753333</v>
      </c>
      <c r="Q165" s="19">
        <f>((D165/2)+SUM(E165:O165)+(P165/2))/12</f>
        <v>-2984016.8730519167</v>
      </c>
    </row>
    <row r="166" spans="1:17" ht="12.75">
      <c r="A166"/>
      <c r="B166" s="19"/>
      <c r="C166" s="19" t="s">
        <v>50</v>
      </c>
      <c r="D166" s="27">
        <f>(RB08!R246+RB08!AD246+RB08!AP246)/3</f>
        <v>-37339.28666666667</v>
      </c>
      <c r="E166" s="27">
        <f>(RB08!S246+RB08!AE246+RB08!BC246)/3</f>
        <v>-35529.78</v>
      </c>
      <c r="F166" s="27">
        <f>(RB08!T246+RB08!AF246+RB08!BD246)/3</f>
        <v>-35038.603333333325</v>
      </c>
      <c r="G166" s="27">
        <f>(RB08!U246+RB08!AG246+RB08!BE246)/3</f>
        <v>-34547.426666666666</v>
      </c>
      <c r="H166" s="27">
        <f>(RB08!V246+RB08!AH246+RB08!BF246)/3</f>
        <v>-34056.25</v>
      </c>
      <c r="I166" s="27">
        <f>(RB08!W246+RB08!AI246+RB08!BG246)/3</f>
        <v>-33565.073333333334</v>
      </c>
      <c r="J166" s="27">
        <f>(RB08!X246+RB08!AJ246+RB08!BH246)/3</f>
        <v>-33073.89666666667</v>
      </c>
      <c r="K166" s="27">
        <f>(RB08!Y246+RB08!AK246+RB08!BI246)/3</f>
        <v>-32582.719999999998</v>
      </c>
      <c r="L166" s="27">
        <f>(RB08!Z246+RB08!AL246+RB08!BJ246)/3</f>
        <v>-32091.543333333335</v>
      </c>
      <c r="M166" s="27">
        <f>(RB08!AA246+RB08!AM246+RB08!BK246)/3</f>
        <v>-31600.366666666665</v>
      </c>
      <c r="N166" s="27">
        <f>(RB08!AB246+RB08!AN246+RB08!BL246)/3</f>
        <v>-31109.19</v>
      </c>
      <c r="O166" s="27">
        <f>(RB08!AC246+RB08!AO246+RB08!BM246)/3</f>
        <v>-30618.013333333336</v>
      </c>
      <c r="P166" s="27">
        <f>(RB08!AD246+RB08!AP246+RB08!BN246)/3</f>
        <v>-30126.823333333334</v>
      </c>
      <c r="Q166" s="19">
        <f>((D166/2)+SUM(E166:O166)+(P166/2))/12</f>
        <v>-33128.826527777775</v>
      </c>
    </row>
    <row r="167" spans="1:17" ht="12.75">
      <c r="A167"/>
      <c r="B167" s="39"/>
      <c r="C167" s="39" t="s">
        <v>46</v>
      </c>
      <c r="D167" s="27">
        <f aca="true" t="shared" si="45" ref="D167:P167">SUM(D163:D166)</f>
        <v>-3776811.19</v>
      </c>
      <c r="E167" s="27">
        <f t="shared" si="45"/>
        <v>-3613274.8166666664</v>
      </c>
      <c r="F167" s="27">
        <f t="shared" si="45"/>
        <v>-3580438.263333333</v>
      </c>
      <c r="G167" s="27">
        <f t="shared" si="45"/>
        <v>-3547601.71</v>
      </c>
      <c r="H167" s="27">
        <f t="shared" si="45"/>
        <v>-3514765.1566666667</v>
      </c>
      <c r="I167" s="27">
        <f t="shared" si="45"/>
        <v>-3481928.6033333335</v>
      </c>
      <c r="J167" s="27">
        <f t="shared" si="45"/>
        <v>-3449092.05</v>
      </c>
      <c r="K167" s="27">
        <f t="shared" si="45"/>
        <v>-3416255.4966666666</v>
      </c>
      <c r="L167" s="27">
        <f t="shared" si="45"/>
        <v>-3383418.943333333</v>
      </c>
      <c r="M167" s="27">
        <f t="shared" si="45"/>
        <v>-3350582.3899999997</v>
      </c>
      <c r="N167" s="27">
        <f t="shared" si="45"/>
        <v>-3317745.8366666664</v>
      </c>
      <c r="O167" s="27">
        <f t="shared" si="45"/>
        <v>-3284909.2833333327</v>
      </c>
      <c r="P167" s="27">
        <f t="shared" si="45"/>
        <v>-3252072.7333333334</v>
      </c>
      <c r="Q167" s="19">
        <f>((D167/2)+SUM(E167:O167)+(P167/2))/12</f>
        <v>-3454537.875972222</v>
      </c>
    </row>
    <row r="168" spans="1:17" ht="12.75">
      <c r="A168"/>
      <c r="B168" s="19" t="s">
        <v>28</v>
      </c>
      <c r="C168" s="19"/>
      <c r="D168" s="19"/>
      <c r="E168" s="38">
        <f aca="true" t="shared" si="46" ref="E168:P168">E167-D167</f>
        <v>163536.37333333353</v>
      </c>
      <c r="F168" s="38">
        <f t="shared" si="46"/>
        <v>32836.55333333323</v>
      </c>
      <c r="G168" s="38">
        <f t="shared" si="46"/>
        <v>32836.55333333323</v>
      </c>
      <c r="H168" s="38">
        <f t="shared" si="46"/>
        <v>32836.55333333323</v>
      </c>
      <c r="I168" s="38">
        <f t="shared" si="46"/>
        <v>32836.55333333323</v>
      </c>
      <c r="J168" s="38">
        <f t="shared" si="46"/>
        <v>32836.55333333369</v>
      </c>
      <c r="K168" s="38">
        <f t="shared" si="46"/>
        <v>32836.55333333323</v>
      </c>
      <c r="L168" s="38">
        <f t="shared" si="46"/>
        <v>32836.55333333369</v>
      </c>
      <c r="M168" s="38">
        <f t="shared" si="46"/>
        <v>32836.55333333323</v>
      </c>
      <c r="N168" s="38">
        <f t="shared" si="46"/>
        <v>32836.55333333323</v>
      </c>
      <c r="O168" s="228">
        <f t="shared" si="46"/>
        <v>32836.55333333369</v>
      </c>
      <c r="P168" s="228">
        <f t="shared" si="46"/>
        <v>32836.54999999935</v>
      </c>
      <c r="Q168" s="38"/>
    </row>
    <row r="169" spans="1:17" ht="12.75">
      <c r="A169" s="1"/>
      <c r="B169" s="19"/>
      <c r="C169" s="19"/>
      <c r="D169" s="1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28"/>
      <c r="P169" s="229">
        <f>P167-D167</f>
        <v>524738.4566666665</v>
      </c>
      <c r="Q169" s="38"/>
    </row>
    <row r="170" spans="1:17" ht="12.75">
      <c r="A170" s="1">
        <v>255</v>
      </c>
      <c r="B170" s="19" t="s">
        <v>26</v>
      </c>
      <c r="C170" s="19"/>
      <c r="D170" s="19"/>
      <c r="E170" s="42">
        <f>E168/$P$21</f>
        <v>0.006284419465669931</v>
      </c>
      <c r="F170" s="42">
        <f>F168/$P$22</f>
        <v>0.00033143198425399035</v>
      </c>
      <c r="G170" s="42">
        <f aca="true" t="shared" si="47" ref="G170:P170">G168/$P$169</f>
        <v>0.0625769903390028</v>
      </c>
      <c r="H170" s="42">
        <f t="shared" si="47"/>
        <v>0.0625769903390028</v>
      </c>
      <c r="I170" s="42">
        <f t="shared" si="47"/>
        <v>0.0625769903390028</v>
      </c>
      <c r="J170" s="42">
        <f t="shared" si="47"/>
        <v>0.06257699033900369</v>
      </c>
      <c r="K170" s="42">
        <f t="shared" si="47"/>
        <v>0.0625769903390028</v>
      </c>
      <c r="L170" s="42">
        <f t="shared" si="47"/>
        <v>0.06257699033900369</v>
      </c>
      <c r="M170" s="42">
        <f t="shared" si="47"/>
        <v>0.0625769903390028</v>
      </c>
      <c r="N170" s="42">
        <f t="shared" si="47"/>
        <v>0.0625769903390028</v>
      </c>
      <c r="O170" s="230">
        <f t="shared" si="47"/>
        <v>0.06257699033900369</v>
      </c>
      <c r="P170" s="230">
        <f t="shared" si="47"/>
        <v>0.0625769839866308</v>
      </c>
      <c r="Q170" s="42"/>
    </row>
    <row r="171" spans="1:17" ht="12.75">
      <c r="A171"/>
      <c r="B171" s="19"/>
      <c r="C171" s="19" t="s">
        <v>47</v>
      </c>
      <c r="D171" s="19"/>
      <c r="E171" s="40">
        <f aca="true" t="shared" si="48" ref="E171:P171">IF((E$180="ACTUAL"),0,(E163-D163)/$P$169)</f>
        <v>0.03362437631389645</v>
      </c>
      <c r="F171" s="40">
        <f t="shared" si="48"/>
        <v>0.006724886697047227</v>
      </c>
      <c r="G171" s="40">
        <f t="shared" si="48"/>
        <v>0.0067248866970470045</v>
      </c>
      <c r="H171" s="40">
        <f t="shared" si="48"/>
        <v>0.006724886697047116</v>
      </c>
      <c r="I171" s="40">
        <f t="shared" si="48"/>
        <v>0.0067248866970470045</v>
      </c>
      <c r="J171" s="40">
        <f t="shared" si="48"/>
        <v>0.006724886697047116</v>
      </c>
      <c r="K171" s="40">
        <f t="shared" si="48"/>
        <v>0.0067248866970470045</v>
      </c>
      <c r="L171" s="40">
        <f t="shared" si="48"/>
        <v>0.006724886697047116</v>
      </c>
      <c r="M171" s="40">
        <f t="shared" si="48"/>
        <v>0.0067248866970470045</v>
      </c>
      <c r="N171" s="40">
        <f t="shared" si="48"/>
        <v>0.006724886697047116</v>
      </c>
      <c r="O171" s="40">
        <f t="shared" si="48"/>
        <v>0.0067248866970470045</v>
      </c>
      <c r="P171" s="40">
        <f t="shared" si="48"/>
        <v>0.006724778706740745</v>
      </c>
      <c r="Q171" s="40"/>
    </row>
    <row r="172" spans="1:17" ht="12.75">
      <c r="A172"/>
      <c r="B172" s="19"/>
      <c r="C172" s="19" t="s">
        <v>48</v>
      </c>
      <c r="D172" s="19"/>
      <c r="E172" s="40">
        <f aca="true" t="shared" si="49" ref="E172:P172">IF((E$180="ACTUAL"),0,(E164-D164)/$P$169)</f>
        <v>0.014639713394489391</v>
      </c>
      <c r="F172" s="40">
        <f t="shared" si="49"/>
        <v>0.0010801458697482771</v>
      </c>
      <c r="G172" s="40">
        <f t="shared" si="49"/>
        <v>0.0020062343299313548</v>
      </c>
      <c r="H172" s="40">
        <f t="shared" si="49"/>
        <v>0.0018396881012542137</v>
      </c>
      <c r="I172" s="40">
        <f t="shared" si="49"/>
        <v>0.0016127341959574109</v>
      </c>
      <c r="J172" s="40">
        <f t="shared" si="49"/>
        <v>0.0022478325211622093</v>
      </c>
      <c r="K172" s="40">
        <f t="shared" si="49"/>
        <v>0.0019952511173865627</v>
      </c>
      <c r="L172" s="40">
        <f t="shared" si="49"/>
        <v>0.002057489329430241</v>
      </c>
      <c r="M172" s="40">
        <f t="shared" si="49"/>
        <v>0.0026907246090474585</v>
      </c>
      <c r="N172" s="40">
        <f t="shared" si="49"/>
        <v>0.0024345146471286255</v>
      </c>
      <c r="O172" s="40">
        <f t="shared" si="49"/>
        <v>0.0019915900490798675</v>
      </c>
      <c r="P172" s="40">
        <f t="shared" si="49"/>
        <v>0.002855410302593984</v>
      </c>
      <c r="Q172" s="40"/>
    </row>
    <row r="173" spans="1:17" ht="12.75">
      <c r="A173"/>
      <c r="B173" s="19"/>
      <c r="C173" s="19" t="s">
        <v>49</v>
      </c>
      <c r="D173" s="19"/>
      <c r="E173" s="40">
        <f aca="true" t="shared" si="50" ref="E173:P173">IF((E$180="ACTUAL"),0,(E165-D165)/$P$169)</f>
        <v>0.25994062563497866</v>
      </c>
      <c r="F173" s="40">
        <f t="shared" si="50"/>
        <v>0.05383591685424899</v>
      </c>
      <c r="G173" s="40">
        <f t="shared" si="50"/>
        <v>0.052909828394065606</v>
      </c>
      <c r="H173" s="40">
        <f t="shared" si="50"/>
        <v>0.053076374622741805</v>
      </c>
      <c r="I173" s="40">
        <f t="shared" si="50"/>
        <v>0.05330332852803988</v>
      </c>
      <c r="J173" s="40">
        <f t="shared" si="50"/>
        <v>0.052668230202834725</v>
      </c>
      <c r="K173" s="40">
        <f t="shared" si="50"/>
        <v>0.05292081160661104</v>
      </c>
      <c r="L173" s="40">
        <f t="shared" si="50"/>
        <v>0.05285857339456669</v>
      </c>
      <c r="M173" s="40">
        <f t="shared" si="50"/>
        <v>0.05222533811494953</v>
      </c>
      <c r="N173" s="40">
        <f t="shared" si="50"/>
        <v>0.05248154807686811</v>
      </c>
      <c r="O173" s="40">
        <f t="shared" si="50"/>
        <v>0.05292447267491707</v>
      </c>
      <c r="P173" s="40">
        <f t="shared" si="50"/>
        <v>0.05206072864985395</v>
      </c>
      <c r="Q173" s="40"/>
    </row>
    <row r="174" spans="1:17" ht="12.75">
      <c r="A174"/>
      <c r="B174" s="19"/>
      <c r="C174" s="19" t="s">
        <v>50</v>
      </c>
      <c r="D174" s="19"/>
      <c r="E174" s="40">
        <f aca="true" t="shared" si="51" ref="E174:P174">IF((E$180="ACTUAL"),0,(E166-D166)/$P$169)</f>
        <v>0.0034483972799732006</v>
      </c>
      <c r="F174" s="40">
        <f t="shared" si="51"/>
        <v>0.0009360409179590344</v>
      </c>
      <c r="G174" s="40">
        <f t="shared" si="51"/>
        <v>0.0009360409179590067</v>
      </c>
      <c r="H174" s="40">
        <f t="shared" si="51"/>
        <v>0.0009360409179590205</v>
      </c>
      <c r="I174" s="40">
        <f t="shared" si="51"/>
        <v>0.0009360409179590205</v>
      </c>
      <c r="J174" s="40">
        <f t="shared" si="51"/>
        <v>0.0009360409179590205</v>
      </c>
      <c r="K174" s="40">
        <f t="shared" si="51"/>
        <v>0.0009360409179590274</v>
      </c>
      <c r="L174" s="40">
        <f t="shared" si="51"/>
        <v>0.0009360409179590136</v>
      </c>
      <c r="M174" s="40">
        <f t="shared" si="51"/>
        <v>0.0009360409179590274</v>
      </c>
      <c r="N174" s="40">
        <f t="shared" si="51"/>
        <v>0.0009360409179590205</v>
      </c>
      <c r="O174" s="40">
        <f t="shared" si="51"/>
        <v>0.0009360409179590136</v>
      </c>
      <c r="P174" s="40">
        <f t="shared" si="51"/>
        <v>0.0009360663274428627</v>
      </c>
      <c r="Q174" s="40"/>
    </row>
    <row r="175" spans="1:17" ht="12.75">
      <c r="A175"/>
      <c r="B175" s="39"/>
      <c r="C175" s="39" t="s">
        <v>46</v>
      </c>
      <c r="D175" s="19"/>
      <c r="E175" s="40">
        <f aca="true" t="shared" si="52" ref="E175:P175">SUM(E171:E174)</f>
        <v>0.3116531126233377</v>
      </c>
      <c r="F175" s="40">
        <f t="shared" si="52"/>
        <v>0.06257699033900353</v>
      </c>
      <c r="G175" s="40">
        <f t="shared" si="52"/>
        <v>0.06257699033900298</v>
      </c>
      <c r="H175" s="40">
        <f t="shared" si="52"/>
        <v>0.06257699033900216</v>
      </c>
      <c r="I175" s="40">
        <f t="shared" si="52"/>
        <v>0.06257699033900332</v>
      </c>
      <c r="J175" s="40">
        <f t="shared" si="52"/>
        <v>0.06257699033900307</v>
      </c>
      <c r="K175" s="40">
        <f t="shared" si="52"/>
        <v>0.06257699033900363</v>
      </c>
      <c r="L175" s="40">
        <f t="shared" si="52"/>
        <v>0.06257699033900306</v>
      </c>
      <c r="M175" s="40">
        <f t="shared" si="52"/>
        <v>0.06257699033900302</v>
      </c>
      <c r="N175" s="40">
        <f t="shared" si="52"/>
        <v>0.06257699033900288</v>
      </c>
      <c r="O175" s="40">
        <f t="shared" si="52"/>
        <v>0.06257699033900295</v>
      </c>
      <c r="P175" s="40">
        <f t="shared" si="52"/>
        <v>0.06257698398663154</v>
      </c>
      <c r="Q175" s="40"/>
    </row>
    <row r="176" spans="1:17" ht="12.75">
      <c r="A17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5"/>
      <c r="P176" s="15"/>
      <c r="Q176" s="19"/>
    </row>
    <row r="177" spans="1:17" ht="12.75">
      <c r="A177"/>
      <c r="B177"/>
      <c r="C177"/>
      <c r="D17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5"/>
      <c r="P177" s="15"/>
      <c r="Q177" s="19"/>
    </row>
    <row r="178" spans="1:17" ht="12.75">
      <c r="A178" s="257" t="s">
        <v>30</v>
      </c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</row>
    <row r="179" spans="1:17" ht="12.75">
      <c r="A179" s="257">
        <v>2008</v>
      </c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</row>
    <row r="180" spans="1:17" ht="12.75">
      <c r="A180" s="1"/>
      <c r="B180" s="19"/>
      <c r="C180" t="s">
        <v>11</v>
      </c>
      <c r="D180" s="53" t="s">
        <v>31</v>
      </c>
      <c r="E180" s="53" t="s">
        <v>31</v>
      </c>
      <c r="F180" s="53" t="s">
        <v>31</v>
      </c>
      <c r="G180" s="53" t="s">
        <v>31</v>
      </c>
      <c r="H180" s="53" t="s">
        <v>31</v>
      </c>
      <c r="I180" s="53" t="s">
        <v>31</v>
      </c>
      <c r="J180" s="53" t="s">
        <v>31</v>
      </c>
      <c r="K180" s="53" t="s">
        <v>31</v>
      </c>
      <c r="L180" s="53" t="s">
        <v>31</v>
      </c>
      <c r="M180" s="53" t="s">
        <v>31</v>
      </c>
      <c r="N180" s="53" t="s">
        <v>31</v>
      </c>
      <c r="O180" s="201" t="s">
        <v>31</v>
      </c>
      <c r="P180" s="201" t="s">
        <v>31</v>
      </c>
      <c r="Q180" s="19"/>
    </row>
    <row r="181" spans="1:17" ht="12.75">
      <c r="A181"/>
      <c r="B181"/>
      <c r="C181"/>
      <c r="D181" s="21" t="s">
        <v>13</v>
      </c>
      <c r="E181" s="21" t="s">
        <v>14</v>
      </c>
      <c r="F181" s="21" t="s">
        <v>15</v>
      </c>
      <c r="G181" s="21" t="s">
        <v>16</v>
      </c>
      <c r="H181" s="21" t="s">
        <v>17</v>
      </c>
      <c r="I181" s="21" t="s">
        <v>41</v>
      </c>
      <c r="J181" s="21" t="s">
        <v>18</v>
      </c>
      <c r="K181" s="21" t="s">
        <v>19</v>
      </c>
      <c r="L181" s="21" t="s">
        <v>20</v>
      </c>
      <c r="M181" s="21" t="s">
        <v>21</v>
      </c>
      <c r="N181" s="21" t="s">
        <v>22</v>
      </c>
      <c r="O181" s="199" t="s">
        <v>23</v>
      </c>
      <c r="P181" s="199" t="s">
        <v>13</v>
      </c>
      <c r="Q181" s="21" t="s">
        <v>5</v>
      </c>
    </row>
    <row r="182" spans="1:17" ht="12.75">
      <c r="A182"/>
      <c r="B182"/>
      <c r="C182"/>
      <c r="D182" s="21" t="s">
        <v>6</v>
      </c>
      <c r="E182" s="22" t="s">
        <v>6</v>
      </c>
      <c r="F182" s="22" t="s">
        <v>6</v>
      </c>
      <c r="G182" s="22" t="s">
        <v>6</v>
      </c>
      <c r="H182" s="22" t="s">
        <v>6</v>
      </c>
      <c r="I182" s="22" t="s">
        <v>6</v>
      </c>
      <c r="J182" s="22" t="s">
        <v>6</v>
      </c>
      <c r="K182" s="22" t="s">
        <v>6</v>
      </c>
      <c r="L182" s="22" t="s">
        <v>6</v>
      </c>
      <c r="M182" s="22" t="s">
        <v>6</v>
      </c>
      <c r="N182" s="22" t="s">
        <v>6</v>
      </c>
      <c r="O182" s="202" t="s">
        <v>6</v>
      </c>
      <c r="P182" s="202" t="s">
        <v>6</v>
      </c>
      <c r="Q182" s="22" t="s">
        <v>6</v>
      </c>
    </row>
    <row r="183" spans="1:17" ht="12.75">
      <c r="A183"/>
      <c r="B183"/>
      <c r="C183"/>
      <c r="D183" s="186">
        <v>39417</v>
      </c>
      <c r="E183" s="186">
        <v>39448</v>
      </c>
      <c r="F183" s="186">
        <v>39479</v>
      </c>
      <c r="G183" s="186">
        <v>39508</v>
      </c>
      <c r="H183" s="186">
        <v>39539</v>
      </c>
      <c r="I183" s="186">
        <v>39569</v>
      </c>
      <c r="J183" s="186">
        <v>39600</v>
      </c>
      <c r="K183" s="186">
        <v>39630</v>
      </c>
      <c r="L183" s="186">
        <v>39661</v>
      </c>
      <c r="M183" s="186">
        <v>39692</v>
      </c>
      <c r="N183" s="186">
        <v>39722</v>
      </c>
      <c r="O183" s="231">
        <v>39753</v>
      </c>
      <c r="P183" s="231">
        <v>39783</v>
      </c>
      <c r="Q183" s="23"/>
    </row>
    <row r="184" spans="1:17" ht="12.75">
      <c r="A184" s="1">
        <v>255</v>
      </c>
      <c r="B184" s="19" t="s">
        <v>26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5"/>
      <c r="P184" s="15"/>
      <c r="Q184" s="25"/>
    </row>
    <row r="185" spans="1:17" ht="12.75">
      <c r="A185"/>
      <c r="B185" s="19"/>
      <c r="C185" s="19" t="s">
        <v>47</v>
      </c>
      <c r="D185" s="27">
        <v>-241407.74</v>
      </c>
      <c r="E185" s="27">
        <f aca="true" t="shared" si="53" ref="E185:F188">D185+(E171*$Q$190)</f>
        <v>-228698.50617512138</v>
      </c>
      <c r="F185" s="27">
        <f t="shared" si="53"/>
        <v>-226156.65508825777</v>
      </c>
      <c r="G185" s="27">
        <f aca="true" t="shared" si="54" ref="G185:P185">F185+(G171*$Q$190)</f>
        <v>-223614.80400139425</v>
      </c>
      <c r="H185" s="27">
        <f t="shared" si="54"/>
        <v>-221072.95291453067</v>
      </c>
      <c r="I185" s="27">
        <f t="shared" si="54"/>
        <v>-218531.10182766715</v>
      </c>
      <c r="J185" s="27">
        <f t="shared" si="54"/>
        <v>-215989.25074080357</v>
      </c>
      <c r="K185" s="27">
        <f t="shared" si="54"/>
        <v>-213447.39965394005</v>
      </c>
      <c r="L185" s="27">
        <f t="shared" si="54"/>
        <v>-210905.54856707648</v>
      </c>
      <c r="M185" s="27">
        <f t="shared" si="54"/>
        <v>-208363.69748021296</v>
      </c>
      <c r="N185" s="27">
        <f t="shared" si="54"/>
        <v>-205821.84639334938</v>
      </c>
      <c r="O185" s="168">
        <f t="shared" si="54"/>
        <v>-203279.99530648586</v>
      </c>
      <c r="P185" s="168">
        <f t="shared" si="54"/>
        <v>-200738.18503745165</v>
      </c>
      <c r="Q185" s="19">
        <f>((D185/2)+SUM(E185:O185)+(P185/2))/12</f>
        <v>-216412.89338896377</v>
      </c>
    </row>
    <row r="186" spans="1:17" ht="12.75">
      <c r="A186"/>
      <c r="B186" s="19"/>
      <c r="C186" s="19" t="s">
        <v>48</v>
      </c>
      <c r="D186" s="27">
        <v>-71875.82</v>
      </c>
      <c r="E186" s="27">
        <f t="shared" si="53"/>
        <v>-66342.34812463091</v>
      </c>
      <c r="F186" s="27">
        <f t="shared" si="53"/>
        <v>-65934.0780560517</v>
      </c>
      <c r="G186" s="27">
        <f aca="true" t="shared" si="55" ref="G186:O186">F186+(G172*$Q$190)</f>
        <v>-65175.76804403645</v>
      </c>
      <c r="H186" s="27">
        <f t="shared" si="55"/>
        <v>-64480.40864092319</v>
      </c>
      <c r="I186" s="27">
        <f t="shared" si="55"/>
        <v>-63870.83254641198</v>
      </c>
      <c r="J186" s="27">
        <f t="shared" si="55"/>
        <v>-63021.204025605475</v>
      </c>
      <c r="K186" s="27">
        <f t="shared" si="55"/>
        <v>-62267.04541301179</v>
      </c>
      <c r="L186" s="27">
        <f t="shared" si="55"/>
        <v>-61489.36220081449</v>
      </c>
      <c r="M186" s="27">
        <f t="shared" si="55"/>
        <v>-60472.33075031272</v>
      </c>
      <c r="N186" s="27">
        <f t="shared" si="55"/>
        <v>-59552.14071878306</v>
      </c>
      <c r="O186" s="168">
        <f t="shared" si="55"/>
        <v>-58799.36590503591</v>
      </c>
      <c r="P186" s="168">
        <f>O186+(P172*$Q$190)</f>
        <v>-57720.08708472851</v>
      </c>
      <c r="Q186" s="19">
        <f>((D186/2)+SUM(E186:O186)+(P186/2))/12</f>
        <v>-63016.9031639985</v>
      </c>
    </row>
    <row r="187" spans="1:17" ht="12.75">
      <c r="A187"/>
      <c r="B187" s="19"/>
      <c r="C187" s="19" t="s">
        <v>49</v>
      </c>
      <c r="D187" s="27">
        <v>-2261754.77</v>
      </c>
      <c r="E187" s="27">
        <f t="shared" si="53"/>
        <v>-2163503.246731899</v>
      </c>
      <c r="F187" s="27">
        <f t="shared" si="53"/>
        <v>-2143154.519692623</v>
      </c>
      <c r="G187" s="27">
        <f aca="true" t="shared" si="56" ref="G187:P187">F187+(G173*$Q$190)</f>
        <v>-2123155.832596783</v>
      </c>
      <c r="H187" s="27">
        <f t="shared" si="56"/>
        <v>-2103094.194892042</v>
      </c>
      <c r="I187" s="27">
        <f t="shared" si="56"/>
        <v>-2082946.773878698</v>
      </c>
      <c r="J187" s="27">
        <f t="shared" si="56"/>
        <v>-2063039.4052916495</v>
      </c>
      <c r="K187" s="27">
        <f t="shared" si="56"/>
        <v>-2043036.566796388</v>
      </c>
      <c r="L187" s="27">
        <f t="shared" si="56"/>
        <v>-2023057.2529007304</v>
      </c>
      <c r="M187" s="27">
        <f t="shared" si="56"/>
        <v>-2003317.2872433772</v>
      </c>
      <c r="N187" s="27">
        <f t="shared" si="56"/>
        <v>-1983480.480167052</v>
      </c>
      <c r="O187" s="168">
        <f t="shared" si="56"/>
        <v>-1963476.2578729442</v>
      </c>
      <c r="P187" s="168">
        <f t="shared" si="56"/>
        <v>-1943798.5107728115</v>
      </c>
      <c r="Q187" s="19">
        <f>((D187/2)+SUM(E187:O187)+(P187/2))/12</f>
        <v>-2066503.2048708827</v>
      </c>
    </row>
    <row r="188" spans="1:17" ht="12.75">
      <c r="A188"/>
      <c r="B188" s="19"/>
      <c r="C188" s="19" t="s">
        <v>50</v>
      </c>
      <c r="D188" s="27">
        <v>-22605.46</v>
      </c>
      <c r="E188" s="27">
        <f t="shared" si="53"/>
        <v>-21302.045865471</v>
      </c>
      <c r="F188" s="27">
        <f t="shared" si="53"/>
        <v>-20948.24412399219</v>
      </c>
      <c r="G188" s="27">
        <f aca="true" t="shared" si="57" ref="G188:P188">F188+(G174*$Q$190)</f>
        <v>-20594.442382513393</v>
      </c>
      <c r="H188" s="27">
        <f t="shared" si="57"/>
        <v>-20240.640641034588</v>
      </c>
      <c r="I188" s="27">
        <f t="shared" si="57"/>
        <v>-19886.838899555783</v>
      </c>
      <c r="J188" s="27">
        <f t="shared" si="57"/>
        <v>-19533.03715807698</v>
      </c>
      <c r="K188" s="27">
        <f t="shared" si="57"/>
        <v>-19179.23541659817</v>
      </c>
      <c r="L188" s="27">
        <f t="shared" si="57"/>
        <v>-18825.43367511937</v>
      </c>
      <c r="M188" s="27">
        <f t="shared" si="57"/>
        <v>-18471.63193364056</v>
      </c>
      <c r="N188" s="27">
        <f t="shared" si="57"/>
        <v>-18117.830192161757</v>
      </c>
      <c r="O188" s="168">
        <f t="shared" si="57"/>
        <v>-17764.028450682956</v>
      </c>
      <c r="P188" s="168">
        <f t="shared" si="57"/>
        <v>-17410.217105009015</v>
      </c>
      <c r="Q188" s="19">
        <f>((D188/2)+SUM(E188:O188)+(P188/2))/12</f>
        <v>-19572.603940945937</v>
      </c>
    </row>
    <row r="189" spans="1:17" ht="12.75">
      <c r="A189" s="52"/>
      <c r="B189" s="39"/>
      <c r="C189" s="39" t="s">
        <v>46</v>
      </c>
      <c r="D189" s="27">
        <f>SUM(D185:D188)</f>
        <v>-2597643.79</v>
      </c>
      <c r="E189" s="27">
        <f aca="true" t="shared" si="58" ref="E189:P189">SUM(E185:E188)</f>
        <v>-2479846.1468971227</v>
      </c>
      <c r="F189" s="27">
        <f t="shared" si="58"/>
        <v>-2456193.4969609245</v>
      </c>
      <c r="G189" s="27">
        <f t="shared" si="58"/>
        <v>-2432540.847024727</v>
      </c>
      <c r="H189" s="27">
        <f t="shared" si="58"/>
        <v>-2408888.1970885303</v>
      </c>
      <c r="I189" s="27">
        <f t="shared" si="58"/>
        <v>-2385235.547152333</v>
      </c>
      <c r="J189" s="27">
        <f t="shared" si="58"/>
        <v>-2361582.8972161356</v>
      </c>
      <c r="K189" s="27">
        <f t="shared" si="58"/>
        <v>-2337930.247279938</v>
      </c>
      <c r="L189" s="27">
        <f t="shared" si="58"/>
        <v>-2314277.5973437405</v>
      </c>
      <c r="M189" s="27">
        <f t="shared" si="58"/>
        <v>-2290624.9474075437</v>
      </c>
      <c r="N189" s="27">
        <f t="shared" si="58"/>
        <v>-2266972.2974713463</v>
      </c>
      <c r="O189" s="168">
        <f t="shared" si="58"/>
        <v>-2243319.647535149</v>
      </c>
      <c r="P189" s="168">
        <f t="shared" si="58"/>
        <v>-2219667.000000001</v>
      </c>
      <c r="Q189" s="19">
        <f>((D189/2)+SUM(E189:O189)+(P189/2))/12</f>
        <v>-2365505.6053647907</v>
      </c>
    </row>
    <row r="190" spans="1:17" ht="12.75">
      <c r="A190"/>
      <c r="B190"/>
      <c r="C190"/>
      <c r="D190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5"/>
      <c r="P190" s="15"/>
      <c r="Q190" s="19">
        <f>F6-D189</f>
        <v>377976.79000000004</v>
      </c>
    </row>
    <row r="191" spans="4:17" ht="12.75">
      <c r="D191"/>
      <c r="E191" s="25"/>
      <c r="F191"/>
      <c r="G191" s="26"/>
      <c r="H191" s="26"/>
      <c r="I191" s="26"/>
      <c r="J191" s="26"/>
      <c r="K191" s="26"/>
      <c r="L191" s="26"/>
      <c r="M191" s="26"/>
      <c r="N191" s="26"/>
      <c r="O191" s="197"/>
      <c r="P191" s="197"/>
      <c r="Q191" s="26"/>
    </row>
    <row r="192" spans="4:17" ht="12.75">
      <c r="D192" s="155"/>
      <c r="E192" s="155"/>
      <c r="F192" s="25"/>
      <c r="G192" s="38"/>
      <c r="H192" s="51"/>
      <c r="I192" s="51"/>
      <c r="J192" s="51"/>
      <c r="K192" s="51"/>
      <c r="L192" s="51"/>
      <c r="M192" s="51"/>
      <c r="N192" s="51"/>
      <c r="O192" s="198"/>
      <c r="P192" s="198"/>
      <c r="Q192" s="51"/>
    </row>
    <row r="193" spans="1:17" ht="12.75">
      <c r="A193" s="237"/>
      <c r="B193" s="237"/>
      <c r="C193" s="237"/>
      <c r="D193" s="235"/>
      <c r="E193" s="235"/>
      <c r="F193" s="235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1:18" ht="12.75">
      <c r="A194" s="258" t="s">
        <v>10</v>
      </c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0"/>
    </row>
    <row r="195" spans="1:18" ht="12.7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232"/>
      <c r="P195" s="232"/>
      <c r="Q195" s="125"/>
      <c r="R195" s="20"/>
    </row>
    <row r="196" spans="1:18" ht="12.75">
      <c r="A196"/>
      <c r="B196" s="19"/>
      <c r="C196" t="s">
        <v>11</v>
      </c>
      <c r="D196" s="22" t="s">
        <v>12</v>
      </c>
      <c r="E196" s="22" t="s">
        <v>12</v>
      </c>
      <c r="F196" s="22" t="s">
        <v>12</v>
      </c>
      <c r="G196" s="22" t="s">
        <v>12</v>
      </c>
      <c r="H196" s="22" t="s">
        <v>12</v>
      </c>
      <c r="I196" s="22" t="s">
        <v>12</v>
      </c>
      <c r="J196" s="22" t="s">
        <v>12</v>
      </c>
      <c r="K196" s="22" t="s">
        <v>12</v>
      </c>
      <c r="L196" s="22" t="s">
        <v>12</v>
      </c>
      <c r="M196" s="22" t="s">
        <v>12</v>
      </c>
      <c r="N196" s="22" t="s">
        <v>12</v>
      </c>
      <c r="O196" s="202" t="s">
        <v>12</v>
      </c>
      <c r="P196" s="202" t="s">
        <v>12</v>
      </c>
      <c r="Q196" s="19"/>
      <c r="R196" s="19"/>
    </row>
    <row r="197" spans="1:18" ht="12.75">
      <c r="A197"/>
      <c r="B197"/>
      <c r="C197"/>
      <c r="D197" s="21" t="s">
        <v>13</v>
      </c>
      <c r="E197" s="21" t="s">
        <v>14</v>
      </c>
      <c r="F197" s="21" t="s">
        <v>15</v>
      </c>
      <c r="G197" s="21" t="s">
        <v>16</v>
      </c>
      <c r="H197" s="21" t="s">
        <v>17</v>
      </c>
      <c r="I197" s="21" t="s">
        <v>41</v>
      </c>
      <c r="J197" s="21" t="s">
        <v>18</v>
      </c>
      <c r="K197" s="21" t="s">
        <v>19</v>
      </c>
      <c r="L197" s="21" t="s">
        <v>20</v>
      </c>
      <c r="M197" s="21" t="s">
        <v>21</v>
      </c>
      <c r="N197" s="21" t="s">
        <v>22</v>
      </c>
      <c r="O197" s="199" t="s">
        <v>23</v>
      </c>
      <c r="P197" s="199" t="s">
        <v>13</v>
      </c>
      <c r="Q197" s="21" t="s">
        <v>5</v>
      </c>
      <c r="R197" s="19"/>
    </row>
    <row r="198" spans="1:18" ht="12.75">
      <c r="A198"/>
      <c r="B198"/>
      <c r="C198"/>
      <c r="D198" s="21" t="s">
        <v>78</v>
      </c>
      <c r="E198" s="21" t="s">
        <v>78</v>
      </c>
      <c r="F198" s="21" t="s">
        <v>78</v>
      </c>
      <c r="G198" s="21" t="s">
        <v>78</v>
      </c>
      <c r="H198" s="21" t="s">
        <v>78</v>
      </c>
      <c r="I198" s="21" t="s">
        <v>155</v>
      </c>
      <c r="J198" s="21" t="s">
        <v>78</v>
      </c>
      <c r="K198" s="21" t="s">
        <v>78</v>
      </c>
      <c r="L198" s="21" t="s">
        <v>78</v>
      </c>
      <c r="M198" s="21" t="s">
        <v>78</v>
      </c>
      <c r="N198" s="21" t="s">
        <v>78</v>
      </c>
      <c r="O198" s="199" t="s">
        <v>78</v>
      </c>
      <c r="P198" s="199" t="s">
        <v>78</v>
      </c>
      <c r="Q198" s="22" t="s">
        <v>6</v>
      </c>
      <c r="R198" s="19"/>
    </row>
    <row r="199" spans="1:18" ht="12.75">
      <c r="A199"/>
      <c r="B199"/>
      <c r="C199"/>
      <c r="D199" s="24" t="s">
        <v>165</v>
      </c>
      <c r="E199" s="24" t="s">
        <v>164</v>
      </c>
      <c r="F199" s="24" t="s">
        <v>164</v>
      </c>
      <c r="G199" s="24" t="s">
        <v>164</v>
      </c>
      <c r="H199" s="24" t="s">
        <v>164</v>
      </c>
      <c r="I199" s="24" t="s">
        <v>164</v>
      </c>
      <c r="J199" s="24" t="s">
        <v>164</v>
      </c>
      <c r="K199" s="24" t="s">
        <v>164</v>
      </c>
      <c r="L199" s="24" t="s">
        <v>164</v>
      </c>
      <c r="M199" s="24" t="s">
        <v>164</v>
      </c>
      <c r="N199" s="24" t="s">
        <v>164</v>
      </c>
      <c r="O199" s="24" t="s">
        <v>164</v>
      </c>
      <c r="P199" s="24" t="s">
        <v>164</v>
      </c>
      <c r="Q199" s="23"/>
      <c r="R199" s="19"/>
    </row>
    <row r="200" spans="1:18" ht="12.75">
      <c r="A200" s="1" t="s">
        <v>156</v>
      </c>
      <c r="B200" s="19" t="s">
        <v>71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5"/>
      <c r="P200" s="15"/>
      <c r="Q200" s="25"/>
      <c r="R200" s="31"/>
    </row>
    <row r="201" spans="1:18" ht="12.75">
      <c r="A201"/>
      <c r="B201" s="19"/>
      <c r="C201" s="19" t="s">
        <v>47</v>
      </c>
      <c r="D201" s="27">
        <f>(RB08!R250+RB08!AD250+RB08!AP250+RB08!R257+RB08!AD257+RB08!AP257)/3</f>
        <v>-4035249.0466666673</v>
      </c>
      <c r="E201" s="27">
        <f>(RB08!S250+RB08!AE250+RB08!BC250+RB08!S257+RB08!AE257+RB08!BC257)/3</f>
        <v>-3820782.153333334</v>
      </c>
      <c r="F201" s="27">
        <f>(RB08!T250+RB08!AF250+RB08!BD250+RB08!T257+RB08!AF257+RB08!BD257)/3</f>
        <v>-3695592.3300000005</v>
      </c>
      <c r="G201" s="27">
        <f>(RB08!U250+RB08!AG250+RB08!BE250+RB08!U257+RB08!AG257+RB08!BE257)/3</f>
        <v>-3542837.8800000004</v>
      </c>
      <c r="H201" s="27">
        <f>(RB08!V250+RB08!AH250+RB08!BF250+RB08!V257+RB08!AH257+RB08!BF257)/3</f>
        <v>-3388067.313333334</v>
      </c>
      <c r="I201" s="27">
        <f>(RB08!W250+RB08!AI250+RB08!BG250+RB08!W257+RB08!AI257+RB08!BG257)/3</f>
        <v>-3232134.1300000004</v>
      </c>
      <c r="J201" s="27">
        <f>(RB08!X250+RB08!AJ250+RB08!BH250+RB08!X257+RB08!AJ257+RB08!BH257)/3</f>
        <v>-3083085.11</v>
      </c>
      <c r="K201" s="27">
        <f>(RB08!Y250+RB08!AK250+RB08!BI250+RB08!Y257+RB08!AK257+RB08!BI257)/3</f>
        <v>-2942302.4633333334</v>
      </c>
      <c r="L201" s="27">
        <f>(RB08!Z250+RB08!AL250+RB08!BJ250+RB08!Z257+RB08!AL257+RB08!BJ257)/3</f>
        <v>-2796980.643333334</v>
      </c>
      <c r="M201" s="27">
        <f>(RB08!AA250+RB08!AM250+RB08!BK250+RB08!AA257+RB08!AM257+RB08!BK257)/3</f>
        <v>-5075828.853333334</v>
      </c>
      <c r="N201" s="27">
        <f>(RB08!AB250+RB08!AN250+RB08!BL250+RB08!AB257+RB08!AN257+RB08!BL257)/3</f>
        <v>-5089981.82</v>
      </c>
      <c r="O201" s="27">
        <f>(RB08!AC250+RB08!AO250+RB08!BM250+RB08!AC257+RB08!AO257+RB08!BM257)/3</f>
        <v>-5064743.026666667</v>
      </c>
      <c r="P201" s="27">
        <f>(RB08!AD250+RB08!AP250+RB08!BN250+RB08!AD257+RB08!AP257+RB08!BN257)/3</f>
        <v>-5028682.826666667</v>
      </c>
      <c r="Q201" s="19">
        <f>((D201/2)+SUM(E201:O201)+(P201/2))/12</f>
        <v>-3855358.4716666676</v>
      </c>
      <c r="R201" s="31"/>
    </row>
    <row r="202" spans="1:18" ht="12.75">
      <c r="A202" s="2"/>
      <c r="B202" s="19"/>
      <c r="C202" s="19" t="s">
        <v>48</v>
      </c>
      <c r="D202" s="27">
        <f>(RB08!R251+RB08!AD251+RB08!AP251+RB08!R258+RB08!AD258+RB08!AP258)/3</f>
        <v>-3248423.8979299995</v>
      </c>
      <c r="E202" s="27">
        <f>(RB08!S251+RB08!AE251+RB08!BC251+RB08!S258+RB08!AE258+RB08!BC258)/3</f>
        <v>-3214603.979344332</v>
      </c>
      <c r="F202" s="27">
        <f>(RB08!T251+RB08!AF251+RB08!BD251+RB08!T258+RB08!AF258+RB08!BD258)/3</f>
        <v>-3234629.889376001</v>
      </c>
      <c r="G202" s="27">
        <f>(RB08!U251+RB08!AG251+RB08!BE251+RB08!U258+RB08!AG258+RB08!BE258)/3</f>
        <v>-3246598.949892672</v>
      </c>
      <c r="H202" s="27">
        <f>(RB08!V251+RB08!AH251+RB08!BF251+RB08!V258+RB08!AH258+RB08!BF258)/3</f>
        <v>-3265728.1622173353</v>
      </c>
      <c r="I202" s="27">
        <f>(RB08!W251+RB08!AI251+RB08!BG251+RB08!W258+RB08!AI258+RB08!BG258)/3</f>
        <v>-3290705.1813199944</v>
      </c>
      <c r="J202" s="27">
        <f>(RB08!X251+RB08!AJ251+RB08!BH251+RB08!X258+RB08!AJ258+RB08!BH258)/3</f>
        <v>-3312243.0853653313</v>
      </c>
      <c r="K202" s="27">
        <f>(RB08!Y251+RB08!AK251+RB08!BI251+RB08!Y258+RB08!AK258+RB08!BI258)/3</f>
        <v>-3339419.0371650015</v>
      </c>
      <c r="L202" s="27">
        <f>(RB08!Z251+RB08!AL251+RB08!BJ251+RB08!Z258+RB08!AL258+RB08!BJ258)/3</f>
        <v>-3363399.92467867</v>
      </c>
      <c r="M202" s="27">
        <f>(RB08!AA251+RB08!AM251+RB08!BK251+RB08!AA258+RB08!AM258+RB08!BK258)/3</f>
        <v>-3329570.2744753375</v>
      </c>
      <c r="N202" s="27">
        <f>(RB08!AB251+RB08!AN251+RB08!BL251+RB08!AB258+RB08!AN258+RB08!BL258)/3</f>
        <v>-3330206.730239671</v>
      </c>
      <c r="O202" s="27">
        <f>(RB08!AC251+RB08!AO251+RB08!BM251+RB08!AC258+RB08!AO258+RB08!BM258)/3</f>
        <v>-3327033.684177665</v>
      </c>
      <c r="P202" s="27">
        <f>(RB08!AD251+RB08!AP251+RB08!BN251+RB08!AD258+RB08!AP258+RB08!BN258)/3</f>
        <v>-3353847.3960660007</v>
      </c>
      <c r="Q202" s="19">
        <f>((D202/2)+SUM(E202:O202)+(P202/2))/12</f>
        <v>-3296272.878770834</v>
      </c>
      <c r="R202" s="31"/>
    </row>
    <row r="203" spans="1:18" ht="12.75">
      <c r="A203"/>
      <c r="B203" s="19"/>
      <c r="C203" s="19" t="s">
        <v>49</v>
      </c>
      <c r="D203" s="27">
        <f>(RB08!R252+RB08!AD252+RB08!AP252+RB08!R259+RB08!AD259+RB08!AP259)/3</f>
        <v>-99242533.91873668</v>
      </c>
      <c r="E203" s="27">
        <f>(RB08!S252+RB08!AE252+RB08!BC252+RB08!S259+RB08!AE259+RB08!BC259)/3</f>
        <v>-101123023.33732235</v>
      </c>
      <c r="F203" s="27">
        <f>(RB08!T252+RB08!AF252+RB08!BD252+RB08!T259+RB08!AF259+RB08!BD259)/3</f>
        <v>-101303346.98395734</v>
      </c>
      <c r="G203" s="27">
        <f>(RB08!U252+RB08!AG252+RB08!BE252+RB08!U259+RB08!AG259+RB08!BE259)/3</f>
        <v>-101764694.21677399</v>
      </c>
      <c r="H203" s="27">
        <f>(RB08!V252+RB08!AH252+RB08!BF252+RB08!V259+RB08!AH259+RB08!BF259)/3</f>
        <v>-102341273.46778266</v>
      </c>
      <c r="I203" s="27">
        <f>(RB08!W252+RB08!AI252+RB08!BG252+RB08!W259+RB08!AI259+RB08!BG259)/3</f>
        <v>-103001790.95534669</v>
      </c>
      <c r="J203" s="27">
        <f>(RB08!X252+RB08!AJ252+RB08!BH252+RB08!X259+RB08!AJ259+RB08!BH259)/3</f>
        <v>-103866428.19796802</v>
      </c>
      <c r="K203" s="27">
        <f>(RB08!Y252+RB08!AK252+RB08!BI252+RB08!Y259+RB08!AK259+RB08!BI259)/3</f>
        <v>-104810240.31616832</v>
      </c>
      <c r="L203" s="27">
        <f>(RB08!Z252+RB08!AL252+RB08!BJ252+RB08!Z259+RB08!AL259+RB08!BJ259)/3</f>
        <v>-105653869.44865467</v>
      </c>
      <c r="M203" s="27">
        <f>(RB08!AA252+RB08!AM252+RB08!BK252+RB08!AA259+RB08!AM259+RB08!BK259)/3</f>
        <v>-105260205.78219134</v>
      </c>
      <c r="N203" s="27">
        <f>(RB08!AB252+RB08!AN252+RB08!BL252+RB08!AB259+RB08!AN259+RB08!BL259)/3</f>
        <v>-105715271.68309365</v>
      </c>
      <c r="O203" s="27">
        <f>(RB08!AC252+RB08!AO252+RB08!BM252+RB08!AC259+RB08!AO259+RB08!BM259)/3</f>
        <v>-105718202.81248902</v>
      </c>
      <c r="P203" s="27">
        <f>(RB08!AD252+RB08!AP252+RB08!BN252+RB08!AD259+RB08!AP259+RB08!BN259)/3</f>
        <v>-107326483.963934</v>
      </c>
      <c r="Q203" s="19">
        <f>((D203/2)+SUM(E203:O203)+(P203/2))/12</f>
        <v>-103653571.34525692</v>
      </c>
      <c r="R203" s="31"/>
    </row>
    <row r="204" spans="1:18" ht="12.75">
      <c r="A204"/>
      <c r="B204" s="19"/>
      <c r="C204" s="19" t="s">
        <v>50</v>
      </c>
      <c r="D204" s="27">
        <f>(RB08!R253+RB08!AD253+RB08!AP253+RB08!R260+RB08!AD260+RB08!AP260)/3</f>
        <v>-7021908.716666666</v>
      </c>
      <c r="E204" s="27">
        <f>(RB08!S253+RB08!AE253+RB08!BC253+RB08!S260+RB08!AE260+RB08!BC260)/3</f>
        <v>-4557137.996666667</v>
      </c>
      <c r="F204" s="27">
        <f>(RB08!T253+RB08!AF253+RB08!BD253+RB08!T260+RB08!AF260+RB08!BD260)/3</f>
        <v>-4579705.420000001</v>
      </c>
      <c r="G204" s="27">
        <f>(RB08!U253+RB08!AG253+RB08!BE253+RB08!U260+RB08!AG260+RB08!BE260)/3</f>
        <v>-4597070.569999999</v>
      </c>
      <c r="H204" s="27">
        <f>(RB08!V253+RB08!AH253+RB08!BF253+RB08!V260+RB08!AH260+RB08!BF260)/3</f>
        <v>-4615661.293333334</v>
      </c>
      <c r="I204" s="27">
        <f>(RB08!W253+RB08!AI253+RB08!BG253+RB08!W260+RB08!AI260+RB08!BG260)/3</f>
        <v>-4633741.866666666</v>
      </c>
      <c r="J204" s="27">
        <f>(RB08!X253+RB08!AJ253+RB08!BH253+RB08!X260+RB08!AJ260+RB08!BH260)/3</f>
        <v>-4651417.323333333</v>
      </c>
      <c r="K204" s="27">
        <f>(RB08!Y253+RB08!AK253+RB08!BI253+RB08!Y260+RB08!AK260+RB08!BI260)/3</f>
        <v>-4667787.963333334</v>
      </c>
      <c r="L204" s="27">
        <f>(RB08!Z253+RB08!AL253+RB08!BJ253+RB08!Z260+RB08!AL260+RB08!BJ260)/3</f>
        <v>-4674997.213333333</v>
      </c>
      <c r="M204" s="27">
        <f>(RB08!AA253+RB08!AM253+RB08!BK253+RB08!AA260+RB08!AM260+RB08!BK260)/3</f>
        <v>-5419071.956666667</v>
      </c>
      <c r="N204" s="27">
        <f>(RB08!AB253+RB08!AN253+RB08!BL253+RB08!AB260+RB08!AN260+RB08!BL260)/3</f>
        <v>-5394453.5600000005</v>
      </c>
      <c r="O204" s="27">
        <f>(RB08!AC253+RB08!AO253+RB08!BM253+RB08!AC260+RB08!AO260+RB08!BM260)/3</f>
        <v>-5371326.026666668</v>
      </c>
      <c r="P204" s="27">
        <f>(RB08!AD253+RB08!AP253+RB08!BN253+RB08!AD260+RB08!AP260+RB08!BN260)/3</f>
        <v>-5333416.313333334</v>
      </c>
      <c r="Q204" s="19">
        <f>((D204/2)+SUM(E204:O204)+(P204/2))/12</f>
        <v>-4945002.808750001</v>
      </c>
      <c r="R204" s="31"/>
    </row>
    <row r="205" spans="1:18" ht="12.75">
      <c r="A205"/>
      <c r="B205" s="39"/>
      <c r="C205" s="39" t="s">
        <v>46</v>
      </c>
      <c r="D205" s="27">
        <f aca="true" t="shared" si="59" ref="D205:P205">SUM(D201:D204)</f>
        <v>-113548115.58000001</v>
      </c>
      <c r="E205" s="27">
        <f t="shared" si="59"/>
        <v>-112715547.46666668</v>
      </c>
      <c r="F205" s="27">
        <f t="shared" si="59"/>
        <v>-112813274.62333333</v>
      </c>
      <c r="G205" s="27">
        <f t="shared" si="59"/>
        <v>-113151201.61666664</v>
      </c>
      <c r="H205" s="27">
        <f t="shared" si="59"/>
        <v>-113610730.23666666</v>
      </c>
      <c r="I205" s="27">
        <f t="shared" si="59"/>
        <v>-114158372.13333334</v>
      </c>
      <c r="J205" s="27">
        <f t="shared" si="59"/>
        <v>-114913173.71666668</v>
      </c>
      <c r="K205" s="27">
        <f t="shared" si="59"/>
        <v>-115759749.78</v>
      </c>
      <c r="L205" s="27">
        <f t="shared" si="59"/>
        <v>-116489247.23</v>
      </c>
      <c r="M205" s="27">
        <f t="shared" si="59"/>
        <v>-119084676.86666667</v>
      </c>
      <c r="N205" s="27">
        <f t="shared" si="59"/>
        <v>-119529913.79333332</v>
      </c>
      <c r="O205" s="168">
        <f t="shared" si="59"/>
        <v>-119481305.55000003</v>
      </c>
      <c r="P205" s="168">
        <f t="shared" si="59"/>
        <v>-121042430.5</v>
      </c>
      <c r="Q205" s="19">
        <f>((D205/2)+SUM(E205:O205)+(P205/2))/12</f>
        <v>-115750205.50444444</v>
      </c>
      <c r="R205" s="21"/>
    </row>
    <row r="206" spans="1:18" ht="12.75">
      <c r="A206"/>
      <c r="B206" s="19" t="s">
        <v>28</v>
      </c>
      <c r="C206" s="19"/>
      <c r="D206" s="19"/>
      <c r="E206" s="38">
        <f aca="true" t="shared" si="60" ref="E206:P206">E205-D205</f>
        <v>832568.1133333296</v>
      </c>
      <c r="F206" s="38">
        <f t="shared" si="60"/>
        <v>-97727.15666665137</v>
      </c>
      <c r="G206" s="38">
        <f t="shared" si="60"/>
        <v>-337926.9933333099</v>
      </c>
      <c r="H206" s="38">
        <f t="shared" si="60"/>
        <v>-459528.62000001967</v>
      </c>
      <c r="I206" s="38">
        <f t="shared" si="60"/>
        <v>-547641.8966666758</v>
      </c>
      <c r="J206" s="38">
        <f t="shared" si="60"/>
        <v>-754801.5833333433</v>
      </c>
      <c r="K206" s="38">
        <f t="shared" si="60"/>
        <v>-846576.0633333176</v>
      </c>
      <c r="L206" s="38">
        <f t="shared" si="60"/>
        <v>-729497.450000003</v>
      </c>
      <c r="M206" s="38">
        <f t="shared" si="60"/>
        <v>-2595429.6366666704</v>
      </c>
      <c r="N206" s="38">
        <f t="shared" si="60"/>
        <v>-445236.9266666472</v>
      </c>
      <c r="O206" s="228">
        <f t="shared" si="60"/>
        <v>48608.24333329499</v>
      </c>
      <c r="P206" s="228">
        <f t="shared" si="60"/>
        <v>-1561124.9499999732</v>
      </c>
      <c r="Q206" s="38"/>
      <c r="R206" s="21"/>
    </row>
    <row r="207" spans="1:18" ht="12.75">
      <c r="A207" s="1"/>
      <c r="B207" s="19"/>
      <c r="C207" s="19"/>
      <c r="D207" s="19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228"/>
      <c r="P207" s="229">
        <f>P205-D205</f>
        <v>-7494314.919999987</v>
      </c>
      <c r="Q207" s="38"/>
      <c r="R207" s="19"/>
    </row>
    <row r="208" spans="1:18" ht="12.75">
      <c r="A208" s="1" t="s">
        <v>156</v>
      </c>
      <c r="B208" s="19" t="s">
        <v>71</v>
      </c>
      <c r="C208" s="19"/>
      <c r="D208" s="19"/>
      <c r="E208" s="42">
        <f>E206/$P$207</f>
        <v>-0.1110932916778644</v>
      </c>
      <c r="F208" s="42">
        <f aca="true" t="shared" si="61" ref="F208:P208">F206/$P$207</f>
        <v>0.01304017214513472</v>
      </c>
      <c r="G208" s="42">
        <f t="shared" si="61"/>
        <v>0.04509111198830039</v>
      </c>
      <c r="H208" s="42">
        <f t="shared" si="61"/>
        <v>0.0613169615775928</v>
      </c>
      <c r="I208" s="42">
        <f t="shared" si="61"/>
        <v>0.07307431066249839</v>
      </c>
      <c r="J208" s="42">
        <f t="shared" si="61"/>
        <v>0.10071655533436598</v>
      </c>
      <c r="K208" s="42">
        <f t="shared" si="61"/>
        <v>0.11296243517523802</v>
      </c>
      <c r="L208" s="42">
        <f t="shared" si="61"/>
        <v>0.09734011150948595</v>
      </c>
      <c r="M208" s="42">
        <f t="shared" si="61"/>
        <v>0.3463197989906027</v>
      </c>
      <c r="N208" s="42">
        <f t="shared" si="61"/>
        <v>0.05940995693661723</v>
      </c>
      <c r="O208" s="230">
        <f t="shared" si="61"/>
        <v>-0.006486015580099891</v>
      </c>
      <c r="P208" s="230">
        <f t="shared" si="61"/>
        <v>0.20830789293812807</v>
      </c>
      <c r="Q208" s="42">
        <f aca="true" t="shared" si="62" ref="Q208:Q213">SUM(E208:P208)</f>
        <v>1</v>
      </c>
      <c r="R208" s="19"/>
    </row>
    <row r="209" spans="1:18" ht="12.75">
      <c r="A209"/>
      <c r="B209" s="19"/>
      <c r="C209" s="19" t="s">
        <v>47</v>
      </c>
      <c r="D209" s="19"/>
      <c r="E209" s="40">
        <f aca="true" t="shared" si="63" ref="E209:P209">IF((E$218="ACTUAL"),0,(E201-D201)/$P$207)</f>
        <v>-0.02861727797973746</v>
      </c>
      <c r="F209" s="40">
        <f t="shared" si="63"/>
        <v>-0.01670463873879128</v>
      </c>
      <c r="G209" s="40">
        <f t="shared" si="63"/>
        <v>-0.020382710311832006</v>
      </c>
      <c r="H209" s="40">
        <f t="shared" si="63"/>
        <v>-0.02065172978701924</v>
      </c>
      <c r="I209" s="40">
        <f t="shared" si="63"/>
        <v>-0.0208068629351559</v>
      </c>
      <c r="J209" s="40">
        <f t="shared" si="63"/>
        <v>-0.01988827819367921</v>
      </c>
      <c r="K209" s="40">
        <f t="shared" si="63"/>
        <v>-0.018785258982240198</v>
      </c>
      <c r="L209" s="40">
        <f t="shared" si="63"/>
        <v>-0.01939094120693818</v>
      </c>
      <c r="M209" s="40">
        <f t="shared" si="63"/>
        <v>0.3040769215500227</v>
      </c>
      <c r="N209" s="40">
        <f t="shared" si="63"/>
        <v>0.0018884937206062704</v>
      </c>
      <c r="O209" s="40">
        <f t="shared" si="63"/>
        <v>-0.0033677252160805955</v>
      </c>
      <c r="P209" s="40">
        <f t="shared" si="63"/>
        <v>-0.0048116739668581</v>
      </c>
      <c r="Q209" s="40">
        <f t="shared" si="62"/>
        <v>0.13255831795229678</v>
      </c>
      <c r="R209" s="19"/>
    </row>
    <row r="210" spans="1:18" ht="12.75">
      <c r="A210"/>
      <c r="B210" s="19"/>
      <c r="C210" s="19" t="s">
        <v>48</v>
      </c>
      <c r="D210" s="19"/>
      <c r="E210" s="40">
        <f aca="true" t="shared" si="64" ref="E210:P210">IF((E$218="ACTUAL"),0,(E202-D202)/$P$207)</f>
        <v>-0.004512743185559574</v>
      </c>
      <c r="F210" s="40">
        <f t="shared" si="64"/>
        <v>0.0026721468533736073</v>
      </c>
      <c r="G210" s="40">
        <f t="shared" si="64"/>
        <v>0.0015970853432818958</v>
      </c>
      <c r="H210" s="40">
        <f t="shared" si="64"/>
        <v>0.0025524964628339322</v>
      </c>
      <c r="I210" s="40">
        <f t="shared" si="64"/>
        <v>0.0033327955082329422</v>
      </c>
      <c r="J210" s="40">
        <f t="shared" si="64"/>
        <v>0.00287389898546416</v>
      </c>
      <c r="K210" s="40">
        <f t="shared" si="64"/>
        <v>0.0036262089450159215</v>
      </c>
      <c r="L210" s="40">
        <f t="shared" si="64"/>
        <v>0.0031998772095459685</v>
      </c>
      <c r="M210" s="40">
        <f t="shared" si="64"/>
        <v>-0.004514041718883674</v>
      </c>
      <c r="N210" s="40">
        <f t="shared" si="64"/>
        <v>8.49251427418957E-05</v>
      </c>
      <c r="O210" s="40">
        <f t="shared" si="64"/>
        <v>-0.0004233937452425812</v>
      </c>
      <c r="P210" s="40">
        <f t="shared" si="64"/>
        <v>0.0035778736515032507</v>
      </c>
      <c r="Q210" s="40">
        <f t="shared" si="62"/>
        <v>0.014067129452307744</v>
      </c>
      <c r="R210" s="31"/>
    </row>
    <row r="211" spans="1:18" ht="12.75">
      <c r="A211"/>
      <c r="B211" s="19"/>
      <c r="C211" s="19" t="s">
        <v>49</v>
      </c>
      <c r="D211" s="19"/>
      <c r="E211" s="40">
        <f aca="true" t="shared" si="65" ref="E211:P211">IF((E$218="ACTUAL"),0,(E203-D203)/$P$207)</f>
        <v>0.25092212412467935</v>
      </c>
      <c r="F211" s="40">
        <f t="shared" si="65"/>
        <v>0.024061391676209593</v>
      </c>
      <c r="G211" s="40">
        <f t="shared" si="65"/>
        <v>0.06155962722962972</v>
      </c>
      <c r="H211" s="40">
        <f t="shared" si="65"/>
        <v>0.07693555143645812</v>
      </c>
      <c r="I211" s="40">
        <f t="shared" si="65"/>
        <v>0.08813580622310284</v>
      </c>
      <c r="J211" s="40">
        <f t="shared" si="65"/>
        <v>0.11537241920724275</v>
      </c>
      <c r="K211" s="40">
        <f t="shared" si="65"/>
        <v>0.12593707740804463</v>
      </c>
      <c r="L211" s="40">
        <f t="shared" si="65"/>
        <v>0.11256921299570166</v>
      </c>
      <c r="M211" s="40">
        <f t="shared" si="65"/>
        <v>-0.05252830587793488</v>
      </c>
      <c r="N211" s="40">
        <f t="shared" si="65"/>
        <v>0.060721480983923846</v>
      </c>
      <c r="O211" s="40">
        <f t="shared" si="65"/>
        <v>0.00039111372108789367</v>
      </c>
      <c r="P211" s="40">
        <f t="shared" si="65"/>
        <v>0.2146001560666988</v>
      </c>
      <c r="Q211" s="40">
        <f t="shared" si="62"/>
        <v>1.0786776551948443</v>
      </c>
      <c r="R211" s="19"/>
    </row>
    <row r="212" spans="1:18" ht="12.75">
      <c r="A212"/>
      <c r="B212" s="19"/>
      <c r="C212" s="19" t="s">
        <v>50</v>
      </c>
      <c r="D212" s="19"/>
      <c r="E212" s="40">
        <f aca="true" t="shared" si="66" ref="E212:P212">IF((E$218="ACTUAL"),0,(E204-D204)/$P$207)</f>
        <v>-0.3288853946372463</v>
      </c>
      <c r="F212" s="40">
        <f t="shared" si="66"/>
        <v>0.003011272354342676</v>
      </c>
      <c r="G212" s="40">
        <f t="shared" si="66"/>
        <v>0.0023171097272222103</v>
      </c>
      <c r="H212" s="40">
        <f t="shared" si="66"/>
        <v>0.0024806434653181857</v>
      </c>
      <c r="I212" s="40">
        <f t="shared" si="66"/>
        <v>0.00241257186631975</v>
      </c>
      <c r="J212" s="40">
        <f t="shared" si="66"/>
        <v>0.0023585153353372886</v>
      </c>
      <c r="K212" s="40">
        <f t="shared" si="66"/>
        <v>0.0021844078044161806</v>
      </c>
      <c r="L212" s="40">
        <f t="shared" si="66"/>
        <v>0.000961962511177617</v>
      </c>
      <c r="M212" s="40">
        <f t="shared" si="66"/>
        <v>0.0992852250373988</v>
      </c>
      <c r="N212" s="40">
        <f t="shared" si="66"/>
        <v>-0.0032849429106545387</v>
      </c>
      <c r="O212" s="40">
        <f t="shared" si="66"/>
        <v>-0.003086010339866038</v>
      </c>
      <c r="P212" s="40">
        <f t="shared" si="66"/>
        <v>-0.005058462813213874</v>
      </c>
      <c r="Q212" s="40">
        <f t="shared" si="62"/>
        <v>-0.22530310259944802</v>
      </c>
      <c r="R212" s="200"/>
    </row>
    <row r="213" spans="1:18" ht="12.75">
      <c r="A213"/>
      <c r="B213" s="39"/>
      <c r="C213" s="39" t="s">
        <v>46</v>
      </c>
      <c r="D213" s="19"/>
      <c r="E213" s="40">
        <f aca="true" t="shared" si="67" ref="E213:P213">SUM(E209:E212)</f>
        <v>-0.111093291677864</v>
      </c>
      <c r="F213" s="40">
        <f t="shared" si="67"/>
        <v>0.013040172145134598</v>
      </c>
      <c r="G213" s="40">
        <f t="shared" si="67"/>
        <v>0.04509111198830182</v>
      </c>
      <c r="H213" s="40">
        <f t="shared" si="67"/>
        <v>0.061316961577591</v>
      </c>
      <c r="I213" s="40">
        <f t="shared" si="67"/>
        <v>0.07307431066249963</v>
      </c>
      <c r="J213" s="40">
        <f t="shared" si="67"/>
        <v>0.100716555334365</v>
      </c>
      <c r="K213" s="40">
        <f t="shared" si="67"/>
        <v>0.11296243517523655</v>
      </c>
      <c r="L213" s="40">
        <f t="shared" si="67"/>
        <v>0.09734011150948706</v>
      </c>
      <c r="M213" s="40">
        <f t="shared" si="67"/>
        <v>0.3463197989906029</v>
      </c>
      <c r="N213" s="40">
        <f t="shared" si="67"/>
        <v>0.05940995693661748</v>
      </c>
      <c r="O213" s="40">
        <f t="shared" si="67"/>
        <v>-0.006486015580101321</v>
      </c>
      <c r="P213" s="40">
        <f t="shared" si="67"/>
        <v>0.20830789293813007</v>
      </c>
      <c r="Q213" s="40">
        <f t="shared" si="62"/>
        <v>1.0000000000000009</v>
      </c>
      <c r="R213" s="200"/>
    </row>
    <row r="214" spans="1:18" ht="12.75">
      <c r="A214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5"/>
      <c r="P214" s="15"/>
      <c r="Q214" s="19"/>
      <c r="R214" s="200"/>
    </row>
    <row r="215" spans="1:18" ht="12.75">
      <c r="A215"/>
      <c r="B215"/>
      <c r="C215"/>
      <c r="D215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5"/>
      <c r="P215" s="15"/>
      <c r="Q215" s="19"/>
      <c r="R215"/>
    </row>
    <row r="216" spans="1:18" ht="12.75">
      <c r="A216" s="257" t="s">
        <v>29</v>
      </c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/>
    </row>
    <row r="217" spans="1:18" ht="12.75">
      <c r="A217" s="257">
        <v>2008</v>
      </c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/>
    </row>
    <row r="218" spans="1:18" ht="12.75">
      <c r="A218" s="1"/>
      <c r="B218" s="19"/>
      <c r="C218" t="s">
        <v>11</v>
      </c>
      <c r="D218" s="53" t="s">
        <v>31</v>
      </c>
      <c r="E218" s="53" t="s">
        <v>31</v>
      </c>
      <c r="F218" s="53" t="s">
        <v>31</v>
      </c>
      <c r="G218" s="53" t="s">
        <v>31</v>
      </c>
      <c r="H218" s="53" t="s">
        <v>31</v>
      </c>
      <c r="I218" s="53" t="s">
        <v>31</v>
      </c>
      <c r="J218" s="53" t="s">
        <v>31</v>
      </c>
      <c r="K218" s="53" t="s">
        <v>31</v>
      </c>
      <c r="L218" s="53" t="s">
        <v>31</v>
      </c>
      <c r="M218" s="53" t="s">
        <v>31</v>
      </c>
      <c r="N218" s="53" t="s">
        <v>31</v>
      </c>
      <c r="O218" s="201" t="s">
        <v>31</v>
      </c>
      <c r="P218" s="201" t="s">
        <v>31</v>
      </c>
      <c r="Q218" s="19"/>
      <c r="R218" s="1"/>
    </row>
    <row r="219" spans="1:18" ht="12.75">
      <c r="A219"/>
      <c r="B219"/>
      <c r="C219"/>
      <c r="D219" s="21" t="s">
        <v>13</v>
      </c>
      <c r="E219" s="21" t="s">
        <v>14</v>
      </c>
      <c r="F219" s="21" t="s">
        <v>15</v>
      </c>
      <c r="G219" s="21" t="s">
        <v>16</v>
      </c>
      <c r="H219" s="21" t="s">
        <v>17</v>
      </c>
      <c r="I219" s="21" t="s">
        <v>41</v>
      </c>
      <c r="J219" s="21" t="s">
        <v>18</v>
      </c>
      <c r="K219" s="21" t="s">
        <v>19</v>
      </c>
      <c r="L219" s="21" t="s">
        <v>20</v>
      </c>
      <c r="M219" s="21" t="s">
        <v>21</v>
      </c>
      <c r="N219" s="21" t="s">
        <v>22</v>
      </c>
      <c r="O219" s="199" t="s">
        <v>23</v>
      </c>
      <c r="P219" s="199" t="s">
        <v>13</v>
      </c>
      <c r="Q219" s="21" t="s">
        <v>5</v>
      </c>
      <c r="R219"/>
    </row>
    <row r="220" spans="1:18" ht="12.75">
      <c r="A220"/>
      <c r="B220"/>
      <c r="C220"/>
      <c r="D220" s="21" t="s">
        <v>6</v>
      </c>
      <c r="E220" s="22" t="s">
        <v>6</v>
      </c>
      <c r="F220" s="22" t="s">
        <v>6</v>
      </c>
      <c r="G220" s="22" t="s">
        <v>6</v>
      </c>
      <c r="H220" s="22" t="s">
        <v>6</v>
      </c>
      <c r="I220" s="22" t="s">
        <v>6</v>
      </c>
      <c r="J220" s="22" t="s">
        <v>6</v>
      </c>
      <c r="K220" s="22" t="s">
        <v>6</v>
      </c>
      <c r="L220" s="22" t="s">
        <v>6</v>
      </c>
      <c r="M220" s="22" t="s">
        <v>6</v>
      </c>
      <c r="N220" s="22" t="s">
        <v>6</v>
      </c>
      <c r="O220" s="202" t="s">
        <v>6</v>
      </c>
      <c r="P220" s="202" t="s">
        <v>6</v>
      </c>
      <c r="Q220" s="22" t="s">
        <v>6</v>
      </c>
      <c r="R220"/>
    </row>
    <row r="221" spans="1:18" ht="12.75">
      <c r="A221"/>
      <c r="B221"/>
      <c r="C221"/>
      <c r="D221" s="186">
        <v>39417</v>
      </c>
      <c r="E221" s="186">
        <v>39448</v>
      </c>
      <c r="F221" s="186">
        <v>39479</v>
      </c>
      <c r="G221" s="186">
        <v>39508</v>
      </c>
      <c r="H221" s="186">
        <v>39539</v>
      </c>
      <c r="I221" s="186">
        <v>39569</v>
      </c>
      <c r="J221" s="186">
        <v>39600</v>
      </c>
      <c r="K221" s="186">
        <v>39630</v>
      </c>
      <c r="L221" s="186">
        <v>39661</v>
      </c>
      <c r="M221" s="186">
        <v>39692</v>
      </c>
      <c r="N221" s="186">
        <v>39722</v>
      </c>
      <c r="O221" s="231">
        <v>39753</v>
      </c>
      <c r="P221" s="231">
        <v>39783</v>
      </c>
      <c r="Q221" s="23"/>
      <c r="R221"/>
    </row>
    <row r="222" spans="1:18" ht="12.75">
      <c r="A222" s="1" t="s">
        <v>156</v>
      </c>
      <c r="B222" s="19" t="s">
        <v>71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5"/>
      <c r="P222" s="15"/>
      <c r="Q222" s="25"/>
      <c r="R222"/>
    </row>
    <row r="223" spans="1:18" ht="12.75">
      <c r="A223"/>
      <c r="B223" s="19"/>
      <c r="C223" s="19" t="s">
        <v>47</v>
      </c>
      <c r="D223" s="27">
        <v>-5737493.84</v>
      </c>
      <c r="E223" s="27">
        <f aca="true" t="shared" si="68" ref="E223:P223">D223+(E209*$Q$228)</f>
        <v>-5177626.179402775</v>
      </c>
      <c r="F223" s="27">
        <f t="shared" si="68"/>
        <v>-4850817.074133195</v>
      </c>
      <c r="G223" s="27">
        <f t="shared" si="68"/>
        <v>-4452050.275033842</v>
      </c>
      <c r="H223" s="27">
        <f t="shared" si="68"/>
        <v>-4048020.3861208865</v>
      </c>
      <c r="I223" s="27">
        <f t="shared" si="68"/>
        <v>-3640955.4764491487</v>
      </c>
      <c r="J223" s="27">
        <f t="shared" si="68"/>
        <v>-3251861.7340783332</v>
      </c>
      <c r="K223" s="27">
        <f t="shared" si="68"/>
        <v>-2884347.4300433164</v>
      </c>
      <c r="L223" s="27">
        <f t="shared" si="68"/>
        <v>-2504983.5751723647</v>
      </c>
      <c r="M223" s="27">
        <f t="shared" si="68"/>
        <v>-8453936.331278587</v>
      </c>
      <c r="N223" s="27">
        <f t="shared" si="68"/>
        <v>-8490882.771892436</v>
      </c>
      <c r="O223" s="168">
        <f t="shared" si="68"/>
        <v>-8424996.685885362</v>
      </c>
      <c r="P223" s="168">
        <f t="shared" si="68"/>
        <v>-8330861.225158146</v>
      </c>
      <c r="Q223" s="27">
        <f>((D223/2)+SUM(E223:O223)+(P223/2))/12</f>
        <v>-5267887.95433911</v>
      </c>
      <c r="R223"/>
    </row>
    <row r="224" spans="1:18" ht="12.75">
      <c r="A224"/>
      <c r="B224" s="19"/>
      <c r="C224" s="19" t="s">
        <v>48</v>
      </c>
      <c r="D224" s="27">
        <v>-3289361.73</v>
      </c>
      <c r="E224" s="27">
        <f aca="true" t="shared" si="69" ref="E224:P224">D224+(E210*$Q$228)</f>
        <v>-3201074.54307872</v>
      </c>
      <c r="F224" s="27">
        <f t="shared" si="69"/>
        <v>-3253352.3526114714</v>
      </c>
      <c r="G224" s="27">
        <f t="shared" si="69"/>
        <v>-3284597.6875294344</v>
      </c>
      <c r="H224" s="27">
        <f t="shared" si="69"/>
        <v>-3334534.6600235123</v>
      </c>
      <c r="I224" s="27">
        <f t="shared" si="69"/>
        <v>-3399737.3821609737</v>
      </c>
      <c r="J224" s="27">
        <f t="shared" si="69"/>
        <v>-3455962.2650070577</v>
      </c>
      <c r="K224" s="27">
        <f t="shared" si="69"/>
        <v>-3526905.3197699976</v>
      </c>
      <c r="L224" s="27">
        <f t="shared" si="69"/>
        <v>-3589507.6318688407</v>
      </c>
      <c r="M224" s="27">
        <f t="shared" si="69"/>
        <v>-3501195.040476357</v>
      </c>
      <c r="N224" s="27">
        <f t="shared" si="69"/>
        <v>-3502856.5136963627</v>
      </c>
      <c r="O224" s="168">
        <f t="shared" si="69"/>
        <v>-3494573.2497944534</v>
      </c>
      <c r="P224" s="168">
        <f t="shared" si="69"/>
        <v>-3564570.674168564</v>
      </c>
      <c r="Q224" s="27">
        <f>((D224/2)+SUM(E224:O224)+(P224/2))/12</f>
        <v>-3414271.904008455</v>
      </c>
      <c r="R224"/>
    </row>
    <row r="225" spans="1:18" ht="12.75">
      <c r="A225"/>
      <c r="B225" s="19"/>
      <c r="C225" s="19" t="s">
        <v>49</v>
      </c>
      <c r="D225" s="27">
        <v>-112495600.39</v>
      </c>
      <c r="E225" s="27">
        <f aca="true" t="shared" si="70" ref="E225:P225">D225+(E211*$Q$228)</f>
        <v>-117404634.11169918</v>
      </c>
      <c r="F225" s="27">
        <f t="shared" si="70"/>
        <v>-117875370.5345697</v>
      </c>
      <c r="G225" s="27">
        <f t="shared" si="70"/>
        <v>-119079721.43435454</v>
      </c>
      <c r="H225" s="27">
        <f t="shared" si="70"/>
        <v>-120584886.50386205</v>
      </c>
      <c r="I225" s="27">
        <f t="shared" si="70"/>
        <v>-122309173.05829667</v>
      </c>
      <c r="J225" s="27">
        <f t="shared" si="70"/>
        <v>-124566315.98030123</v>
      </c>
      <c r="K225" s="27">
        <f t="shared" si="70"/>
        <v>-127030145.59263602</v>
      </c>
      <c r="L225" s="27">
        <f t="shared" si="70"/>
        <v>-129232446.66333179</v>
      </c>
      <c r="M225" s="27">
        <f t="shared" si="70"/>
        <v>-128204784.29279333</v>
      </c>
      <c r="N225" s="27">
        <f t="shared" si="70"/>
        <v>-129392737.72185598</v>
      </c>
      <c r="O225" s="168">
        <f t="shared" si="70"/>
        <v>-129400389.46022914</v>
      </c>
      <c r="P225" s="168">
        <f t="shared" si="70"/>
        <v>-133598821.17081787</v>
      </c>
      <c r="Q225" s="27">
        <f>((D225/2)+SUM(E225:O225)+(P225/2))/12</f>
        <v>-124010651.3445282</v>
      </c>
      <c r="R225"/>
    </row>
    <row r="226" spans="1:18" ht="12.75">
      <c r="A226"/>
      <c r="B226" s="19"/>
      <c r="C226" s="19" t="s">
        <v>50</v>
      </c>
      <c r="D226" s="37">
        <v>-556431.8</v>
      </c>
      <c r="E226" s="37">
        <f aca="true" t="shared" si="71" ref="E226:P226">D226+(E212*$Q$228)</f>
        <v>5877873.259709924</v>
      </c>
      <c r="F226" s="37">
        <f t="shared" si="71"/>
        <v>5818960.807951213</v>
      </c>
      <c r="G226" s="37">
        <f t="shared" si="71"/>
        <v>5773628.935253694</v>
      </c>
      <c r="H226" s="37">
        <f t="shared" si="71"/>
        <v>5725097.692880228</v>
      </c>
      <c r="I226" s="37">
        <f t="shared" si="71"/>
        <v>5677898.201447972</v>
      </c>
      <c r="J226" s="37">
        <f t="shared" si="71"/>
        <v>5631756.270541304</v>
      </c>
      <c r="K226" s="37">
        <f t="shared" si="71"/>
        <v>5589020.5747104585</v>
      </c>
      <c r="L226" s="37">
        <f t="shared" si="71"/>
        <v>5570200.7658838965</v>
      </c>
      <c r="M226" s="37">
        <f t="shared" si="71"/>
        <v>3627787.2801248487</v>
      </c>
      <c r="N226" s="37">
        <f t="shared" si="71"/>
        <v>3692053.8153238217</v>
      </c>
      <c r="O226" s="169">
        <f t="shared" si="71"/>
        <v>3752428.4390313243</v>
      </c>
      <c r="P226" s="169">
        <f t="shared" si="71"/>
        <v>3851392.0701445756</v>
      </c>
      <c r="Q226" s="37">
        <f>((D226/2)+SUM(E226:O226)+(P226/2))/12</f>
        <v>4865348.848160914</v>
      </c>
      <c r="R226"/>
    </row>
    <row r="227" spans="1:18" ht="12.75">
      <c r="A227" s="52"/>
      <c r="B227" s="39"/>
      <c r="C227" s="39" t="s">
        <v>46</v>
      </c>
      <c r="D227" s="27">
        <f>SUM(D223:D226)</f>
        <v>-122078887.76</v>
      </c>
      <c r="E227" s="27">
        <f aca="true" t="shared" si="72" ref="E227:P227">SUM(E223:E226)</f>
        <v>-119905461.57447074</v>
      </c>
      <c r="F227" s="27">
        <f t="shared" si="72"/>
        <v>-120160579.15336315</v>
      </c>
      <c r="G227" s="27">
        <f t="shared" si="72"/>
        <v>-121042740.46166413</v>
      </c>
      <c r="H227" s="27">
        <f t="shared" si="72"/>
        <v>-122242343.85712622</v>
      </c>
      <c r="I227" s="27">
        <f t="shared" si="72"/>
        <v>-123671967.71545881</v>
      </c>
      <c r="J227" s="27">
        <f t="shared" si="72"/>
        <v>-125642383.70884532</v>
      </c>
      <c r="K227" s="27">
        <f t="shared" si="72"/>
        <v>-127852377.76773888</v>
      </c>
      <c r="L227" s="27">
        <f t="shared" si="72"/>
        <v>-129756737.10448912</v>
      </c>
      <c r="M227" s="27">
        <f t="shared" si="72"/>
        <v>-136532128.38442343</v>
      </c>
      <c r="N227" s="27">
        <f t="shared" si="72"/>
        <v>-137694423.19212094</v>
      </c>
      <c r="O227" s="168">
        <f t="shared" si="72"/>
        <v>-137567530.95687762</v>
      </c>
      <c r="P227" s="168">
        <f t="shared" si="72"/>
        <v>-141642861</v>
      </c>
      <c r="Q227" s="27">
        <f>((D227/2)+SUM(E227:O227)+(P227/2))/12</f>
        <v>-127827462.35471489</v>
      </c>
      <c r="R227" s="3"/>
    </row>
    <row r="228" spans="1:18" ht="12.75">
      <c r="A228"/>
      <c r="B228"/>
      <c r="C228"/>
      <c r="D228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5"/>
      <c r="P228" s="15"/>
      <c r="Q228" s="19">
        <f>F7-D227</f>
        <v>-19563973.239999995</v>
      </c>
      <c r="R228"/>
    </row>
  </sheetData>
  <mergeCells count="23">
    <mergeCell ref="A217:Q217"/>
    <mergeCell ref="A178:Q178"/>
    <mergeCell ref="A179:Q179"/>
    <mergeCell ref="A194:Q194"/>
    <mergeCell ref="A216:Q216"/>
    <mergeCell ref="A91:Q91"/>
    <mergeCell ref="A157:Q157"/>
    <mergeCell ref="A92:Q92"/>
    <mergeCell ref="A101:Q101"/>
    <mergeCell ref="A146:Q146"/>
    <mergeCell ref="A156:Q156"/>
    <mergeCell ref="A119:Q119"/>
    <mergeCell ref="A130:Q130"/>
    <mergeCell ref="A145:Q145"/>
    <mergeCell ref="A118:Q118"/>
    <mergeCell ref="A81:Q81"/>
    <mergeCell ref="A82:Q82"/>
    <mergeCell ref="A10:Q10"/>
    <mergeCell ref="A68:Q68"/>
    <mergeCell ref="A67:Q67"/>
    <mergeCell ref="A46:Q46"/>
    <mergeCell ref="A32:Q32"/>
    <mergeCell ref="A31:Q31"/>
  </mergeCells>
  <printOptions/>
  <pageMargins left="0.75" right="0.75" top="1" bottom="1" header="0.5" footer="0.5"/>
  <pageSetup fitToHeight="4" fitToWidth="1" horizontalDpi="1200" verticalDpi="12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Z828"/>
  <sheetViews>
    <sheetView workbookViewId="0" topLeftCell="A6">
      <pane xSplit="5400" ySplit="1185" topLeftCell="BO209" activePane="bottomRight" state="split"/>
      <selection pane="topLeft" activeCell="B7" sqref="B7"/>
      <selection pane="topRight" activeCell="E7" sqref="E7"/>
      <selection pane="bottomLeft" activeCell="A274" sqref="A274"/>
      <selection pane="bottomRight" activeCell="BS213" sqref="BS213"/>
    </sheetView>
  </sheetViews>
  <sheetFormatPr defaultColWidth="9.140625" defaultRowHeight="12.75"/>
  <cols>
    <col min="1" max="1" width="16.421875" style="16" customWidth="1"/>
    <col min="2" max="2" width="16.421875" style="17" customWidth="1"/>
    <col min="3" max="3" width="4.57421875" style="16" customWidth="1"/>
    <col min="4" max="4" width="26.7109375" style="16" customWidth="1"/>
    <col min="5" max="5" width="35.421875" style="16" customWidth="1"/>
    <col min="6" max="6" width="20.00390625" style="9" customWidth="1"/>
    <col min="7" max="11" width="14.7109375" style="9" customWidth="1"/>
    <col min="12" max="53" width="16.421875" style="16" customWidth="1"/>
    <col min="54" max="54" width="16.421875" style="133" customWidth="1"/>
    <col min="55" max="66" width="16.421875" style="156" customWidth="1"/>
    <col min="67" max="67" width="16.421875" style="16" customWidth="1"/>
    <col min="68" max="68" width="15.00390625" style="77" bestFit="1" customWidth="1"/>
    <col min="69" max="69" width="8.7109375" style="81" bestFit="1" customWidth="1"/>
    <col min="70" max="70" width="12.421875" style="99" customWidth="1"/>
    <col min="71" max="71" width="16.57421875" style="99" bestFit="1" customWidth="1"/>
    <col min="72" max="72" width="2.00390625" style="114" customWidth="1"/>
    <col min="73" max="73" width="15.8515625" style="77" bestFit="1" customWidth="1"/>
    <col min="74" max="74" width="11.28125" style="81" bestFit="1" customWidth="1"/>
    <col min="75" max="75" width="12.421875" style="99" customWidth="1"/>
    <col min="76" max="76" width="16.57421875" style="99" bestFit="1" customWidth="1"/>
    <col min="77" max="77" width="16.421875" style="18" customWidth="1"/>
    <col min="78" max="78" width="16.421875" style="0" customWidth="1"/>
    <col min="216" max="16384" width="16.421875" style="18" customWidth="1"/>
  </cols>
  <sheetData>
    <row r="1" spans="2:54" ht="15.75">
      <c r="B1" s="17" t="s">
        <v>9</v>
      </c>
      <c r="F1" s="206"/>
      <c r="G1" s="207"/>
      <c r="H1" s="207"/>
      <c r="I1" s="207"/>
      <c r="J1" s="207"/>
      <c r="K1" s="207"/>
      <c r="AX1" s="184"/>
      <c r="AY1" s="184"/>
      <c r="AZ1" s="184"/>
      <c r="BA1" s="184"/>
      <c r="BB1" s="156"/>
    </row>
    <row r="2" spans="2:54" ht="12.75">
      <c r="B2" s="16"/>
      <c r="F2" s="208"/>
      <c r="G2" s="208"/>
      <c r="H2" s="208"/>
      <c r="I2" s="208"/>
      <c r="J2" s="208"/>
      <c r="K2" s="208"/>
      <c r="AX2" s="184"/>
      <c r="AY2" s="184"/>
      <c r="AZ2" s="184"/>
      <c r="BA2" s="184"/>
      <c r="BB2" s="156"/>
    </row>
    <row r="3" spans="2:54" ht="12.75">
      <c r="B3" s="16"/>
      <c r="F3" s="208"/>
      <c r="G3" s="208"/>
      <c r="H3" s="208"/>
      <c r="I3" s="208"/>
      <c r="J3" s="208"/>
      <c r="K3" s="208"/>
      <c r="AX3" s="184"/>
      <c r="AY3" s="184"/>
      <c r="AZ3" s="184"/>
      <c r="BA3" s="184"/>
      <c r="BB3" s="156"/>
    </row>
    <row r="4" spans="2:54" ht="12.75">
      <c r="B4" s="16"/>
      <c r="F4" s="208"/>
      <c r="G4" s="208"/>
      <c r="H4" s="208"/>
      <c r="I4" s="208"/>
      <c r="J4" s="208"/>
      <c r="K4" s="208"/>
      <c r="AX4" s="184"/>
      <c r="AY4" s="184"/>
      <c r="AZ4" s="184"/>
      <c r="BA4" s="184"/>
      <c r="BB4" s="156"/>
    </row>
    <row r="5" spans="2:76" ht="12.75">
      <c r="B5" s="16"/>
      <c r="F5" s="208"/>
      <c r="G5" s="208"/>
      <c r="H5" s="208"/>
      <c r="I5" s="208"/>
      <c r="J5" s="208"/>
      <c r="K5" s="208"/>
      <c r="AX5" s="184"/>
      <c r="AY5" s="184"/>
      <c r="AZ5" s="184"/>
      <c r="BA5" s="184"/>
      <c r="BB5" s="156"/>
      <c r="BP5" s="77" t="s">
        <v>136</v>
      </c>
      <c r="BQ5" s="77" t="s">
        <v>136</v>
      </c>
      <c r="BR5" s="77" t="s">
        <v>136</v>
      </c>
      <c r="BS5" s="100"/>
      <c r="BT5" s="115"/>
      <c r="BU5" s="77" t="s">
        <v>136</v>
      </c>
      <c r="BV5" s="77" t="s">
        <v>136</v>
      </c>
      <c r="BW5" s="77" t="s">
        <v>136</v>
      </c>
      <c r="BX5" s="122"/>
    </row>
    <row r="6" spans="2:77" ht="12.75">
      <c r="B6" s="16"/>
      <c r="F6" s="208"/>
      <c r="G6" s="208"/>
      <c r="H6" s="208"/>
      <c r="I6" s="208"/>
      <c r="J6" s="208"/>
      <c r="K6" s="208"/>
      <c r="L6" s="183" t="s">
        <v>154</v>
      </c>
      <c r="AX6" s="184"/>
      <c r="AY6" s="184"/>
      <c r="AZ6" s="184"/>
      <c r="BA6" s="184"/>
      <c r="BB6" s="156"/>
      <c r="BO6" s="24" t="s">
        <v>77</v>
      </c>
      <c r="BP6" s="77" t="s">
        <v>139</v>
      </c>
      <c r="BQ6" s="77" t="s">
        <v>139</v>
      </c>
      <c r="BR6" s="77" t="s">
        <v>139</v>
      </c>
      <c r="BS6" s="185" t="s">
        <v>77</v>
      </c>
      <c r="BT6" s="116"/>
      <c r="BU6" s="87" t="s">
        <v>140</v>
      </c>
      <c r="BV6" s="87" t="s">
        <v>140</v>
      </c>
      <c r="BW6" s="87" t="s">
        <v>140</v>
      </c>
      <c r="BX6" s="123"/>
      <c r="BY6" s="172" t="s">
        <v>150</v>
      </c>
    </row>
    <row r="7" spans="6:76" ht="12.75">
      <c r="F7" s="209"/>
      <c r="G7" s="209"/>
      <c r="H7" s="209"/>
      <c r="I7" s="209"/>
      <c r="J7" s="209"/>
      <c r="K7" s="209"/>
      <c r="AX7" s="184"/>
      <c r="AY7" s="184"/>
      <c r="AZ7" s="184"/>
      <c r="BA7" s="184"/>
      <c r="BB7" s="156"/>
      <c r="BO7" s="26" t="s">
        <v>76</v>
      </c>
      <c r="BP7" s="78"/>
      <c r="BS7" s="124" t="s">
        <v>76</v>
      </c>
      <c r="BT7" s="117"/>
      <c r="BU7" s="78"/>
      <c r="BX7" s="124" t="s">
        <v>140</v>
      </c>
    </row>
    <row r="8" spans="1:78" s="32" customFormat="1" ht="13.5" thickBot="1">
      <c r="A8" s="28"/>
      <c r="B8" s="29" t="s">
        <v>42</v>
      </c>
      <c r="C8" s="30"/>
      <c r="D8" s="30" t="s">
        <v>43</v>
      </c>
      <c r="E8" s="30"/>
      <c r="F8" s="210">
        <v>37591</v>
      </c>
      <c r="G8" s="210">
        <v>37622</v>
      </c>
      <c r="H8" s="210">
        <v>37653</v>
      </c>
      <c r="I8" s="210">
        <v>37681</v>
      </c>
      <c r="J8" s="210">
        <v>37712</v>
      </c>
      <c r="K8" s="210">
        <v>37742</v>
      </c>
      <c r="L8" s="30">
        <f>EOMONTH(M8,-1)</f>
        <v>37802</v>
      </c>
      <c r="M8" s="30">
        <f>EOMONTH(N8,-1)</f>
        <v>37833</v>
      </c>
      <c r="N8" s="30">
        <f>EOMONTH(O8,-1)</f>
        <v>37864</v>
      </c>
      <c r="O8" s="30">
        <f>EOMONTH(P8,-1)</f>
        <v>37894</v>
      </c>
      <c r="P8" s="30">
        <f>EOMONTH(Q8,-1)</f>
        <v>37925</v>
      </c>
      <c r="Q8" s="30">
        <f>EOMONTH(R8,-1)</f>
        <v>37955</v>
      </c>
      <c r="R8" s="30">
        <f>EOMONTH(S8,-1)</f>
        <v>37986</v>
      </c>
      <c r="S8" s="30">
        <f>EOMONTH(T8,-1)</f>
        <v>38017</v>
      </c>
      <c r="T8" s="30">
        <f>EOMONTH(U8,-1)</f>
        <v>38046</v>
      </c>
      <c r="U8" s="30">
        <f>EOMONTH(V8,-1)</f>
        <v>38077</v>
      </c>
      <c r="V8" s="30">
        <f>EOMONTH(W8,-1)</f>
        <v>38107</v>
      </c>
      <c r="W8" s="30">
        <f>EOMONTH(X8,-1)</f>
        <v>38138</v>
      </c>
      <c r="X8" s="30">
        <f>EOMONTH(Y8,-1)</f>
        <v>38168</v>
      </c>
      <c r="Y8" s="30">
        <f>EOMONTH(Z8,-1)</f>
        <v>38199</v>
      </c>
      <c r="Z8" s="30">
        <f>EOMONTH(AA8,-1)</f>
        <v>38230</v>
      </c>
      <c r="AA8" s="30">
        <f>EOMONTH(AB8,-1)</f>
        <v>38260</v>
      </c>
      <c r="AB8" s="30">
        <f>EOMONTH(AC8,-1)</f>
        <v>38291</v>
      </c>
      <c r="AC8" s="30">
        <f>EOMONTH(AD8,-1)</f>
        <v>38321</v>
      </c>
      <c r="AD8" s="30">
        <f>EOMONTH(AE8,-1)</f>
        <v>38352</v>
      </c>
      <c r="AE8" s="30">
        <f>EOMONTH(AF8,-1)</f>
        <v>38383</v>
      </c>
      <c r="AF8" s="30">
        <f>EOMONTH(AG8,-1)</f>
        <v>38411</v>
      </c>
      <c r="AG8" s="30">
        <f>EOMONTH(AH8,-1)</f>
        <v>38442</v>
      </c>
      <c r="AH8" s="30">
        <f>EOMONTH(AI8,-1)</f>
        <v>38472</v>
      </c>
      <c r="AI8" s="30">
        <f>EOMONTH(AJ8,-1)</f>
        <v>38503</v>
      </c>
      <c r="AJ8" s="30">
        <f>EOMONTH(AK8,-1)</f>
        <v>38533</v>
      </c>
      <c r="AK8" s="30">
        <f>EOMONTH(AL8,-1)</f>
        <v>38564</v>
      </c>
      <c r="AL8" s="30">
        <f>EOMONTH(AM8,-1)</f>
        <v>38595</v>
      </c>
      <c r="AM8" s="30">
        <f>EOMONTH(AN8,-1)</f>
        <v>38625</v>
      </c>
      <c r="AN8" s="30">
        <f>EOMONTH(AO8,-1)</f>
        <v>38656</v>
      </c>
      <c r="AO8" s="30">
        <f>EOMONTH(AP8,-1)</f>
        <v>38686</v>
      </c>
      <c r="AP8" s="30">
        <v>38717</v>
      </c>
      <c r="AQ8" s="30">
        <f>EOMONTH(AR8,-1)</f>
        <v>38748</v>
      </c>
      <c r="AR8" s="30">
        <f>EOMONTH(AS8,-1)</f>
        <v>38776</v>
      </c>
      <c r="AS8" s="30">
        <f>EOMONTH(AT8,-1)</f>
        <v>38807</v>
      </c>
      <c r="AT8" s="30">
        <f>EOMONTH(AU8,-1)</f>
        <v>38837</v>
      </c>
      <c r="AU8" s="30">
        <f>EOMONTH(AV8,-1)</f>
        <v>38868</v>
      </c>
      <c r="AV8" s="30">
        <f>EOMONTH(AW8,-1)</f>
        <v>38898</v>
      </c>
      <c r="AW8" s="30">
        <f>EOMONTH(AX8,-1)</f>
        <v>38929</v>
      </c>
      <c r="AX8" s="30">
        <f>EOMONTH(AY8,-1)</f>
        <v>38960</v>
      </c>
      <c r="AY8" s="30">
        <f>EOMONTH(AZ8,-1)</f>
        <v>38990</v>
      </c>
      <c r="AZ8" s="30">
        <f>EOMONTH(BA8,-1)</f>
        <v>39021</v>
      </c>
      <c r="BA8" s="30">
        <f>EOMONTH(BB8,-1)</f>
        <v>39051</v>
      </c>
      <c r="BB8" s="30">
        <v>39082</v>
      </c>
      <c r="BC8" s="173">
        <v>39085</v>
      </c>
      <c r="BD8" s="173">
        <v>39115</v>
      </c>
      <c r="BE8" s="173">
        <v>39145</v>
      </c>
      <c r="BF8" s="173">
        <v>39175</v>
      </c>
      <c r="BG8" s="173">
        <v>39205</v>
      </c>
      <c r="BH8" s="173">
        <v>39235</v>
      </c>
      <c r="BI8" s="173">
        <v>39265</v>
      </c>
      <c r="BJ8" s="173">
        <v>39295</v>
      </c>
      <c r="BK8" s="173">
        <v>39326</v>
      </c>
      <c r="BL8" s="173">
        <v>39356</v>
      </c>
      <c r="BM8" s="173">
        <v>39387</v>
      </c>
      <c r="BN8" s="173">
        <v>39417</v>
      </c>
      <c r="BO8" s="30">
        <f>+BN8</f>
        <v>39417</v>
      </c>
      <c r="BP8" s="79"/>
      <c r="BQ8" s="81"/>
      <c r="BR8" s="99"/>
      <c r="BS8" s="30">
        <v>39813</v>
      </c>
      <c r="BT8" s="118"/>
      <c r="BU8" s="79"/>
      <c r="BV8" s="81"/>
      <c r="BW8" s="30"/>
      <c r="BX8" s="30">
        <v>39813</v>
      </c>
      <c r="BZ8"/>
    </row>
    <row r="9" spans="1:73" ht="12.75">
      <c r="A9" s="33"/>
      <c r="B9" s="34"/>
      <c r="C9" s="34"/>
      <c r="D9" s="34"/>
      <c r="E9" s="34"/>
      <c r="F9" s="174"/>
      <c r="G9" s="174"/>
      <c r="H9" s="174"/>
      <c r="I9" s="174"/>
      <c r="J9" s="174"/>
      <c r="K9" s="17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13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34"/>
      <c r="BP9" s="80"/>
      <c r="BU9" s="80"/>
    </row>
    <row r="10" spans="1:73" ht="12.75">
      <c r="A10" s="35"/>
      <c r="B10" s="36" t="s">
        <v>51</v>
      </c>
      <c r="C10" s="19"/>
      <c r="D10" s="19"/>
      <c r="E10" s="19"/>
      <c r="F10" s="50"/>
      <c r="G10" s="50"/>
      <c r="H10" s="50"/>
      <c r="I10" s="50"/>
      <c r="J10" s="50"/>
      <c r="K10" s="5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35"/>
      <c r="BC10" s="50"/>
      <c r="BD10" s="50"/>
      <c r="BE10" s="50"/>
      <c r="BF10" s="44" t="s">
        <v>153</v>
      </c>
      <c r="BG10" s="50"/>
      <c r="BH10" s="50"/>
      <c r="BI10" s="50"/>
      <c r="BJ10" s="50"/>
      <c r="BK10" s="50"/>
      <c r="BL10" s="50"/>
      <c r="BM10" s="50"/>
      <c r="BN10" s="50"/>
      <c r="BO10" s="19"/>
      <c r="BP10" s="81"/>
      <c r="BU10" s="81"/>
    </row>
    <row r="11" spans="1:73" ht="12.75">
      <c r="A11" s="35"/>
      <c r="B11" s="36"/>
      <c r="C11" s="19" t="s">
        <v>53</v>
      </c>
      <c r="D11" s="19"/>
      <c r="E11" s="19"/>
      <c r="F11" s="50"/>
      <c r="G11" s="50"/>
      <c r="H11" s="50"/>
      <c r="I11" s="50"/>
      <c r="J11" s="50"/>
      <c r="K11" s="5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35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19"/>
      <c r="BP11" s="81"/>
      <c r="BU11" s="81"/>
    </row>
    <row r="12" spans="1:73" ht="12.75">
      <c r="A12" s="35"/>
      <c r="B12" s="36"/>
      <c r="C12" s="19"/>
      <c r="D12" s="19"/>
      <c r="E12" s="19"/>
      <c r="F12" s="50"/>
      <c r="G12" s="50"/>
      <c r="H12" s="50"/>
      <c r="I12" s="50"/>
      <c r="J12" s="50"/>
      <c r="K12" s="5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35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19"/>
      <c r="BP12" s="81"/>
      <c r="BU12" s="81"/>
    </row>
    <row r="13" spans="1:73" ht="12.75">
      <c r="A13" s="35"/>
      <c r="B13" s="36"/>
      <c r="C13" s="19" t="s">
        <v>79</v>
      </c>
      <c r="D13" s="19"/>
      <c r="E13" s="19"/>
      <c r="F13" s="50"/>
      <c r="G13" s="50"/>
      <c r="H13" s="50"/>
      <c r="I13" s="50"/>
      <c r="J13" s="50"/>
      <c r="K13" s="5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35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19"/>
      <c r="BP13" s="81"/>
      <c r="BU13" s="81"/>
    </row>
    <row r="14" spans="1:73" ht="12.75">
      <c r="A14" s="35"/>
      <c r="B14" s="36" t="s">
        <v>0</v>
      </c>
      <c r="C14" s="19" t="s">
        <v>52</v>
      </c>
      <c r="D14" s="19"/>
      <c r="E14" s="19"/>
      <c r="F14" s="50"/>
      <c r="G14" s="50"/>
      <c r="H14" s="50"/>
      <c r="I14" s="50"/>
      <c r="J14" s="50"/>
      <c r="K14" s="5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35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19"/>
      <c r="BP14" s="81"/>
      <c r="BU14" s="81"/>
    </row>
    <row r="15" spans="1:73" ht="12.75">
      <c r="A15" s="35"/>
      <c r="B15" s="36"/>
      <c r="C15" s="19"/>
      <c r="D15" s="19" t="s">
        <v>79</v>
      </c>
      <c r="E15" s="19"/>
      <c r="F15" s="50"/>
      <c r="G15" s="50"/>
      <c r="H15" s="50"/>
      <c r="I15" s="50"/>
      <c r="J15" s="50"/>
      <c r="K15" s="5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35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19"/>
      <c r="BP15" s="81"/>
      <c r="BU15" s="81"/>
    </row>
    <row r="16" spans="1:73" ht="12.75">
      <c r="A16" s="41">
        <v>1</v>
      </c>
      <c r="B16" s="36"/>
      <c r="C16" s="19" t="s">
        <v>80</v>
      </c>
      <c r="D16" s="19" t="s">
        <v>81</v>
      </c>
      <c r="E16" s="19"/>
      <c r="F16" s="44"/>
      <c r="G16" s="44"/>
      <c r="H16" s="44"/>
      <c r="I16" s="44"/>
      <c r="J16" s="44"/>
      <c r="K16" s="4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35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19"/>
      <c r="BP16" s="81"/>
      <c r="BU16" s="81"/>
    </row>
    <row r="17" spans="1:76" ht="12.75">
      <c r="A17" s="41">
        <v>2</v>
      </c>
      <c r="B17" s="36"/>
      <c r="C17" s="19"/>
      <c r="D17" s="19" t="s">
        <v>48</v>
      </c>
      <c r="E17" s="19"/>
      <c r="F17" s="12">
        <v>10883.08</v>
      </c>
      <c r="G17" s="12">
        <v>10883.08</v>
      </c>
      <c r="H17" s="12">
        <v>10883.08</v>
      </c>
      <c r="I17" s="12">
        <v>10883.08</v>
      </c>
      <c r="J17" s="12">
        <v>10883.08</v>
      </c>
      <c r="K17" s="12">
        <v>10883.08</v>
      </c>
      <c r="L17" s="166">
        <v>10883.08</v>
      </c>
      <c r="M17" s="43">
        <v>10883.08</v>
      </c>
      <c r="N17" s="43">
        <v>10883.08</v>
      </c>
      <c r="O17" s="43">
        <v>10883.08</v>
      </c>
      <c r="P17" s="43">
        <v>10883.08</v>
      </c>
      <c r="Q17" s="43">
        <v>10883.08</v>
      </c>
      <c r="R17" s="43">
        <v>10883.08</v>
      </c>
      <c r="S17" s="43">
        <v>10883.08</v>
      </c>
      <c r="T17" s="43">
        <v>10883.08</v>
      </c>
      <c r="U17" s="43">
        <v>10883.08</v>
      </c>
      <c r="V17" s="43">
        <v>10883.08</v>
      </c>
      <c r="W17" s="43">
        <v>10883.08</v>
      </c>
      <c r="X17" s="43">
        <v>10883.08</v>
      </c>
      <c r="Y17" s="19">
        <v>10883.08</v>
      </c>
      <c r="Z17" s="19">
        <v>10883.08</v>
      </c>
      <c r="AA17" s="19">
        <v>10883.08</v>
      </c>
      <c r="AB17" s="19">
        <v>10883.08</v>
      </c>
      <c r="AC17" s="19">
        <v>10883.08</v>
      </c>
      <c r="AD17" s="19">
        <v>10883.08</v>
      </c>
      <c r="AE17" s="19">
        <v>10883.08</v>
      </c>
      <c r="AF17" s="19">
        <v>10883.08</v>
      </c>
      <c r="AG17" s="19">
        <v>10883.08</v>
      </c>
      <c r="AH17" s="19">
        <v>10883.08</v>
      </c>
      <c r="AI17" s="19">
        <v>10883.08</v>
      </c>
      <c r="AJ17" s="19">
        <v>10883.08</v>
      </c>
      <c r="AK17" s="19">
        <v>10883.08</v>
      </c>
      <c r="AL17" s="19">
        <v>10883.08</v>
      </c>
      <c r="AM17" s="19">
        <v>10883.08</v>
      </c>
      <c r="AN17" s="19">
        <v>10883.08</v>
      </c>
      <c r="AO17" s="19">
        <v>10883.08</v>
      </c>
      <c r="AP17" s="19">
        <v>10883.08</v>
      </c>
      <c r="AQ17" s="19">
        <v>10883.08</v>
      </c>
      <c r="AR17" s="19">
        <v>10883.08</v>
      </c>
      <c r="AS17" s="19">
        <v>10883.08</v>
      </c>
      <c r="AT17" s="19">
        <v>10883.08</v>
      </c>
      <c r="AU17" s="19">
        <v>10883.08</v>
      </c>
      <c r="AV17" s="19">
        <v>10883.08</v>
      </c>
      <c r="AW17" s="19">
        <v>10883.08</v>
      </c>
      <c r="AX17" s="12">
        <v>10883.08</v>
      </c>
      <c r="AY17" s="12">
        <v>10883.08</v>
      </c>
      <c r="AZ17" s="12">
        <v>10883.08</v>
      </c>
      <c r="BA17" s="12">
        <v>10883.08</v>
      </c>
      <c r="BB17" s="12">
        <v>10883.08</v>
      </c>
      <c r="BC17" s="12">
        <v>10883.08</v>
      </c>
      <c r="BD17" s="12">
        <v>10883.08</v>
      </c>
      <c r="BE17" s="12">
        <v>10883.08</v>
      </c>
      <c r="BF17" s="12">
        <v>10883.08</v>
      </c>
      <c r="BG17" s="12">
        <v>10883.08</v>
      </c>
      <c r="BH17" s="12">
        <v>10883.08</v>
      </c>
      <c r="BI17" s="12">
        <v>10883.08</v>
      </c>
      <c r="BJ17" s="12">
        <v>10883.08</v>
      </c>
      <c r="BK17" s="12">
        <v>10883.08</v>
      </c>
      <c r="BL17" s="208">
        <v>10883.08</v>
      </c>
      <c r="BM17" s="208">
        <v>10883.08</v>
      </c>
      <c r="BN17" s="208">
        <v>10883.08</v>
      </c>
      <c r="BO17" s="19">
        <f>((BB17/2)+SUM(BC17:BM17)+(BN17/2))/12</f>
        <v>10883.08</v>
      </c>
      <c r="BP17" s="81"/>
      <c r="BS17" s="157">
        <f>BO17</f>
        <v>10883.08</v>
      </c>
      <c r="BU17" s="81"/>
      <c r="BW17" s="111">
        <f>BN17</f>
        <v>10883.08</v>
      </c>
      <c r="BX17" s="99">
        <f>BK17</f>
        <v>10883.08</v>
      </c>
    </row>
    <row r="18" spans="1:76" ht="12.75">
      <c r="A18" s="41">
        <v>3</v>
      </c>
      <c r="B18" s="36"/>
      <c r="C18" s="19"/>
      <c r="D18" s="19" t="s">
        <v>49</v>
      </c>
      <c r="E18" s="19"/>
      <c r="F18" s="7">
        <v>58742.88</v>
      </c>
      <c r="G18" s="7">
        <v>58742.88</v>
      </c>
      <c r="H18" s="7">
        <v>58742.88</v>
      </c>
      <c r="I18" s="7">
        <v>58742.88</v>
      </c>
      <c r="J18" s="7">
        <v>58742.88</v>
      </c>
      <c r="K18" s="7">
        <v>58742.88</v>
      </c>
      <c r="L18" s="45">
        <v>58742.88</v>
      </c>
      <c r="M18" s="45">
        <v>58742.88</v>
      </c>
      <c r="N18" s="45">
        <v>58742.88</v>
      </c>
      <c r="O18" s="45">
        <v>58742.88</v>
      </c>
      <c r="P18" s="45">
        <v>58742.88</v>
      </c>
      <c r="Q18" s="45">
        <v>58742.88</v>
      </c>
      <c r="R18" s="45">
        <v>58742.88</v>
      </c>
      <c r="S18" s="45">
        <v>58742.88</v>
      </c>
      <c r="T18" s="45">
        <v>58742.88</v>
      </c>
      <c r="U18" s="45">
        <v>58742.88</v>
      </c>
      <c r="V18" s="45">
        <v>58742.88</v>
      </c>
      <c r="W18" s="45">
        <v>58742.88</v>
      </c>
      <c r="X18" s="45">
        <v>58742.88</v>
      </c>
      <c r="Y18" s="19">
        <v>58742.88</v>
      </c>
      <c r="Z18" s="19">
        <v>58742.88</v>
      </c>
      <c r="AA18" s="19">
        <v>58742.88</v>
      </c>
      <c r="AB18" s="19">
        <v>58742.88</v>
      </c>
      <c r="AC18" s="19">
        <v>58742.88</v>
      </c>
      <c r="AD18" s="19">
        <v>58742.88</v>
      </c>
      <c r="AE18" s="19">
        <v>58742.88</v>
      </c>
      <c r="AF18" s="19">
        <v>58742.88</v>
      </c>
      <c r="AG18" s="19">
        <v>58742.88</v>
      </c>
      <c r="AH18" s="19">
        <v>58742.88</v>
      </c>
      <c r="AI18" s="19">
        <v>58742.88</v>
      </c>
      <c r="AJ18" s="19">
        <v>58742.88</v>
      </c>
      <c r="AK18" s="19">
        <v>58742.88</v>
      </c>
      <c r="AL18" s="19">
        <v>58742.88</v>
      </c>
      <c r="AM18" s="19">
        <v>58742.88</v>
      </c>
      <c r="AN18" s="19">
        <v>58742.88</v>
      </c>
      <c r="AO18" s="19">
        <v>58742.88</v>
      </c>
      <c r="AP18" s="19">
        <v>58742.88</v>
      </c>
      <c r="AQ18" s="19">
        <v>58742.88</v>
      </c>
      <c r="AR18" s="19">
        <v>58742.88</v>
      </c>
      <c r="AS18" s="19">
        <v>58742.88</v>
      </c>
      <c r="AT18" s="19">
        <v>58742.88</v>
      </c>
      <c r="AU18" s="19">
        <v>58742.88</v>
      </c>
      <c r="AV18" s="19">
        <v>58742.88</v>
      </c>
      <c r="AW18" s="19">
        <v>58742.88</v>
      </c>
      <c r="AX18" s="19">
        <v>58742.88</v>
      </c>
      <c r="AY18" s="19">
        <v>58742.88</v>
      </c>
      <c r="AZ18" s="19">
        <v>58742.88</v>
      </c>
      <c r="BA18" s="19">
        <v>58742.88</v>
      </c>
      <c r="BB18" s="135">
        <v>58742.88</v>
      </c>
      <c r="BC18" s="12">
        <v>58742.88</v>
      </c>
      <c r="BD18" s="12">
        <v>58742.88</v>
      </c>
      <c r="BE18" s="12">
        <v>58742.88</v>
      </c>
      <c r="BF18" s="12">
        <v>58742.88</v>
      </c>
      <c r="BG18" s="12">
        <v>58742.88</v>
      </c>
      <c r="BH18" s="12">
        <v>58742.88</v>
      </c>
      <c r="BI18" s="12">
        <v>58742.88</v>
      </c>
      <c r="BJ18" s="12">
        <v>58742.88</v>
      </c>
      <c r="BK18" s="12">
        <v>58742.88</v>
      </c>
      <c r="BL18" s="208">
        <v>58742.88</v>
      </c>
      <c r="BM18" s="208">
        <v>58742.88</v>
      </c>
      <c r="BN18" s="208">
        <v>58742.88</v>
      </c>
      <c r="BO18" s="19">
        <f>((BB18/2)+SUM(BC18:BM18)+(BN18/2))/12</f>
        <v>58742.87999999998</v>
      </c>
      <c r="BP18" s="81"/>
      <c r="BS18" s="157">
        <f>BO18</f>
        <v>58742.87999999998</v>
      </c>
      <c r="BU18" s="81"/>
      <c r="BW18" s="111">
        <f>BN18</f>
        <v>58742.88</v>
      </c>
      <c r="BX18" s="99">
        <f>BK18</f>
        <v>58742.88</v>
      </c>
    </row>
    <row r="19" spans="1:76" ht="13.5" thickBot="1">
      <c r="A19" s="46">
        <v>4</v>
      </c>
      <c r="B19" s="47"/>
      <c r="C19" s="48"/>
      <c r="D19" s="48"/>
      <c r="E19" s="48"/>
      <c r="F19" s="175"/>
      <c r="G19" s="175"/>
      <c r="H19" s="175"/>
      <c r="I19" s="175"/>
      <c r="J19" s="175"/>
      <c r="K19" s="175"/>
      <c r="L19" s="49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136"/>
      <c r="BC19" s="175"/>
      <c r="BD19" s="175"/>
      <c r="BE19" s="175"/>
      <c r="BF19" s="175"/>
      <c r="BG19" s="175"/>
      <c r="BH19" s="175"/>
      <c r="BI19" s="175"/>
      <c r="BJ19" s="175"/>
      <c r="BK19" s="175"/>
      <c r="BL19" s="233"/>
      <c r="BM19" s="233"/>
      <c r="BN19" s="233"/>
      <c r="BO19" s="48"/>
      <c r="BP19" s="81"/>
      <c r="BS19" s="167"/>
      <c r="BU19" s="81"/>
      <c r="BX19" s="99">
        <f>SUM(BX17:BX18)</f>
        <v>69625.95999999999</v>
      </c>
    </row>
    <row r="20" spans="1:73" ht="12.75">
      <c r="A20" s="35">
        <v>5</v>
      </c>
      <c r="B20" s="36"/>
      <c r="C20" s="19"/>
      <c r="D20" s="19" t="s">
        <v>82</v>
      </c>
      <c r="E20" s="19"/>
      <c r="F20" s="5">
        <v>69625.96</v>
      </c>
      <c r="G20" s="5">
        <v>69625.96</v>
      </c>
      <c r="H20" s="5">
        <v>69625.96</v>
      </c>
      <c r="I20" s="5">
        <v>69625.96</v>
      </c>
      <c r="J20" s="5">
        <v>69625.96</v>
      </c>
      <c r="K20" s="5">
        <v>69625.96</v>
      </c>
      <c r="L20" s="50">
        <f aca="true" t="shared" si="0" ref="L20:BB20">SUM(L17:L18)</f>
        <v>69625.95999999999</v>
      </c>
      <c r="M20" s="50">
        <f t="shared" si="0"/>
        <v>69625.95999999999</v>
      </c>
      <c r="N20" s="50">
        <f t="shared" si="0"/>
        <v>69625.95999999999</v>
      </c>
      <c r="O20" s="50">
        <f t="shared" si="0"/>
        <v>69625.95999999999</v>
      </c>
      <c r="P20" s="50">
        <f t="shared" si="0"/>
        <v>69625.95999999999</v>
      </c>
      <c r="Q20" s="50">
        <f t="shared" si="0"/>
        <v>69625.95999999999</v>
      </c>
      <c r="R20" s="50">
        <f t="shared" si="0"/>
        <v>69625.95999999999</v>
      </c>
      <c r="S20" s="50">
        <f t="shared" si="0"/>
        <v>69625.95999999999</v>
      </c>
      <c r="T20" s="50">
        <f t="shared" si="0"/>
        <v>69625.95999999999</v>
      </c>
      <c r="U20" s="50">
        <f t="shared" si="0"/>
        <v>69625.95999999999</v>
      </c>
      <c r="V20" s="50">
        <f t="shared" si="0"/>
        <v>69625.95999999999</v>
      </c>
      <c r="W20" s="50">
        <f t="shared" si="0"/>
        <v>69625.95999999999</v>
      </c>
      <c r="X20" s="50">
        <f t="shared" si="0"/>
        <v>69625.95999999999</v>
      </c>
      <c r="Y20" s="50">
        <f t="shared" si="0"/>
        <v>69625.95999999999</v>
      </c>
      <c r="Z20" s="50">
        <f t="shared" si="0"/>
        <v>69625.95999999999</v>
      </c>
      <c r="AA20" s="50">
        <f t="shared" si="0"/>
        <v>69625.95999999999</v>
      </c>
      <c r="AB20" s="50">
        <f t="shared" si="0"/>
        <v>69625.95999999999</v>
      </c>
      <c r="AC20" s="50">
        <f t="shared" si="0"/>
        <v>69625.95999999999</v>
      </c>
      <c r="AD20" s="50">
        <f t="shared" si="0"/>
        <v>69625.95999999999</v>
      </c>
      <c r="AE20" s="50">
        <f t="shared" si="0"/>
        <v>69625.95999999999</v>
      </c>
      <c r="AF20" s="50">
        <f t="shared" si="0"/>
        <v>69625.95999999999</v>
      </c>
      <c r="AG20" s="50">
        <f t="shared" si="0"/>
        <v>69625.95999999999</v>
      </c>
      <c r="AH20" s="50">
        <f t="shared" si="0"/>
        <v>69625.95999999999</v>
      </c>
      <c r="AI20" s="50">
        <f t="shared" si="0"/>
        <v>69625.95999999999</v>
      </c>
      <c r="AJ20" s="50">
        <f t="shared" si="0"/>
        <v>69625.95999999999</v>
      </c>
      <c r="AK20" s="50">
        <f t="shared" si="0"/>
        <v>69625.95999999999</v>
      </c>
      <c r="AL20" s="50">
        <f t="shared" si="0"/>
        <v>69625.95999999999</v>
      </c>
      <c r="AM20" s="50">
        <f t="shared" si="0"/>
        <v>69625.95999999999</v>
      </c>
      <c r="AN20" s="50">
        <f t="shared" si="0"/>
        <v>69625.95999999999</v>
      </c>
      <c r="AO20" s="50">
        <f t="shared" si="0"/>
        <v>69625.95999999999</v>
      </c>
      <c r="AP20" s="50">
        <f t="shared" si="0"/>
        <v>69625.95999999999</v>
      </c>
      <c r="AQ20" s="50">
        <f t="shared" si="0"/>
        <v>69625.95999999999</v>
      </c>
      <c r="AR20" s="50">
        <f t="shared" si="0"/>
        <v>69625.95999999999</v>
      </c>
      <c r="AS20" s="50">
        <f t="shared" si="0"/>
        <v>69625.95999999999</v>
      </c>
      <c r="AT20" s="50">
        <f t="shared" si="0"/>
        <v>69625.95999999999</v>
      </c>
      <c r="AU20" s="50">
        <f t="shared" si="0"/>
        <v>69625.95999999999</v>
      </c>
      <c r="AV20" s="50">
        <f t="shared" si="0"/>
        <v>69625.95999999999</v>
      </c>
      <c r="AW20" s="50">
        <f t="shared" si="0"/>
        <v>69625.95999999999</v>
      </c>
      <c r="AX20" s="50">
        <f t="shared" si="0"/>
        <v>69625.95999999999</v>
      </c>
      <c r="AY20" s="50">
        <f t="shared" si="0"/>
        <v>69625.95999999999</v>
      </c>
      <c r="AZ20" s="50">
        <f t="shared" si="0"/>
        <v>69625.95999999999</v>
      </c>
      <c r="BA20" s="50">
        <f t="shared" si="0"/>
        <v>69625.95999999999</v>
      </c>
      <c r="BB20" s="137">
        <f t="shared" si="0"/>
        <v>69625.95999999999</v>
      </c>
      <c r="BC20" s="5">
        <v>69625.96</v>
      </c>
      <c r="BD20" s="5">
        <v>69625.96</v>
      </c>
      <c r="BE20" s="5">
        <v>69625.96</v>
      </c>
      <c r="BF20" s="5">
        <v>69625.96</v>
      </c>
      <c r="BG20" s="5">
        <v>69625.96</v>
      </c>
      <c r="BH20" s="5">
        <v>69625.96</v>
      </c>
      <c r="BI20" s="5">
        <v>69625.96</v>
      </c>
      <c r="BJ20" s="5">
        <v>69625.96</v>
      </c>
      <c r="BK20" s="5">
        <v>69625.96</v>
      </c>
      <c r="BL20" s="208">
        <f>SUM(BL17:BL19)</f>
        <v>69625.95999999999</v>
      </c>
      <c r="BM20" s="208">
        <f>SUM(BM17:BM19)</f>
        <v>69625.95999999999</v>
      </c>
      <c r="BN20" s="208">
        <f>SUM(BN17:BN19)</f>
        <v>69625.95999999999</v>
      </c>
      <c r="BO20" s="19">
        <f>SUM(BO17:BO18)</f>
        <v>69625.95999999998</v>
      </c>
      <c r="BP20" s="81"/>
      <c r="BS20" s="157">
        <f>SUM(BS17:BS18)</f>
        <v>69625.95999999998</v>
      </c>
      <c r="BU20" s="81"/>
    </row>
    <row r="21" spans="1:73" ht="12.75">
      <c r="A21" s="35">
        <v>6</v>
      </c>
      <c r="B21" s="36"/>
      <c r="C21" s="19"/>
      <c r="D21" s="19"/>
      <c r="E21" s="19"/>
      <c r="F21" s="5"/>
      <c r="G21" s="5"/>
      <c r="H21" s="5"/>
      <c r="I21" s="5"/>
      <c r="J21" s="5"/>
      <c r="K21" s="5"/>
      <c r="L21" s="5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35"/>
      <c r="BC21" s="5"/>
      <c r="BD21" s="5"/>
      <c r="BE21" s="5"/>
      <c r="BF21" s="5"/>
      <c r="BG21" s="5"/>
      <c r="BH21" s="5"/>
      <c r="BI21" s="5"/>
      <c r="BJ21" s="5"/>
      <c r="BK21" s="5"/>
      <c r="BL21" s="233"/>
      <c r="BM21" s="233"/>
      <c r="BN21" s="233"/>
      <c r="BO21" s="19"/>
      <c r="BP21" s="81"/>
      <c r="BU21" s="81"/>
    </row>
    <row r="22" spans="1:73" ht="12.75">
      <c r="A22" s="35">
        <v>7</v>
      </c>
      <c r="B22" s="36"/>
      <c r="C22" s="19"/>
      <c r="D22" s="19" t="s">
        <v>83</v>
      </c>
      <c r="E22" s="19"/>
      <c r="F22" s="5"/>
      <c r="G22" s="5"/>
      <c r="H22" s="5"/>
      <c r="I22" s="5"/>
      <c r="J22" s="5"/>
      <c r="K22" s="5"/>
      <c r="L22" s="5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35"/>
      <c r="BC22" s="5"/>
      <c r="BD22" s="5"/>
      <c r="BE22" s="5"/>
      <c r="BF22" s="5"/>
      <c r="BG22" s="5"/>
      <c r="BH22" s="5"/>
      <c r="BI22" s="5"/>
      <c r="BJ22" s="5"/>
      <c r="BK22" s="5"/>
      <c r="BL22" s="233"/>
      <c r="BM22" s="233"/>
      <c r="BN22" s="233"/>
      <c r="BO22" s="19"/>
      <c r="BP22" s="81"/>
      <c r="BU22" s="81"/>
    </row>
    <row r="23" spans="1:76" ht="12.75">
      <c r="A23" s="41">
        <v>8</v>
      </c>
      <c r="B23" s="36"/>
      <c r="C23" s="19" t="s">
        <v>84</v>
      </c>
      <c r="D23" s="19" t="s">
        <v>85</v>
      </c>
      <c r="E23" s="19"/>
      <c r="F23" s="7">
        <v>6267322.57</v>
      </c>
      <c r="G23" s="7">
        <v>6267322.57</v>
      </c>
      <c r="H23" s="7">
        <v>6267322.57</v>
      </c>
      <c r="I23" s="7">
        <v>6267322.57</v>
      </c>
      <c r="J23" s="7">
        <v>6267322.57</v>
      </c>
      <c r="K23" s="7">
        <v>6267322.57</v>
      </c>
      <c r="L23" s="162">
        <v>6267322.57</v>
      </c>
      <c r="M23" s="19">
        <v>6267322.57</v>
      </c>
      <c r="N23" s="19">
        <v>6267322.57</v>
      </c>
      <c r="O23" s="19">
        <v>6267322.57</v>
      </c>
      <c r="P23" s="19">
        <v>6267322.57</v>
      </c>
      <c r="Q23" s="19">
        <v>6267322.57</v>
      </c>
      <c r="R23" s="19">
        <v>6267322.57</v>
      </c>
      <c r="S23" s="12">
        <v>6267322.57</v>
      </c>
      <c r="T23" s="12">
        <v>6267322.57</v>
      </c>
      <c r="U23" s="12">
        <v>6267322.57</v>
      </c>
      <c r="V23" s="12">
        <v>6267322.57</v>
      </c>
      <c r="W23" s="12">
        <v>6267322.57</v>
      </c>
      <c r="X23" s="12">
        <v>6267322.57</v>
      </c>
      <c r="Y23" s="12">
        <v>6267322.57</v>
      </c>
      <c r="Z23" s="12">
        <v>6267322.57</v>
      </c>
      <c r="AA23" s="12">
        <v>6267322.57</v>
      </c>
      <c r="AB23" s="12">
        <v>6267322.57</v>
      </c>
      <c r="AC23" s="12">
        <v>6267322.57</v>
      </c>
      <c r="AD23" s="12">
        <v>6267322.57</v>
      </c>
      <c r="AE23" s="19">
        <v>6267322.57</v>
      </c>
      <c r="AF23" s="19">
        <v>6267322.57</v>
      </c>
      <c r="AG23" s="19">
        <v>6267322.57</v>
      </c>
      <c r="AH23" s="19">
        <v>6267322.57</v>
      </c>
      <c r="AI23" s="19">
        <v>6267322.57</v>
      </c>
      <c r="AJ23" s="19">
        <v>6267322.57</v>
      </c>
      <c r="AK23" s="19">
        <v>6267322.57</v>
      </c>
      <c r="AL23" s="19">
        <v>6267322.57</v>
      </c>
      <c r="AM23" s="19">
        <v>6267322.57</v>
      </c>
      <c r="AN23" s="19">
        <v>6267322.57</v>
      </c>
      <c r="AO23" s="19">
        <v>6267322.57</v>
      </c>
      <c r="AP23" s="19">
        <v>6267322.57</v>
      </c>
      <c r="AQ23" s="19">
        <v>6267322.57</v>
      </c>
      <c r="AR23" s="19">
        <v>6267322.57</v>
      </c>
      <c r="AS23" s="19">
        <v>6267322.57</v>
      </c>
      <c r="AT23" s="19">
        <v>6267322.57</v>
      </c>
      <c r="AU23" s="19">
        <v>6267322.57</v>
      </c>
      <c r="AV23" s="19">
        <v>6267322.57</v>
      </c>
      <c r="AW23" s="19">
        <v>6267322.57</v>
      </c>
      <c r="AX23" s="19">
        <v>6267322.57</v>
      </c>
      <c r="AY23" s="19">
        <v>6267322.57</v>
      </c>
      <c r="AZ23" s="19">
        <v>6267322.57</v>
      </c>
      <c r="BA23" s="19">
        <v>6267322.57</v>
      </c>
      <c r="BB23" s="135">
        <v>6267322.57</v>
      </c>
      <c r="BC23" s="12">
        <v>6267322.57</v>
      </c>
      <c r="BD23" s="12">
        <v>6267322.57</v>
      </c>
      <c r="BE23" s="12">
        <v>6267322.57</v>
      </c>
      <c r="BF23" s="12">
        <v>6267322.57</v>
      </c>
      <c r="BG23" s="12">
        <v>6267322.57</v>
      </c>
      <c r="BH23" s="12">
        <v>6267322.57</v>
      </c>
      <c r="BI23" s="12">
        <v>6267322.57</v>
      </c>
      <c r="BJ23" s="12">
        <v>6267322.57</v>
      </c>
      <c r="BK23" s="12">
        <v>6267322.57</v>
      </c>
      <c r="BL23" s="208">
        <v>6267322.57</v>
      </c>
      <c r="BM23" s="208">
        <v>6267322.57</v>
      </c>
      <c r="BN23" s="208">
        <v>6267322.57</v>
      </c>
      <c r="BO23" s="19">
        <f aca="true" t="shared" si="1" ref="BO23:BO29">((BB23/2)+SUM(BC23:BM23)+(BN23/2))/12</f>
        <v>6267322.57</v>
      </c>
      <c r="BP23" s="81"/>
      <c r="BQ23" s="81">
        <f aca="true" t="shared" si="2" ref="BQ23:BQ29">+BO23/$BO$31</f>
        <v>0.07249982306999833</v>
      </c>
      <c r="BS23" s="99">
        <f aca="true" t="shared" si="3" ref="BS23:BS28">+BQ23*$BR$31</f>
        <v>6060792.27910048</v>
      </c>
      <c r="BU23" s="81"/>
      <c r="BV23" s="81">
        <f aca="true" t="shared" si="4" ref="BV23:BV29">+BN23/$BN$31</f>
        <v>0.07350332228096984</v>
      </c>
      <c r="BX23" s="99">
        <f aca="true" t="shared" si="5" ref="BX23:BX29">+BV23*$BW$31</f>
        <v>6087449.975957134</v>
      </c>
    </row>
    <row r="24" spans="1:76" ht="12.75">
      <c r="A24" s="41">
        <v>9</v>
      </c>
      <c r="B24" s="36"/>
      <c r="C24" s="19" t="s">
        <v>86</v>
      </c>
      <c r="D24" s="19" t="s">
        <v>87</v>
      </c>
      <c r="E24" s="19"/>
      <c r="F24" s="7">
        <v>2112665.32</v>
      </c>
      <c r="G24" s="7">
        <v>2112665.32</v>
      </c>
      <c r="H24" s="7">
        <v>2112665.32</v>
      </c>
      <c r="I24" s="7">
        <v>2112665.32</v>
      </c>
      <c r="J24" s="7">
        <v>2112665.32</v>
      </c>
      <c r="K24" s="7">
        <v>2112665.32</v>
      </c>
      <c r="L24" s="162">
        <v>2112665.32</v>
      </c>
      <c r="M24" s="19">
        <v>2112665.32</v>
      </c>
      <c r="N24" s="19">
        <v>2112665.32</v>
      </c>
      <c r="O24" s="19">
        <v>2112665.32</v>
      </c>
      <c r="P24" s="19">
        <v>2033929.55</v>
      </c>
      <c r="Q24" s="19">
        <v>2033929.55</v>
      </c>
      <c r="R24" s="19">
        <v>2033929.55</v>
      </c>
      <c r="S24" s="12">
        <v>2033929.55</v>
      </c>
      <c r="T24" s="12">
        <v>2033929.55</v>
      </c>
      <c r="U24" s="12">
        <v>2033929.55</v>
      </c>
      <c r="V24" s="12">
        <v>2033907.93</v>
      </c>
      <c r="W24" s="12">
        <v>2033907.93</v>
      </c>
      <c r="X24" s="12">
        <v>2033907.93</v>
      </c>
      <c r="Y24" s="12">
        <v>2033907.93</v>
      </c>
      <c r="Z24" s="12">
        <v>2033907.93</v>
      </c>
      <c r="AA24" s="12">
        <v>2033907.93</v>
      </c>
      <c r="AB24" s="12">
        <v>2033907.93</v>
      </c>
      <c r="AC24" s="12">
        <v>2033907.93</v>
      </c>
      <c r="AD24" s="12">
        <v>2033907.93</v>
      </c>
      <c r="AE24" s="19">
        <v>2033907.93</v>
      </c>
      <c r="AF24" s="19">
        <v>2033907.93</v>
      </c>
      <c r="AG24" s="19">
        <v>2025775.04</v>
      </c>
      <c r="AH24" s="19">
        <v>2025775.04</v>
      </c>
      <c r="AI24" s="19">
        <v>2025775.04</v>
      </c>
      <c r="AJ24" s="19">
        <v>2025775.04</v>
      </c>
      <c r="AK24" s="19">
        <v>2025775.04</v>
      </c>
      <c r="AL24" s="19">
        <v>1768820.15</v>
      </c>
      <c r="AM24" s="19">
        <v>1768820.15</v>
      </c>
      <c r="AN24" s="19">
        <v>1768820.15</v>
      </c>
      <c r="AO24" s="19">
        <v>1768820.15</v>
      </c>
      <c r="AP24" s="19">
        <v>1768820.15</v>
      </c>
      <c r="AQ24" s="19">
        <v>1768820.15</v>
      </c>
      <c r="AR24" s="19">
        <v>1768820.15</v>
      </c>
      <c r="AS24" s="19">
        <v>1756164.23</v>
      </c>
      <c r="AT24" s="19">
        <v>1756164.23</v>
      </c>
      <c r="AU24" s="19">
        <v>1756164.23</v>
      </c>
      <c r="AV24" s="19">
        <v>1756164.23</v>
      </c>
      <c r="AW24" s="19">
        <v>1756164.23</v>
      </c>
      <c r="AX24" s="19">
        <v>1756164.23</v>
      </c>
      <c r="AY24" s="19">
        <v>1756164.23</v>
      </c>
      <c r="AZ24" s="19">
        <v>1756164.23</v>
      </c>
      <c r="BA24" s="19">
        <v>1756164.23</v>
      </c>
      <c r="BB24" s="135">
        <v>1756164.23</v>
      </c>
      <c r="BC24" s="12">
        <v>1756164.23</v>
      </c>
      <c r="BD24" s="12">
        <v>1756164.23</v>
      </c>
      <c r="BE24" s="12">
        <v>1724550.79</v>
      </c>
      <c r="BF24" s="12">
        <v>1724550.79</v>
      </c>
      <c r="BG24" s="12">
        <v>1724550.79</v>
      </c>
      <c r="BH24" s="12">
        <v>1724550.79</v>
      </c>
      <c r="BI24" s="12">
        <v>1724550.79</v>
      </c>
      <c r="BJ24" s="12">
        <v>1723730.02</v>
      </c>
      <c r="BK24" s="12">
        <v>1723730.02</v>
      </c>
      <c r="BL24" s="208">
        <v>1723730.02</v>
      </c>
      <c r="BM24" s="208">
        <v>1723730.02</v>
      </c>
      <c r="BN24" s="208">
        <v>1723730.02</v>
      </c>
      <c r="BO24" s="19">
        <f t="shared" si="1"/>
        <v>1730829.1345833333</v>
      </c>
      <c r="BP24" s="81"/>
      <c r="BQ24" s="81">
        <f t="shared" si="2"/>
        <v>0.02002207555461598</v>
      </c>
      <c r="BS24" s="99">
        <f t="shared" si="3"/>
        <v>1673792.235545462</v>
      </c>
      <c r="BU24" s="81"/>
      <c r="BV24" s="81">
        <f t="shared" si="4"/>
        <v>0.020215950554694776</v>
      </c>
      <c r="BX24" s="99">
        <f t="shared" si="5"/>
        <v>1674258.8484328787</v>
      </c>
    </row>
    <row r="25" spans="1:76" ht="12.75">
      <c r="A25" s="41">
        <v>10</v>
      </c>
      <c r="B25" s="36"/>
      <c r="C25" s="19" t="s">
        <v>88</v>
      </c>
      <c r="D25" s="19" t="s">
        <v>89</v>
      </c>
      <c r="E25" s="19"/>
      <c r="F25" s="7">
        <v>59642733.67</v>
      </c>
      <c r="G25" s="7">
        <v>59642733.67</v>
      </c>
      <c r="H25" s="7">
        <v>59642733.67</v>
      </c>
      <c r="I25" s="7">
        <v>59642733.67</v>
      </c>
      <c r="J25" s="7">
        <v>59642733.67</v>
      </c>
      <c r="K25" s="7">
        <v>59642733.67</v>
      </c>
      <c r="L25" s="162">
        <v>59642733.67</v>
      </c>
      <c r="M25" s="19">
        <v>59642733.67</v>
      </c>
      <c r="N25" s="19">
        <v>59304012.98</v>
      </c>
      <c r="O25" s="19">
        <v>59304012.98</v>
      </c>
      <c r="P25" s="19">
        <v>59164663.51</v>
      </c>
      <c r="Q25" s="19">
        <v>58980483.9</v>
      </c>
      <c r="R25" s="19">
        <v>58980483.9</v>
      </c>
      <c r="S25" s="12">
        <v>58980483.9</v>
      </c>
      <c r="T25" s="12">
        <v>58980483.9</v>
      </c>
      <c r="U25" s="12">
        <v>58980483.9</v>
      </c>
      <c r="V25" s="12">
        <v>58879849.2</v>
      </c>
      <c r="W25" s="12">
        <v>58992041.47</v>
      </c>
      <c r="X25" s="12">
        <v>58862533.07</v>
      </c>
      <c r="Y25" s="12">
        <v>58862533.07</v>
      </c>
      <c r="Z25" s="12">
        <v>58862533.07</v>
      </c>
      <c r="AA25" s="12">
        <v>58862533.07</v>
      </c>
      <c r="AB25" s="12">
        <v>58862533.07</v>
      </c>
      <c r="AC25" s="12">
        <v>58769759.47</v>
      </c>
      <c r="AD25" s="12">
        <v>58769759.47</v>
      </c>
      <c r="AE25" s="19">
        <v>58769759.47</v>
      </c>
      <c r="AF25" s="19">
        <v>58769759.47</v>
      </c>
      <c r="AG25" s="19">
        <v>58663755.12</v>
      </c>
      <c r="AH25" s="19">
        <v>58663755.12</v>
      </c>
      <c r="AI25" s="19">
        <v>58663755.12</v>
      </c>
      <c r="AJ25" s="19">
        <v>58663755.12</v>
      </c>
      <c r="AK25" s="19">
        <v>58561307.31</v>
      </c>
      <c r="AL25" s="19">
        <v>58561307.31</v>
      </c>
      <c r="AM25" s="19">
        <v>58561307.31</v>
      </c>
      <c r="AN25" s="19">
        <v>58561307.31</v>
      </c>
      <c r="AO25" s="19">
        <v>58561307.31</v>
      </c>
      <c r="AP25" s="19">
        <v>58551619.21</v>
      </c>
      <c r="AQ25" s="19">
        <v>58551619.21</v>
      </c>
      <c r="AR25" s="19">
        <v>58551619.21</v>
      </c>
      <c r="AS25" s="19">
        <v>58306093.38</v>
      </c>
      <c r="AT25" s="19">
        <v>58306093.38</v>
      </c>
      <c r="AU25" s="19">
        <v>58306093.38</v>
      </c>
      <c r="AV25" s="19">
        <v>58306093.38</v>
      </c>
      <c r="AW25" s="19">
        <v>58306093.38</v>
      </c>
      <c r="AX25" s="19">
        <v>58306008.56</v>
      </c>
      <c r="AY25" s="19">
        <v>58306008.56</v>
      </c>
      <c r="AZ25" s="19">
        <v>58306008.56</v>
      </c>
      <c r="BA25" s="19">
        <v>58130386.82</v>
      </c>
      <c r="BB25" s="135">
        <v>58130386.82</v>
      </c>
      <c r="BC25" s="12">
        <v>58130386.82</v>
      </c>
      <c r="BD25" s="12">
        <v>58130386.82</v>
      </c>
      <c r="BE25" s="12">
        <v>55620985.82</v>
      </c>
      <c r="BF25" s="12">
        <v>55620985.82</v>
      </c>
      <c r="BG25" s="12">
        <v>55620985.82</v>
      </c>
      <c r="BH25" s="12">
        <v>55620985.82</v>
      </c>
      <c r="BI25" s="12">
        <v>55620985.82</v>
      </c>
      <c r="BJ25" s="12">
        <v>55308955.93</v>
      </c>
      <c r="BK25" s="12">
        <v>55308955.93</v>
      </c>
      <c r="BL25" s="208">
        <v>55608300.4</v>
      </c>
      <c r="BM25" s="208">
        <v>55431714.68</v>
      </c>
      <c r="BN25" s="208">
        <v>55355096.96</v>
      </c>
      <c r="BO25" s="19">
        <f t="shared" si="1"/>
        <v>56063864.29749999</v>
      </c>
      <c r="BP25" s="81"/>
      <c r="BQ25" s="81">
        <f t="shared" si="2"/>
        <v>0.6485417332188067</v>
      </c>
      <c r="BS25" s="99">
        <f t="shared" si="3"/>
        <v>54216363.06025094</v>
      </c>
      <c r="BU25" s="81"/>
      <c r="BV25" s="81">
        <f t="shared" si="4"/>
        <v>0.6492060184075086</v>
      </c>
      <c r="BX25" s="99">
        <f t="shared" si="5"/>
        <v>53766401.82384243</v>
      </c>
    </row>
    <row r="26" spans="1:76" ht="12.75">
      <c r="A26" s="41">
        <v>11</v>
      </c>
      <c r="B26" s="36"/>
      <c r="C26" s="19" t="s">
        <v>90</v>
      </c>
      <c r="D26" s="19" t="s">
        <v>91</v>
      </c>
      <c r="E26" s="19"/>
      <c r="F26" s="7">
        <v>19719630.25</v>
      </c>
      <c r="G26" s="7">
        <v>19719630.25</v>
      </c>
      <c r="H26" s="7">
        <v>19719630.25</v>
      </c>
      <c r="I26" s="7">
        <v>19719630.25</v>
      </c>
      <c r="J26" s="7">
        <v>19719630.25</v>
      </c>
      <c r="K26" s="7">
        <v>19719630.25</v>
      </c>
      <c r="L26" s="162">
        <v>19719630.25</v>
      </c>
      <c r="M26" s="19">
        <v>19719630.25</v>
      </c>
      <c r="N26" s="19">
        <v>19662533.19</v>
      </c>
      <c r="O26" s="19">
        <v>19662533.19</v>
      </c>
      <c r="P26" s="19">
        <v>19603882.02</v>
      </c>
      <c r="Q26" s="19">
        <v>19603882.02</v>
      </c>
      <c r="R26" s="19">
        <v>19603882.02</v>
      </c>
      <c r="S26" s="12">
        <v>19603882.02</v>
      </c>
      <c r="T26" s="12">
        <v>19603882.02</v>
      </c>
      <c r="U26" s="12">
        <v>19603882.02</v>
      </c>
      <c r="V26" s="12">
        <v>19569744.39</v>
      </c>
      <c r="W26" s="12">
        <v>19547396.24</v>
      </c>
      <c r="X26" s="12">
        <v>19530098.62</v>
      </c>
      <c r="Y26" s="12">
        <v>19530098.62</v>
      </c>
      <c r="Z26" s="12">
        <v>19530098.62</v>
      </c>
      <c r="AA26" s="12">
        <v>19530098.62</v>
      </c>
      <c r="AB26" s="12">
        <v>19530098.62</v>
      </c>
      <c r="AC26" s="12">
        <v>19503876.23</v>
      </c>
      <c r="AD26" s="12">
        <v>19503876.23</v>
      </c>
      <c r="AE26" s="19">
        <v>19503876.23</v>
      </c>
      <c r="AF26" s="19">
        <v>19503876.23</v>
      </c>
      <c r="AG26" s="19">
        <v>19470636.64</v>
      </c>
      <c r="AH26" s="19">
        <v>19470636.64</v>
      </c>
      <c r="AI26" s="19">
        <v>19470636.64</v>
      </c>
      <c r="AJ26" s="19">
        <v>19470636.64</v>
      </c>
      <c r="AK26" s="19">
        <v>19428050.7</v>
      </c>
      <c r="AL26" s="19">
        <v>19428050.7</v>
      </c>
      <c r="AM26" s="19">
        <v>19428050.7</v>
      </c>
      <c r="AN26" s="19">
        <v>19428050.7</v>
      </c>
      <c r="AO26" s="19">
        <v>19428050.7</v>
      </c>
      <c r="AP26" s="19">
        <v>19416298.52</v>
      </c>
      <c r="AQ26" s="19">
        <v>19416298.52</v>
      </c>
      <c r="AR26" s="19">
        <v>19416298.52</v>
      </c>
      <c r="AS26" s="19">
        <v>19365543.38</v>
      </c>
      <c r="AT26" s="19">
        <v>19365543.38</v>
      </c>
      <c r="AU26" s="19">
        <v>19365543.38</v>
      </c>
      <c r="AV26" s="19">
        <v>19365543.38</v>
      </c>
      <c r="AW26" s="19">
        <v>19365543.38</v>
      </c>
      <c r="AX26" s="19">
        <v>19365518.12</v>
      </c>
      <c r="AY26" s="19">
        <v>19365518.12</v>
      </c>
      <c r="AZ26" s="19">
        <v>19365518.12</v>
      </c>
      <c r="BA26" s="19">
        <v>19328845.52</v>
      </c>
      <c r="BB26" s="135">
        <v>19328845.52</v>
      </c>
      <c r="BC26" s="12">
        <v>19328845.52</v>
      </c>
      <c r="BD26" s="12">
        <v>19328845.52</v>
      </c>
      <c r="BE26" s="12">
        <v>18125340.71</v>
      </c>
      <c r="BF26" s="12">
        <v>18125340.71</v>
      </c>
      <c r="BG26" s="12">
        <v>18125340.71</v>
      </c>
      <c r="BH26" s="12">
        <v>18125340.71</v>
      </c>
      <c r="BI26" s="12">
        <v>18125340.71</v>
      </c>
      <c r="BJ26" s="12">
        <v>18120347.89</v>
      </c>
      <c r="BK26" s="12">
        <v>18120347.89</v>
      </c>
      <c r="BL26" s="208">
        <v>18120347.89</v>
      </c>
      <c r="BM26" s="208">
        <v>18120272.89</v>
      </c>
      <c r="BN26" s="208">
        <v>18061462.69</v>
      </c>
      <c r="BO26" s="19">
        <f t="shared" si="1"/>
        <v>18371738.77125</v>
      </c>
      <c r="BP26" s="81"/>
      <c r="BQ26" s="81">
        <f t="shared" si="2"/>
        <v>0.2125226195919023</v>
      </c>
      <c r="BS26" s="99">
        <f>+BQ26*$BR$31</f>
        <v>17766325.453142095</v>
      </c>
      <c r="BU26" s="81"/>
      <c r="BV26" s="81">
        <f t="shared" si="4"/>
        <v>0.21182530468808827</v>
      </c>
      <c r="BX26" s="99">
        <f t="shared" si="5"/>
        <v>17543097.453493793</v>
      </c>
    </row>
    <row r="27" spans="1:76" ht="12.75">
      <c r="A27" s="41">
        <v>12</v>
      </c>
      <c r="B27" s="36"/>
      <c r="C27" s="19" t="s">
        <v>92</v>
      </c>
      <c r="D27" s="19" t="s">
        <v>93</v>
      </c>
      <c r="E27" s="19"/>
      <c r="F27" s="7">
        <v>3663757.82</v>
      </c>
      <c r="G27" s="7">
        <v>3663757.82</v>
      </c>
      <c r="H27" s="7">
        <v>3663757.82</v>
      </c>
      <c r="I27" s="7">
        <v>3663757.82</v>
      </c>
      <c r="J27" s="7">
        <v>3663757.82</v>
      </c>
      <c r="K27" s="7">
        <v>3663757.82</v>
      </c>
      <c r="L27" s="162">
        <v>3663757.82</v>
      </c>
      <c r="M27" s="19">
        <v>3663757.82</v>
      </c>
      <c r="N27" s="19">
        <v>3663757.82</v>
      </c>
      <c r="O27" s="19">
        <v>3663757.82</v>
      </c>
      <c r="P27" s="19">
        <v>3270789.8</v>
      </c>
      <c r="Q27" s="19">
        <v>3270789.8</v>
      </c>
      <c r="R27" s="19">
        <v>3270789.8</v>
      </c>
      <c r="S27" s="12">
        <v>3270789.8</v>
      </c>
      <c r="T27" s="12">
        <v>3270789.8</v>
      </c>
      <c r="U27" s="12">
        <v>3270789.8</v>
      </c>
      <c r="V27" s="12">
        <v>3270789.8</v>
      </c>
      <c r="W27" s="12">
        <v>3270789.8</v>
      </c>
      <c r="X27" s="12">
        <v>3270789.8</v>
      </c>
      <c r="Y27" s="12">
        <v>3270789.8</v>
      </c>
      <c r="Z27" s="12">
        <v>3270789.8</v>
      </c>
      <c r="AA27" s="12">
        <v>3270789.8</v>
      </c>
      <c r="AB27" s="12">
        <v>3270789.8</v>
      </c>
      <c r="AC27" s="12">
        <v>3270789.8</v>
      </c>
      <c r="AD27" s="12">
        <v>3270789.8</v>
      </c>
      <c r="AE27" s="19">
        <v>3270789.8</v>
      </c>
      <c r="AF27" s="19">
        <v>3270789.8</v>
      </c>
      <c r="AG27" s="19">
        <v>3270789.8</v>
      </c>
      <c r="AH27" s="19">
        <v>3270789.8</v>
      </c>
      <c r="AI27" s="19">
        <v>3270789.8</v>
      </c>
      <c r="AJ27" s="19">
        <v>3270789.8</v>
      </c>
      <c r="AK27" s="19">
        <v>3270789.8</v>
      </c>
      <c r="AL27" s="19">
        <v>3270789.8</v>
      </c>
      <c r="AM27" s="19">
        <v>3270789.8</v>
      </c>
      <c r="AN27" s="19">
        <v>3270789.8</v>
      </c>
      <c r="AO27" s="19">
        <v>3270789.8</v>
      </c>
      <c r="AP27" s="19">
        <v>3270789.8</v>
      </c>
      <c r="AQ27" s="19">
        <v>3270789.8</v>
      </c>
      <c r="AR27" s="19">
        <v>3270789.8</v>
      </c>
      <c r="AS27" s="19">
        <v>3270789.8</v>
      </c>
      <c r="AT27" s="19">
        <v>3270789.8</v>
      </c>
      <c r="AU27" s="19">
        <v>3270789.8</v>
      </c>
      <c r="AV27" s="19">
        <v>3270789.8</v>
      </c>
      <c r="AW27" s="19">
        <v>3270789.8</v>
      </c>
      <c r="AX27" s="19">
        <v>3270789.8</v>
      </c>
      <c r="AY27" s="19">
        <v>3270789.8</v>
      </c>
      <c r="AZ27" s="19">
        <v>3270789.8</v>
      </c>
      <c r="BA27" s="19">
        <v>3270789.8</v>
      </c>
      <c r="BB27" s="135">
        <v>3270789.8</v>
      </c>
      <c r="BC27" s="12">
        <v>3270789.8</v>
      </c>
      <c r="BD27" s="12">
        <v>3270789.8</v>
      </c>
      <c r="BE27" s="12">
        <v>3270789.8</v>
      </c>
      <c r="BF27" s="12">
        <v>3270789.8</v>
      </c>
      <c r="BG27" s="12">
        <v>3270789.8</v>
      </c>
      <c r="BH27" s="12">
        <v>3270789.8</v>
      </c>
      <c r="BI27" s="12">
        <v>3270789.8</v>
      </c>
      <c r="BJ27" s="12">
        <v>3270789.8</v>
      </c>
      <c r="BK27" s="12">
        <v>3270789.8</v>
      </c>
      <c r="BL27" s="208">
        <v>3270789.8</v>
      </c>
      <c r="BM27" s="208">
        <v>3094725.5</v>
      </c>
      <c r="BN27" s="208">
        <v>3094725.5</v>
      </c>
      <c r="BO27" s="19">
        <f t="shared" si="1"/>
        <v>3248781.7624999997</v>
      </c>
      <c r="BP27" s="81"/>
      <c r="BQ27" s="81">
        <f t="shared" si="2"/>
        <v>0.03758161485125016</v>
      </c>
      <c r="BS27" s="99">
        <f t="shared" si="3"/>
        <v>3141722.9929881277</v>
      </c>
      <c r="BU27" s="81"/>
      <c r="BV27" s="81">
        <f t="shared" si="4"/>
        <v>0.03629502124024797</v>
      </c>
      <c r="BX27" s="99">
        <f t="shared" si="5"/>
        <v>3005906.6627184832</v>
      </c>
    </row>
    <row r="28" spans="1:76" ht="12.75">
      <c r="A28" s="41">
        <v>13</v>
      </c>
      <c r="B28" s="36"/>
      <c r="C28" s="19" t="s">
        <v>94</v>
      </c>
      <c r="D28" s="19" t="s">
        <v>95</v>
      </c>
      <c r="E28" s="19"/>
      <c r="F28" s="7">
        <v>1011923.06</v>
      </c>
      <c r="G28" s="7">
        <v>1011923.06</v>
      </c>
      <c r="H28" s="7">
        <v>1011923.06</v>
      </c>
      <c r="I28" s="7">
        <v>1011923.06</v>
      </c>
      <c r="J28" s="7">
        <v>1011923.06</v>
      </c>
      <c r="K28" s="7">
        <v>1011923.06</v>
      </c>
      <c r="L28" s="162">
        <v>1011923.06</v>
      </c>
      <c r="M28" s="19">
        <v>1011923.06</v>
      </c>
      <c r="N28" s="19">
        <v>1011923.06</v>
      </c>
      <c r="O28" s="19">
        <v>1011923.06</v>
      </c>
      <c r="P28" s="19">
        <v>1011923.06</v>
      </c>
      <c r="Q28" s="19">
        <v>1011923.06</v>
      </c>
      <c r="R28" s="19">
        <v>1011923.06</v>
      </c>
      <c r="S28" s="12">
        <v>1011923.06</v>
      </c>
      <c r="T28" s="12">
        <v>1011923.06</v>
      </c>
      <c r="U28" s="12">
        <v>1011923.06</v>
      </c>
      <c r="V28" s="12">
        <v>1011923.06</v>
      </c>
      <c r="W28" s="12">
        <v>1011923.06</v>
      </c>
      <c r="X28" s="12">
        <v>1011923.06</v>
      </c>
      <c r="Y28" s="12">
        <v>1011923.06</v>
      </c>
      <c r="Z28" s="12">
        <v>1011923.06</v>
      </c>
      <c r="AA28" s="12">
        <v>1011923.06</v>
      </c>
      <c r="AB28" s="12">
        <v>1011923.06</v>
      </c>
      <c r="AC28" s="12">
        <v>1011923.06</v>
      </c>
      <c r="AD28" s="12">
        <v>1011923.06</v>
      </c>
      <c r="AE28" s="19">
        <v>1011923.06</v>
      </c>
      <c r="AF28" s="19">
        <v>1011923.06</v>
      </c>
      <c r="AG28" s="19">
        <v>1011923.06</v>
      </c>
      <c r="AH28" s="19">
        <v>1011923.06</v>
      </c>
      <c r="AI28" s="19">
        <v>1011923.06</v>
      </c>
      <c r="AJ28" s="19">
        <v>1011923.06</v>
      </c>
      <c r="AK28" s="19">
        <v>1011923.06</v>
      </c>
      <c r="AL28" s="19">
        <v>589320.77</v>
      </c>
      <c r="AM28" s="19">
        <v>589320.77</v>
      </c>
      <c r="AN28" s="19">
        <v>589320.77</v>
      </c>
      <c r="AO28" s="19">
        <v>589320.77</v>
      </c>
      <c r="AP28" s="19">
        <v>589320.77</v>
      </c>
      <c r="AQ28" s="19">
        <v>589320.77</v>
      </c>
      <c r="AR28" s="19">
        <v>589320.77</v>
      </c>
      <c r="AS28" s="19">
        <v>589320.77</v>
      </c>
      <c r="AT28" s="19">
        <v>589320.77</v>
      </c>
      <c r="AU28" s="19">
        <v>589320.77</v>
      </c>
      <c r="AV28" s="19">
        <v>589320.77</v>
      </c>
      <c r="AW28" s="19">
        <v>589320.77</v>
      </c>
      <c r="AX28" s="19">
        <v>589320.77</v>
      </c>
      <c r="AY28" s="19">
        <v>589320.77</v>
      </c>
      <c r="AZ28" s="19">
        <v>589320.77</v>
      </c>
      <c r="BA28" s="19">
        <v>589320.77</v>
      </c>
      <c r="BB28" s="135">
        <v>589320.77</v>
      </c>
      <c r="BC28" s="12">
        <v>589320.77</v>
      </c>
      <c r="BD28" s="12">
        <v>589320.77</v>
      </c>
      <c r="BE28" s="12">
        <v>589320.77</v>
      </c>
      <c r="BF28" s="12">
        <v>589320.77</v>
      </c>
      <c r="BG28" s="12">
        <v>589320.77</v>
      </c>
      <c r="BH28" s="12">
        <v>589320.77</v>
      </c>
      <c r="BI28" s="12">
        <v>589320.77</v>
      </c>
      <c r="BJ28" s="12">
        <v>589320.77</v>
      </c>
      <c r="BK28" s="12">
        <v>589320.77</v>
      </c>
      <c r="BL28" s="208">
        <v>589320.77</v>
      </c>
      <c r="BM28" s="208">
        <v>589320.77</v>
      </c>
      <c r="BN28" s="208">
        <v>589320.77</v>
      </c>
      <c r="BO28" s="19">
        <f t="shared" si="1"/>
        <v>589320.7699999999</v>
      </c>
      <c r="BP28" s="81"/>
      <c r="BQ28" s="81">
        <f t="shared" si="2"/>
        <v>0.006817209594570967</v>
      </c>
      <c r="BS28" s="99">
        <f t="shared" si="3"/>
        <v>569900.5808040847</v>
      </c>
      <c r="BU28" s="81"/>
      <c r="BV28" s="81">
        <f t="shared" si="4"/>
        <v>0.006911569334491635</v>
      </c>
      <c r="BX28" s="99">
        <f t="shared" si="5"/>
        <v>572407.2228769198</v>
      </c>
    </row>
    <row r="29" spans="1:76" ht="12.75">
      <c r="A29" s="41">
        <v>14</v>
      </c>
      <c r="B29" s="36"/>
      <c r="C29" s="19" t="s">
        <v>96</v>
      </c>
      <c r="D29" s="19" t="s">
        <v>97</v>
      </c>
      <c r="E29" s="19"/>
      <c r="F29" s="7">
        <v>175957.05</v>
      </c>
      <c r="G29" s="7">
        <v>175957.05</v>
      </c>
      <c r="H29" s="7">
        <v>175957.05</v>
      </c>
      <c r="I29" s="7">
        <v>175957.05</v>
      </c>
      <c r="J29" s="7">
        <v>175957.05</v>
      </c>
      <c r="K29" s="7">
        <v>175957.05</v>
      </c>
      <c r="L29" s="162">
        <v>175957.05</v>
      </c>
      <c r="M29" s="19">
        <v>175957.05</v>
      </c>
      <c r="N29" s="19">
        <v>175957.05</v>
      </c>
      <c r="O29" s="19">
        <v>175957.05</v>
      </c>
      <c r="P29" s="19">
        <v>174182.21</v>
      </c>
      <c r="Q29" s="19">
        <v>174182.21</v>
      </c>
      <c r="R29" s="19">
        <v>174182.21</v>
      </c>
      <c r="S29" s="12">
        <v>174182.21</v>
      </c>
      <c r="T29" s="12">
        <v>174182.21</v>
      </c>
      <c r="U29" s="12">
        <v>174182.21</v>
      </c>
      <c r="V29" s="12">
        <v>174182.21</v>
      </c>
      <c r="W29" s="12">
        <v>174182.21</v>
      </c>
      <c r="X29" s="12">
        <v>174182.21</v>
      </c>
      <c r="Y29" s="12">
        <v>174182.21</v>
      </c>
      <c r="Z29" s="12">
        <v>174182.21</v>
      </c>
      <c r="AA29" s="12">
        <v>174182.21</v>
      </c>
      <c r="AB29" s="12">
        <v>174182.21</v>
      </c>
      <c r="AC29" s="12">
        <v>174182.21</v>
      </c>
      <c r="AD29" s="12">
        <v>174182.21</v>
      </c>
      <c r="AE29" s="19">
        <v>174182.21</v>
      </c>
      <c r="AF29" s="19">
        <v>174182.21</v>
      </c>
      <c r="AG29" s="19">
        <v>174182.21</v>
      </c>
      <c r="AH29" s="19">
        <v>174182.21</v>
      </c>
      <c r="AI29" s="19">
        <v>174182.21</v>
      </c>
      <c r="AJ29" s="19">
        <v>174182.21</v>
      </c>
      <c r="AK29" s="19">
        <v>174182.21</v>
      </c>
      <c r="AL29" s="19">
        <v>174182.21</v>
      </c>
      <c r="AM29" s="19">
        <v>174182.21</v>
      </c>
      <c r="AN29" s="19">
        <v>174182.21</v>
      </c>
      <c r="AO29" s="19">
        <v>174182.21</v>
      </c>
      <c r="AP29" s="19">
        <v>174182.21</v>
      </c>
      <c r="AQ29" s="19">
        <v>174182.21</v>
      </c>
      <c r="AR29" s="19">
        <v>174182.21</v>
      </c>
      <c r="AS29" s="19">
        <v>174182.21</v>
      </c>
      <c r="AT29" s="19">
        <v>174182.21</v>
      </c>
      <c r="AU29" s="19">
        <v>174182.21</v>
      </c>
      <c r="AV29" s="19">
        <v>174182.21</v>
      </c>
      <c r="AW29" s="19">
        <v>174182.21</v>
      </c>
      <c r="AX29" s="19">
        <v>174182.21</v>
      </c>
      <c r="AY29" s="19">
        <v>174182.21</v>
      </c>
      <c r="AZ29" s="19">
        <v>174182.21</v>
      </c>
      <c r="BA29" s="19">
        <v>174182.21</v>
      </c>
      <c r="BB29" s="135">
        <v>174182.21</v>
      </c>
      <c r="BC29" s="12">
        <v>174182.21</v>
      </c>
      <c r="BD29" s="12">
        <v>174182.21</v>
      </c>
      <c r="BE29" s="12">
        <v>174182.21</v>
      </c>
      <c r="BF29" s="12">
        <v>174182.21</v>
      </c>
      <c r="BG29" s="12">
        <v>174182.21</v>
      </c>
      <c r="BH29" s="12">
        <v>174182.21</v>
      </c>
      <c r="BI29" s="12">
        <v>174182.21</v>
      </c>
      <c r="BJ29" s="12">
        <v>174182.21</v>
      </c>
      <c r="BK29" s="12">
        <v>174182.21</v>
      </c>
      <c r="BL29" s="208">
        <v>174182.21</v>
      </c>
      <c r="BM29" s="208">
        <v>174182.21</v>
      </c>
      <c r="BN29" s="208">
        <v>174182.21</v>
      </c>
      <c r="BO29" s="19">
        <f t="shared" si="1"/>
        <v>174182.21</v>
      </c>
      <c r="BP29" s="81"/>
      <c r="BQ29" s="81">
        <f t="shared" si="2"/>
        <v>0.0020149241188556367</v>
      </c>
      <c r="BS29" s="99">
        <f>+BQ29*$BR$31</f>
        <v>168442.29441419325</v>
      </c>
      <c r="BU29" s="81"/>
      <c r="BV29" s="81">
        <f t="shared" si="4"/>
        <v>0.0020428134939991715</v>
      </c>
      <c r="BX29" s="99">
        <f t="shared" si="5"/>
        <v>169183.16844774442</v>
      </c>
    </row>
    <row r="30" spans="1:76" ht="13.5" thickBot="1">
      <c r="A30" s="46">
        <v>15</v>
      </c>
      <c r="B30" s="47"/>
      <c r="C30" s="48"/>
      <c r="D30" s="48"/>
      <c r="E30" s="48"/>
      <c r="F30" s="175"/>
      <c r="G30" s="175"/>
      <c r="H30" s="175"/>
      <c r="I30" s="175"/>
      <c r="J30" s="175"/>
      <c r="K30" s="175"/>
      <c r="L30" s="163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36"/>
      <c r="BC30" s="175"/>
      <c r="BD30" s="175"/>
      <c r="BE30" s="175"/>
      <c r="BF30" s="175"/>
      <c r="BG30" s="175"/>
      <c r="BH30" s="175"/>
      <c r="BI30" s="175"/>
      <c r="BJ30" s="175"/>
      <c r="BK30" s="175"/>
      <c r="BL30" s="233"/>
      <c r="BM30" s="233"/>
      <c r="BN30" s="233"/>
      <c r="BO30" s="48"/>
      <c r="BP30" s="81"/>
      <c r="BR30"/>
      <c r="BS30" s="106"/>
      <c r="BT30" s="119"/>
      <c r="BU30" s="81"/>
      <c r="BW30"/>
      <c r="BX30" s="106"/>
    </row>
    <row r="31" spans="1:76" ht="13.5" thickBot="1">
      <c r="A31" s="35">
        <v>16</v>
      </c>
      <c r="B31" s="36"/>
      <c r="C31" s="19"/>
      <c r="D31" s="19" t="s">
        <v>98</v>
      </c>
      <c r="E31" s="19"/>
      <c r="F31" s="5">
        <v>92593989.74</v>
      </c>
      <c r="G31" s="5">
        <v>92593989.74</v>
      </c>
      <c r="H31" s="5">
        <v>92593989.74</v>
      </c>
      <c r="I31" s="5">
        <v>92593989.74</v>
      </c>
      <c r="J31" s="5">
        <v>92593989.74</v>
      </c>
      <c r="K31" s="5">
        <v>92593989.74</v>
      </c>
      <c r="L31" s="164">
        <f aca="true" t="shared" si="6" ref="L31:BB31">SUM(L23:L29)</f>
        <v>92593989.74</v>
      </c>
      <c r="M31" s="50">
        <f t="shared" si="6"/>
        <v>92593989.74</v>
      </c>
      <c r="N31" s="50">
        <f t="shared" si="6"/>
        <v>92198171.99</v>
      </c>
      <c r="O31" s="50">
        <f t="shared" si="6"/>
        <v>92198171.99</v>
      </c>
      <c r="P31" s="50">
        <f t="shared" si="6"/>
        <v>91526692.71999998</v>
      </c>
      <c r="Q31" s="50">
        <f t="shared" si="6"/>
        <v>91342513.10999998</v>
      </c>
      <c r="R31" s="50">
        <f t="shared" si="6"/>
        <v>91342513.10999998</v>
      </c>
      <c r="S31" s="50">
        <f t="shared" si="6"/>
        <v>91342513.10999998</v>
      </c>
      <c r="T31" s="50">
        <f t="shared" si="6"/>
        <v>91342513.10999998</v>
      </c>
      <c r="U31" s="50">
        <f t="shared" si="6"/>
        <v>91342513.10999998</v>
      </c>
      <c r="V31" s="50">
        <f t="shared" si="6"/>
        <v>91207719.16</v>
      </c>
      <c r="W31" s="50">
        <f t="shared" si="6"/>
        <v>91297563.27999999</v>
      </c>
      <c r="X31" s="50">
        <f t="shared" si="6"/>
        <v>91150757.25999999</v>
      </c>
      <c r="Y31" s="50">
        <f t="shared" si="6"/>
        <v>91150757.25999999</v>
      </c>
      <c r="Z31" s="50">
        <f t="shared" si="6"/>
        <v>91150757.25999999</v>
      </c>
      <c r="AA31" s="50">
        <f t="shared" si="6"/>
        <v>91150757.25999999</v>
      </c>
      <c r="AB31" s="50">
        <f t="shared" si="6"/>
        <v>91150757.25999999</v>
      </c>
      <c r="AC31" s="50">
        <f t="shared" si="6"/>
        <v>91031761.27</v>
      </c>
      <c r="AD31" s="50">
        <f t="shared" si="6"/>
        <v>91031761.27</v>
      </c>
      <c r="AE31" s="50">
        <f t="shared" si="6"/>
        <v>91031761.27</v>
      </c>
      <c r="AF31" s="50">
        <f t="shared" si="6"/>
        <v>91031761.27</v>
      </c>
      <c r="AG31" s="50">
        <f t="shared" si="6"/>
        <v>90884384.44</v>
      </c>
      <c r="AH31" s="50">
        <f t="shared" si="6"/>
        <v>90884384.44</v>
      </c>
      <c r="AI31" s="50">
        <f t="shared" si="6"/>
        <v>90884384.44</v>
      </c>
      <c r="AJ31" s="50">
        <f t="shared" si="6"/>
        <v>90884384.44</v>
      </c>
      <c r="AK31" s="50">
        <f t="shared" si="6"/>
        <v>90739350.69</v>
      </c>
      <c r="AL31" s="50">
        <f t="shared" si="6"/>
        <v>90059793.50999999</v>
      </c>
      <c r="AM31" s="50">
        <f t="shared" si="6"/>
        <v>90059793.50999999</v>
      </c>
      <c r="AN31" s="50">
        <f t="shared" si="6"/>
        <v>90059793.50999999</v>
      </c>
      <c r="AO31" s="50">
        <f t="shared" si="6"/>
        <v>90059793.50999999</v>
      </c>
      <c r="AP31" s="50">
        <f t="shared" si="6"/>
        <v>90038353.22999999</v>
      </c>
      <c r="AQ31" s="50">
        <f t="shared" si="6"/>
        <v>90038353.22999999</v>
      </c>
      <c r="AR31" s="50">
        <f t="shared" si="6"/>
        <v>90038353.22999999</v>
      </c>
      <c r="AS31" s="50">
        <f t="shared" si="6"/>
        <v>89729416.33999999</v>
      </c>
      <c r="AT31" s="50">
        <f t="shared" si="6"/>
        <v>89729416.33999999</v>
      </c>
      <c r="AU31" s="50">
        <f t="shared" si="6"/>
        <v>89729416.33999999</v>
      </c>
      <c r="AV31" s="50">
        <f t="shared" si="6"/>
        <v>89729416.33999999</v>
      </c>
      <c r="AW31" s="50">
        <f t="shared" si="6"/>
        <v>89729416.33999999</v>
      </c>
      <c r="AX31" s="50">
        <f t="shared" si="6"/>
        <v>89729306.25999999</v>
      </c>
      <c r="AY31" s="50">
        <f t="shared" si="6"/>
        <v>89729306.25999999</v>
      </c>
      <c r="AZ31" s="50">
        <f t="shared" si="6"/>
        <v>89729306.25999999</v>
      </c>
      <c r="BA31" s="50">
        <f t="shared" si="6"/>
        <v>89517011.91999999</v>
      </c>
      <c r="BB31" s="137">
        <f t="shared" si="6"/>
        <v>89517011.91999999</v>
      </c>
      <c r="BC31" s="5">
        <v>89517011.91999999</v>
      </c>
      <c r="BD31" s="5">
        <v>89517011.91999999</v>
      </c>
      <c r="BE31" s="5">
        <v>85772492.66999999</v>
      </c>
      <c r="BF31" s="5">
        <v>85772492.66999999</v>
      </c>
      <c r="BG31" s="5">
        <v>85772492.66999999</v>
      </c>
      <c r="BH31" s="5">
        <v>85772492.66999999</v>
      </c>
      <c r="BI31" s="5">
        <v>85772492.66999999</v>
      </c>
      <c r="BJ31" s="5">
        <v>85454649.18999998</v>
      </c>
      <c r="BK31" s="5">
        <v>85454649.18999998</v>
      </c>
      <c r="BL31" s="250">
        <f>SUM(BL23:BL29)</f>
        <v>85753993.65999998</v>
      </c>
      <c r="BM31" s="250">
        <f>SUM(BM23:BM29)</f>
        <v>85401268.63999999</v>
      </c>
      <c r="BN31" s="250">
        <f>SUM(BN23:BN29)</f>
        <v>85265840.71999998</v>
      </c>
      <c r="BO31" s="76">
        <f>SUM(BO23:BO29)</f>
        <v>86446039.51583332</v>
      </c>
      <c r="BP31" s="82"/>
      <c r="BQ31" s="81">
        <f>SUM(BQ23:BQ30)</f>
        <v>1.0000000000000002</v>
      </c>
      <c r="BR31" s="104">
        <f>+'INPUTS 2008'!Q39</f>
        <v>83597338.89624538</v>
      </c>
      <c r="BS31" s="99">
        <f>SUM(BS23:BS30)</f>
        <v>83597338.89624538</v>
      </c>
      <c r="BU31" s="82"/>
      <c r="BV31" s="81">
        <f>SUM(BV23:BV30)</f>
        <v>1.0000000000000002</v>
      </c>
      <c r="BW31" s="104">
        <f>+'INPUTS 2008'!P39</f>
        <v>82818705.15576936</v>
      </c>
      <c r="BX31" s="99">
        <f>SUM(BX23:BX30)</f>
        <v>82818705.1557694</v>
      </c>
    </row>
    <row r="32" spans="1:75" ht="12.75">
      <c r="A32" s="35">
        <v>17</v>
      </c>
      <c r="B32" s="36"/>
      <c r="C32" s="19"/>
      <c r="D32" s="19"/>
      <c r="E32" s="19"/>
      <c r="F32" s="5"/>
      <c r="G32" s="5"/>
      <c r="H32" s="5"/>
      <c r="I32" s="5"/>
      <c r="J32" s="5"/>
      <c r="K32" s="5"/>
      <c r="L32" s="5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35"/>
      <c r="BC32" s="5"/>
      <c r="BD32" s="5"/>
      <c r="BE32" s="5"/>
      <c r="BF32" s="5"/>
      <c r="BG32" s="5"/>
      <c r="BH32" s="5"/>
      <c r="BI32" s="5"/>
      <c r="BJ32" s="5"/>
      <c r="BK32" s="5"/>
      <c r="BL32" s="233"/>
      <c r="BM32" s="233"/>
      <c r="BN32" s="233"/>
      <c r="BO32" s="19"/>
      <c r="BP32" s="81"/>
      <c r="BR32"/>
      <c r="BU32" s="81"/>
      <c r="BW32"/>
    </row>
    <row r="33" spans="1:76" ht="12.75">
      <c r="A33" s="35">
        <v>18</v>
      </c>
      <c r="B33" s="36"/>
      <c r="C33" s="19"/>
      <c r="D33" s="19" t="s">
        <v>99</v>
      </c>
      <c r="E33" s="19"/>
      <c r="F33" s="5"/>
      <c r="G33" s="5"/>
      <c r="H33" s="5"/>
      <c r="I33" s="5"/>
      <c r="J33" s="5"/>
      <c r="K33" s="5"/>
      <c r="L33" s="5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35"/>
      <c r="BC33" s="5"/>
      <c r="BD33" s="5"/>
      <c r="BE33" s="5"/>
      <c r="BF33" s="5"/>
      <c r="BG33" s="5"/>
      <c r="BH33" s="5"/>
      <c r="BI33" s="5"/>
      <c r="BJ33" s="5"/>
      <c r="BK33" s="5"/>
      <c r="BL33" s="233"/>
      <c r="BM33" s="233"/>
      <c r="BN33" s="233"/>
      <c r="BO33" s="95"/>
      <c r="BP33" s="81"/>
      <c r="BR33"/>
      <c r="BS33" s="106"/>
      <c r="BT33" s="119"/>
      <c r="BU33" s="54"/>
      <c r="BW33"/>
      <c r="BX33" s="106"/>
    </row>
    <row r="34" spans="1:76" ht="12.75">
      <c r="A34" s="35">
        <v>19</v>
      </c>
      <c r="B34" s="36"/>
      <c r="C34" s="19" t="s">
        <v>100</v>
      </c>
      <c r="D34" s="19" t="s">
        <v>85</v>
      </c>
      <c r="E34" s="19"/>
      <c r="F34" s="5"/>
      <c r="G34" s="5"/>
      <c r="H34" s="5"/>
      <c r="I34" s="5"/>
      <c r="J34" s="5"/>
      <c r="K34" s="5"/>
      <c r="L34" s="5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35"/>
      <c r="BC34" s="5"/>
      <c r="BD34" s="5"/>
      <c r="BE34" s="5"/>
      <c r="BF34" s="5"/>
      <c r="BG34" s="5"/>
      <c r="BH34" s="5"/>
      <c r="BI34" s="5"/>
      <c r="BJ34" s="5"/>
      <c r="BK34" s="5"/>
      <c r="BL34" s="233"/>
      <c r="BM34" s="233"/>
      <c r="BN34" s="233"/>
      <c r="BO34" s="95"/>
      <c r="BP34" s="81"/>
      <c r="BR34"/>
      <c r="BS34" s="106"/>
      <c r="BT34" s="119"/>
      <c r="BU34" s="81"/>
      <c r="BW34"/>
      <c r="BX34" s="106"/>
    </row>
    <row r="35" spans="1:76" ht="12.75">
      <c r="A35" s="41">
        <v>20</v>
      </c>
      <c r="B35" s="36"/>
      <c r="C35" s="19"/>
      <c r="D35" s="19"/>
      <c r="E35" s="19" t="s">
        <v>45</v>
      </c>
      <c r="F35" s="7">
        <v>26406</v>
      </c>
      <c r="G35" s="7">
        <v>26406</v>
      </c>
      <c r="H35" s="7">
        <v>26406</v>
      </c>
      <c r="I35" s="7">
        <v>26406</v>
      </c>
      <c r="J35" s="7">
        <v>26406</v>
      </c>
      <c r="K35" s="7">
        <v>32402</v>
      </c>
      <c r="L35" s="45">
        <v>32402</v>
      </c>
      <c r="M35" s="54">
        <v>32402</v>
      </c>
      <c r="N35" s="54">
        <v>32402</v>
      </c>
      <c r="O35" s="54">
        <v>31979</v>
      </c>
      <c r="P35" s="54">
        <v>31979</v>
      </c>
      <c r="Q35" s="54">
        <v>31979</v>
      </c>
      <c r="R35" s="54">
        <v>31979</v>
      </c>
      <c r="S35" s="54">
        <v>31978.61</v>
      </c>
      <c r="T35" s="54">
        <v>31978.61</v>
      </c>
      <c r="U35" s="54">
        <v>31978.61</v>
      </c>
      <c r="V35" s="54">
        <v>31978.61</v>
      </c>
      <c r="W35" s="54">
        <v>31978.61</v>
      </c>
      <c r="X35" s="54">
        <v>31978.61</v>
      </c>
      <c r="Y35" s="19">
        <v>31978.61</v>
      </c>
      <c r="Z35" s="19">
        <v>31978.61</v>
      </c>
      <c r="AA35" s="19">
        <v>31978.61</v>
      </c>
      <c r="AB35" s="19">
        <v>31978.61</v>
      </c>
      <c r="AC35" s="19">
        <v>42861.69</v>
      </c>
      <c r="AD35" s="19">
        <v>31978.61</v>
      </c>
      <c r="AE35" s="19">
        <v>31978.61</v>
      </c>
      <c r="AF35" s="19">
        <v>31978.61</v>
      </c>
      <c r="AG35" s="19">
        <v>31978.61</v>
      </c>
      <c r="AH35" s="19">
        <v>31978.61</v>
      </c>
      <c r="AI35" s="19">
        <v>31978.61</v>
      </c>
      <c r="AJ35" s="19">
        <v>31978.61</v>
      </c>
      <c r="AK35" s="19">
        <v>31978.61</v>
      </c>
      <c r="AL35" s="19">
        <v>31978.61</v>
      </c>
      <c r="AM35" s="19">
        <v>31978.61</v>
      </c>
      <c r="AN35" s="19">
        <v>31978.61</v>
      </c>
      <c r="AO35" s="19">
        <v>31978.61</v>
      </c>
      <c r="AP35" s="19">
        <v>31978.61</v>
      </c>
      <c r="AQ35" s="19">
        <v>31978.61</v>
      </c>
      <c r="AR35" s="19">
        <v>31978.61</v>
      </c>
      <c r="AS35" s="19">
        <v>31978.61</v>
      </c>
      <c r="AT35" s="19">
        <v>25978.61</v>
      </c>
      <c r="AU35" s="19">
        <v>25978.61</v>
      </c>
      <c r="AV35" s="19">
        <v>25978.61</v>
      </c>
      <c r="AW35" s="19">
        <v>25978.61</v>
      </c>
      <c r="AX35" s="19">
        <v>25978.61</v>
      </c>
      <c r="AY35" s="19">
        <v>25978.61</v>
      </c>
      <c r="AZ35" s="19">
        <v>25978.61</v>
      </c>
      <c r="BA35" s="19">
        <v>25978.61</v>
      </c>
      <c r="BB35" s="135">
        <v>25978.61</v>
      </c>
      <c r="BC35" s="12">
        <v>25978.61</v>
      </c>
      <c r="BD35" s="12">
        <v>25978.61</v>
      </c>
      <c r="BE35" s="12">
        <v>25978.61</v>
      </c>
      <c r="BF35" s="12">
        <v>25978.61</v>
      </c>
      <c r="BG35" s="12">
        <v>25978.61</v>
      </c>
      <c r="BH35" s="12">
        <v>25978.61</v>
      </c>
      <c r="BI35" s="12">
        <v>25978.61</v>
      </c>
      <c r="BJ35" s="12">
        <v>25978.61</v>
      </c>
      <c r="BK35" s="12">
        <v>25978.61</v>
      </c>
      <c r="BL35" s="208">
        <v>25978.61</v>
      </c>
      <c r="BM35" s="208">
        <v>25978.61</v>
      </c>
      <c r="BN35" s="208">
        <v>29985.23</v>
      </c>
      <c r="BO35" s="95">
        <f>((BB35/2)+SUM(BC35:BM35)+(BN35/2))/12</f>
        <v>26145.552499999994</v>
      </c>
      <c r="BP35" s="81">
        <f>+BO35/($BO$93+$BO$170)</f>
        <v>0.0006694895530815283</v>
      </c>
      <c r="BR35"/>
      <c r="BS35" s="99">
        <f>+BP35*$BR$93</f>
        <v>29129.331602532657</v>
      </c>
      <c r="BU35" s="203">
        <f>+BN35/($BN$93+$BN$170)</f>
        <v>0.0007056919781441314</v>
      </c>
      <c r="BW35"/>
      <c r="BX35" s="99">
        <f>+BU35*$BW$93</f>
        <v>31968.477143117718</v>
      </c>
    </row>
    <row r="36" spans="1:76" ht="12.75">
      <c r="A36" s="41">
        <v>21</v>
      </c>
      <c r="B36" s="36"/>
      <c r="C36" s="19"/>
      <c r="D36" s="19"/>
      <c r="E36" s="19" t="s">
        <v>44</v>
      </c>
      <c r="F36" s="7">
        <v>4320665.7</v>
      </c>
      <c r="G36" s="7">
        <v>4323165.7</v>
      </c>
      <c r="H36" s="7">
        <v>4339886.36</v>
      </c>
      <c r="I36" s="7">
        <v>4345305.87</v>
      </c>
      <c r="J36" s="7">
        <v>4443804.37</v>
      </c>
      <c r="K36" s="7">
        <v>4458283.37</v>
      </c>
      <c r="L36" s="45">
        <v>4458031.9</v>
      </c>
      <c r="M36" s="54">
        <v>4458032.35</v>
      </c>
      <c r="N36" s="54">
        <v>4455547.71</v>
      </c>
      <c r="O36" s="54">
        <v>4455970.71</v>
      </c>
      <c r="P36" s="54">
        <v>4455970.71</v>
      </c>
      <c r="Q36" s="54">
        <v>4455970.71</v>
      </c>
      <c r="R36" s="54">
        <v>4620871.88</v>
      </c>
      <c r="S36" s="54">
        <v>4620872.27</v>
      </c>
      <c r="T36" s="54">
        <v>4623507.96</v>
      </c>
      <c r="U36" s="54">
        <v>4621721.86</v>
      </c>
      <c r="V36" s="54">
        <v>4621993.08</v>
      </c>
      <c r="W36" s="54">
        <v>4622051.41</v>
      </c>
      <c r="X36" s="54">
        <v>4622056.66</v>
      </c>
      <c r="Y36" s="19">
        <v>4667499.66</v>
      </c>
      <c r="Z36" s="19">
        <v>4667499.66</v>
      </c>
      <c r="AA36" s="19">
        <v>4666853.59</v>
      </c>
      <c r="AB36" s="19">
        <v>4666853.59</v>
      </c>
      <c r="AC36" s="19">
        <v>4655970.51</v>
      </c>
      <c r="AD36" s="19">
        <v>4631866.09</v>
      </c>
      <c r="AE36" s="19">
        <v>4631866.09</v>
      </c>
      <c r="AF36" s="19">
        <v>4631428.24</v>
      </c>
      <c r="AG36" s="19">
        <v>4629239.01</v>
      </c>
      <c r="AH36" s="19">
        <v>4629239.01</v>
      </c>
      <c r="AI36" s="19">
        <v>4625245.91</v>
      </c>
      <c r="AJ36" s="19">
        <v>4659042.8</v>
      </c>
      <c r="AK36" s="19">
        <v>4659042.8</v>
      </c>
      <c r="AL36" s="19">
        <v>4658677.1</v>
      </c>
      <c r="AM36" s="19">
        <v>4658597.94</v>
      </c>
      <c r="AN36" s="19">
        <v>4658597.94</v>
      </c>
      <c r="AO36" s="19">
        <v>4658597.94</v>
      </c>
      <c r="AP36" s="19">
        <v>4658597.94</v>
      </c>
      <c r="AQ36" s="19">
        <v>4658597.94</v>
      </c>
      <c r="AR36" s="19">
        <v>4658597.94</v>
      </c>
      <c r="AS36" s="19">
        <v>4652215.54</v>
      </c>
      <c r="AT36" s="19">
        <v>4609764.54</v>
      </c>
      <c r="AU36" s="19">
        <v>4609764.54</v>
      </c>
      <c r="AV36" s="19">
        <v>4643882.11</v>
      </c>
      <c r="AW36" s="19">
        <v>4643882.11</v>
      </c>
      <c r="AX36" s="19">
        <v>4643882.11</v>
      </c>
      <c r="AY36" s="19">
        <v>4715879.59</v>
      </c>
      <c r="AZ36" s="19">
        <v>4715879.59</v>
      </c>
      <c r="BA36" s="19">
        <v>4713020.15</v>
      </c>
      <c r="BB36" s="135">
        <v>4712441.36</v>
      </c>
      <c r="BC36" s="12">
        <v>4719941.36</v>
      </c>
      <c r="BD36" s="12">
        <v>4712302.89</v>
      </c>
      <c r="BE36" s="12">
        <v>4705065.22</v>
      </c>
      <c r="BF36" s="12">
        <v>4950065.22</v>
      </c>
      <c r="BG36" s="12">
        <v>4950065.22</v>
      </c>
      <c r="BH36" s="12">
        <v>4970566.9</v>
      </c>
      <c r="BI36" s="12">
        <v>4970566.9</v>
      </c>
      <c r="BJ36" s="12">
        <v>4816019.61</v>
      </c>
      <c r="BK36" s="12">
        <v>4866882.01</v>
      </c>
      <c r="BL36" s="208">
        <v>4865935.35</v>
      </c>
      <c r="BM36" s="208">
        <v>4865935.59</v>
      </c>
      <c r="BN36" s="208">
        <v>5175097.06</v>
      </c>
      <c r="BO36" s="95">
        <f>((BB36/2)+SUM(BC36:BM36)+(BN36/2))/12</f>
        <v>4861426.29</v>
      </c>
      <c r="BP36" s="81"/>
      <c r="BQ36" s="81">
        <f>+BO36/($BO$92+$BO$171)</f>
        <v>0.004097264618573145</v>
      </c>
      <c r="BR36"/>
      <c r="BS36" s="105">
        <f>+BQ36*$BR$92</f>
        <v>5437435.783868978</v>
      </c>
      <c r="BU36" s="81"/>
      <c r="BV36" s="81">
        <f>+BN36/($BN$92+$BN$171)</f>
        <v>0.004091561099499743</v>
      </c>
      <c r="BW36"/>
      <c r="BX36" s="105">
        <f>+BV36*$BW$92</f>
        <v>5679278.522602811</v>
      </c>
    </row>
    <row r="37" spans="1:76" ht="12.75">
      <c r="A37" s="55">
        <v>22</v>
      </c>
      <c r="B37" s="56"/>
      <c r="C37" s="39"/>
      <c r="D37" s="39"/>
      <c r="E37" s="39" t="s">
        <v>46</v>
      </c>
      <c r="F37" s="6">
        <v>4347071.7</v>
      </c>
      <c r="G37" s="6">
        <v>4349571.7</v>
      </c>
      <c r="H37" s="6">
        <v>4366292.36</v>
      </c>
      <c r="I37" s="6">
        <v>4371711.87</v>
      </c>
      <c r="J37" s="6">
        <v>4470210.37</v>
      </c>
      <c r="K37" s="6">
        <v>4490685.37</v>
      </c>
      <c r="L37" s="57">
        <f aca="true" t="shared" si="7" ref="L37:BB37">SUM(L35:L36)</f>
        <v>4490433.9</v>
      </c>
      <c r="M37" s="57">
        <f t="shared" si="7"/>
        <v>4490434.35</v>
      </c>
      <c r="N37" s="57">
        <f t="shared" si="7"/>
        <v>4487949.71</v>
      </c>
      <c r="O37" s="57">
        <f t="shared" si="7"/>
        <v>4487949.71</v>
      </c>
      <c r="P37" s="57">
        <f t="shared" si="7"/>
        <v>4487949.71</v>
      </c>
      <c r="Q37" s="57">
        <f t="shared" si="7"/>
        <v>4487949.71</v>
      </c>
      <c r="R37" s="57">
        <f t="shared" si="7"/>
        <v>4652850.88</v>
      </c>
      <c r="S37" s="57">
        <f t="shared" si="7"/>
        <v>4652850.88</v>
      </c>
      <c r="T37" s="57">
        <f t="shared" si="7"/>
        <v>4655486.57</v>
      </c>
      <c r="U37" s="57">
        <f t="shared" si="7"/>
        <v>4653700.470000001</v>
      </c>
      <c r="V37" s="57">
        <f t="shared" si="7"/>
        <v>4653971.69</v>
      </c>
      <c r="W37" s="57">
        <f t="shared" si="7"/>
        <v>4654030.0200000005</v>
      </c>
      <c r="X37" s="57">
        <f t="shared" si="7"/>
        <v>4654035.2700000005</v>
      </c>
      <c r="Y37" s="57">
        <f t="shared" si="7"/>
        <v>4699478.2700000005</v>
      </c>
      <c r="Z37" s="57">
        <f t="shared" si="7"/>
        <v>4699478.2700000005</v>
      </c>
      <c r="AA37" s="57">
        <f t="shared" si="7"/>
        <v>4698832.2</v>
      </c>
      <c r="AB37" s="57">
        <f t="shared" si="7"/>
        <v>4698832.2</v>
      </c>
      <c r="AC37" s="57">
        <f t="shared" si="7"/>
        <v>4698832.2</v>
      </c>
      <c r="AD37" s="57">
        <f t="shared" si="7"/>
        <v>4663844.7</v>
      </c>
      <c r="AE37" s="57">
        <f t="shared" si="7"/>
        <v>4663844.7</v>
      </c>
      <c r="AF37" s="57">
        <f t="shared" si="7"/>
        <v>4663406.850000001</v>
      </c>
      <c r="AG37" s="57">
        <f t="shared" si="7"/>
        <v>4661217.62</v>
      </c>
      <c r="AH37" s="57">
        <f t="shared" si="7"/>
        <v>4661217.62</v>
      </c>
      <c r="AI37" s="57">
        <f t="shared" si="7"/>
        <v>4657224.5200000005</v>
      </c>
      <c r="AJ37" s="57">
        <f t="shared" si="7"/>
        <v>4691021.41</v>
      </c>
      <c r="AK37" s="57">
        <f t="shared" si="7"/>
        <v>4691021.41</v>
      </c>
      <c r="AL37" s="57">
        <f t="shared" si="7"/>
        <v>4690655.71</v>
      </c>
      <c r="AM37" s="57">
        <f t="shared" si="7"/>
        <v>4690576.550000001</v>
      </c>
      <c r="AN37" s="57">
        <f t="shared" si="7"/>
        <v>4690576.550000001</v>
      </c>
      <c r="AO37" s="57">
        <f t="shared" si="7"/>
        <v>4690576.550000001</v>
      </c>
      <c r="AP37" s="57">
        <f t="shared" si="7"/>
        <v>4690576.550000001</v>
      </c>
      <c r="AQ37" s="57">
        <f t="shared" si="7"/>
        <v>4690576.550000001</v>
      </c>
      <c r="AR37" s="57">
        <f t="shared" si="7"/>
        <v>4690576.550000001</v>
      </c>
      <c r="AS37" s="57">
        <f t="shared" si="7"/>
        <v>4684194.15</v>
      </c>
      <c r="AT37" s="57">
        <f t="shared" si="7"/>
        <v>4635743.15</v>
      </c>
      <c r="AU37" s="57">
        <f t="shared" si="7"/>
        <v>4635743.15</v>
      </c>
      <c r="AV37" s="57">
        <f t="shared" si="7"/>
        <v>4669860.720000001</v>
      </c>
      <c r="AW37" s="57">
        <f t="shared" si="7"/>
        <v>4669860.720000001</v>
      </c>
      <c r="AX37" s="57">
        <f t="shared" si="7"/>
        <v>4669860.720000001</v>
      </c>
      <c r="AY37" s="57">
        <f t="shared" si="7"/>
        <v>4741858.2</v>
      </c>
      <c r="AZ37" s="57">
        <f t="shared" si="7"/>
        <v>4741858.2</v>
      </c>
      <c r="BA37" s="57">
        <f t="shared" si="7"/>
        <v>4738998.760000001</v>
      </c>
      <c r="BB37" s="138">
        <f t="shared" si="7"/>
        <v>4738419.970000001</v>
      </c>
      <c r="BC37" s="6">
        <v>4745919.97</v>
      </c>
      <c r="BD37" s="6">
        <v>4738281.5</v>
      </c>
      <c r="BE37" s="6">
        <v>4731043.83</v>
      </c>
      <c r="BF37" s="6">
        <v>4976043.83</v>
      </c>
      <c r="BG37" s="6">
        <v>4976043.83</v>
      </c>
      <c r="BH37" s="6">
        <v>4996545.51</v>
      </c>
      <c r="BI37" s="6">
        <v>4996545.51</v>
      </c>
      <c r="BJ37" s="6">
        <v>4841998.22</v>
      </c>
      <c r="BK37" s="6">
        <v>4892860.62</v>
      </c>
      <c r="BL37" s="192">
        <f>SUM(BL35:BL36)</f>
        <v>4891913.96</v>
      </c>
      <c r="BM37" s="192">
        <f>SUM(BM35:BM36)</f>
        <v>4891914.2</v>
      </c>
      <c r="BN37" s="192">
        <f>SUM(BN35:BN36)</f>
        <v>5205082.29</v>
      </c>
      <c r="BO37" s="102">
        <f>SUM(BO35:BO36)</f>
        <v>4887571.8425</v>
      </c>
      <c r="BP37" s="81"/>
      <c r="BR37"/>
      <c r="BS37" s="99">
        <f>SUM(BS35:BS36)</f>
        <v>5466565.11547151</v>
      </c>
      <c r="BU37" s="81"/>
      <c r="BW37"/>
      <c r="BX37" s="99">
        <f>SUM(BX35:BX36)</f>
        <v>5711246.99974593</v>
      </c>
    </row>
    <row r="38" spans="1:76" ht="12.75">
      <c r="A38" s="35">
        <v>23</v>
      </c>
      <c r="B38" s="36"/>
      <c r="C38" s="19"/>
      <c r="D38" s="19"/>
      <c r="E38" s="19"/>
      <c r="F38" s="5"/>
      <c r="G38" s="5"/>
      <c r="H38" s="5"/>
      <c r="I38" s="5"/>
      <c r="J38" s="5"/>
      <c r="K38" s="5"/>
      <c r="L38" s="1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35"/>
      <c r="BC38" s="5"/>
      <c r="BD38" s="5"/>
      <c r="BE38" s="5"/>
      <c r="BF38" s="5"/>
      <c r="BG38" s="5"/>
      <c r="BH38" s="5"/>
      <c r="BI38" s="5"/>
      <c r="BJ38" s="5"/>
      <c r="BK38" s="5"/>
      <c r="BL38" s="208"/>
      <c r="BM38" s="208"/>
      <c r="BN38" s="208"/>
      <c r="BO38" s="95"/>
      <c r="BP38" s="81"/>
      <c r="BR38"/>
      <c r="BS38" s="106"/>
      <c r="BT38" s="119"/>
      <c r="BU38" s="81"/>
      <c r="BW38"/>
      <c r="BX38" s="106"/>
    </row>
    <row r="39" spans="1:76" ht="12.75">
      <c r="A39" s="35">
        <v>24</v>
      </c>
      <c r="B39" s="36"/>
      <c r="C39" s="19" t="s">
        <v>101</v>
      </c>
      <c r="D39" s="19" t="s">
        <v>102</v>
      </c>
      <c r="E39" s="19"/>
      <c r="F39" s="5"/>
      <c r="G39" s="5"/>
      <c r="H39" s="5"/>
      <c r="I39" s="5"/>
      <c r="J39" s="5"/>
      <c r="K39" s="5"/>
      <c r="L39" s="1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35"/>
      <c r="BC39" s="5"/>
      <c r="BD39" s="5"/>
      <c r="BE39" s="5"/>
      <c r="BF39" s="5"/>
      <c r="BG39" s="5"/>
      <c r="BH39" s="5"/>
      <c r="BI39" s="5"/>
      <c r="BJ39" s="5"/>
      <c r="BK39" s="5"/>
      <c r="BL39" s="208"/>
      <c r="BM39" s="208"/>
      <c r="BN39" s="208"/>
      <c r="BO39" s="95"/>
      <c r="BP39" s="81"/>
      <c r="BR39"/>
      <c r="BS39" s="106"/>
      <c r="BT39" s="119"/>
      <c r="BU39" s="81"/>
      <c r="BW39"/>
      <c r="BX39" s="106"/>
    </row>
    <row r="40" spans="1:76" ht="12.75">
      <c r="A40" s="41">
        <v>25</v>
      </c>
      <c r="B40" s="36"/>
      <c r="C40" s="19"/>
      <c r="D40" s="19"/>
      <c r="E40" s="19" t="s">
        <v>45</v>
      </c>
      <c r="F40" s="7">
        <v>362299</v>
      </c>
      <c r="G40" s="7">
        <v>362299</v>
      </c>
      <c r="H40" s="7">
        <v>362299</v>
      </c>
      <c r="I40" s="7">
        <v>362299</v>
      </c>
      <c r="J40" s="7">
        <v>359958</v>
      </c>
      <c r="K40" s="7">
        <v>364411</v>
      </c>
      <c r="L40" s="45">
        <v>364411</v>
      </c>
      <c r="M40" s="54">
        <v>364411</v>
      </c>
      <c r="N40" s="54">
        <v>364411</v>
      </c>
      <c r="O40" s="54">
        <v>364411</v>
      </c>
      <c r="P40" s="54">
        <v>364411</v>
      </c>
      <c r="Q40" s="54">
        <v>364411</v>
      </c>
      <c r="R40" s="54">
        <v>364411</v>
      </c>
      <c r="S40" s="54">
        <v>521884.45</v>
      </c>
      <c r="T40" s="54">
        <v>521884.45</v>
      </c>
      <c r="U40" s="54">
        <v>523328.79</v>
      </c>
      <c r="V40" s="54">
        <v>523328.79</v>
      </c>
      <c r="W40" s="54">
        <v>523328.79</v>
      </c>
      <c r="X40" s="54">
        <v>523328.79</v>
      </c>
      <c r="Y40" s="19">
        <v>526343.61</v>
      </c>
      <c r="Z40" s="19">
        <v>526343.61</v>
      </c>
      <c r="AA40" s="19">
        <v>526343.6</v>
      </c>
      <c r="AB40" s="19">
        <v>526343.6</v>
      </c>
      <c r="AC40" s="19">
        <v>526343.6</v>
      </c>
      <c r="AD40" s="19">
        <v>526343.6</v>
      </c>
      <c r="AE40" s="19">
        <v>526343.6</v>
      </c>
      <c r="AF40" s="19">
        <v>526343.6</v>
      </c>
      <c r="AG40" s="19">
        <v>526343.6</v>
      </c>
      <c r="AH40" s="19">
        <v>526343.6</v>
      </c>
      <c r="AI40" s="19">
        <v>537596.55</v>
      </c>
      <c r="AJ40" s="19">
        <v>537596.55</v>
      </c>
      <c r="AK40" s="19">
        <v>537596.55</v>
      </c>
      <c r="AL40" s="19">
        <v>537596.55</v>
      </c>
      <c r="AM40" s="19">
        <v>537596.55</v>
      </c>
      <c r="AN40" s="19">
        <v>537596.55</v>
      </c>
      <c r="AO40" s="19">
        <v>537596.55</v>
      </c>
      <c r="AP40" s="19">
        <v>537596.55</v>
      </c>
      <c r="AQ40" s="19">
        <v>537596.55</v>
      </c>
      <c r="AR40" s="19">
        <v>537596.55</v>
      </c>
      <c r="AS40" s="19">
        <v>537596.55</v>
      </c>
      <c r="AT40" s="19">
        <v>543243.15</v>
      </c>
      <c r="AU40" s="19">
        <v>543243.15</v>
      </c>
      <c r="AV40" s="19">
        <v>543243.15</v>
      </c>
      <c r="AW40" s="19">
        <v>543243.15</v>
      </c>
      <c r="AX40" s="19">
        <v>543243.15</v>
      </c>
      <c r="AY40" s="19">
        <v>543243.15</v>
      </c>
      <c r="AZ40" s="19">
        <v>543243.15</v>
      </c>
      <c r="BA40" s="19">
        <v>543243.15</v>
      </c>
      <c r="BB40" s="135">
        <v>543243.15</v>
      </c>
      <c r="BC40" s="12">
        <v>543243.15</v>
      </c>
      <c r="BD40" s="12">
        <v>543243.15</v>
      </c>
      <c r="BE40" s="12">
        <v>543243.15</v>
      </c>
      <c r="BF40" s="12">
        <v>543243.15</v>
      </c>
      <c r="BG40" s="12">
        <v>543243.15</v>
      </c>
      <c r="BH40" s="12">
        <v>543243.15</v>
      </c>
      <c r="BI40" s="12">
        <v>543243.15</v>
      </c>
      <c r="BJ40" s="12">
        <v>543243.15</v>
      </c>
      <c r="BK40" s="12">
        <v>543243.15</v>
      </c>
      <c r="BL40" s="208">
        <v>543243.15</v>
      </c>
      <c r="BM40" s="208">
        <v>543243.15</v>
      </c>
      <c r="BN40" s="208">
        <v>553703.25</v>
      </c>
      <c r="BO40" s="95">
        <f>((BB40/2)+SUM(BC40:BM40)+(BN40/2))/12</f>
        <v>543678.9875000002</v>
      </c>
      <c r="BP40" s="81">
        <f>+BO40/($BO$93+$BO$170)</f>
        <v>0.0139215800607462</v>
      </c>
      <c r="BR40"/>
      <c r="BS40" s="99">
        <f>+BP40*$BR$93</f>
        <v>605724.6452228047</v>
      </c>
      <c r="BU40" s="81">
        <f>+BN40/($BN$93+$BN$170)</f>
        <v>0.013031213760819393</v>
      </c>
      <c r="BW40"/>
      <c r="BX40" s="99">
        <f>+BU40*$BW$93</f>
        <v>590325.6267067151</v>
      </c>
    </row>
    <row r="41" spans="1:76" ht="12.75">
      <c r="A41" s="41">
        <v>26</v>
      </c>
      <c r="B41" s="36"/>
      <c r="C41" s="19"/>
      <c r="D41" s="19"/>
      <c r="E41" s="19" t="s">
        <v>44</v>
      </c>
      <c r="F41" s="7">
        <v>49552820.67</v>
      </c>
      <c r="G41" s="7">
        <v>49575799.51</v>
      </c>
      <c r="H41" s="7">
        <v>49583525.5</v>
      </c>
      <c r="I41" s="7">
        <v>49657119.45</v>
      </c>
      <c r="J41" s="7">
        <v>49652269.33</v>
      </c>
      <c r="K41" s="7">
        <v>49673121.28</v>
      </c>
      <c r="L41" s="45">
        <v>50121104.13</v>
      </c>
      <c r="M41" s="54">
        <v>50121180.43</v>
      </c>
      <c r="N41" s="54">
        <v>50112665.44</v>
      </c>
      <c r="O41" s="54">
        <v>50130788.42</v>
      </c>
      <c r="P41" s="54">
        <v>50130819.7</v>
      </c>
      <c r="Q41" s="54">
        <v>50130819.7</v>
      </c>
      <c r="R41" s="54">
        <v>50270635.75</v>
      </c>
      <c r="S41" s="54">
        <v>50113162.3</v>
      </c>
      <c r="T41" s="54">
        <v>50103533.779999994</v>
      </c>
      <c r="U41" s="54">
        <v>50119113.5</v>
      </c>
      <c r="V41" s="54">
        <v>50119113.5</v>
      </c>
      <c r="W41" s="54">
        <v>50315480.7</v>
      </c>
      <c r="X41" s="54">
        <v>50313585.2</v>
      </c>
      <c r="Y41" s="19">
        <v>50547744</v>
      </c>
      <c r="Z41" s="19">
        <v>51025326.58</v>
      </c>
      <c r="AA41" s="19">
        <v>51054864.92</v>
      </c>
      <c r="AB41" s="19">
        <v>51226842.69</v>
      </c>
      <c r="AC41" s="19">
        <v>51226842.69</v>
      </c>
      <c r="AD41" s="19">
        <v>51422295.44</v>
      </c>
      <c r="AE41" s="19">
        <v>51422295.44</v>
      </c>
      <c r="AF41" s="19">
        <v>51668361.96</v>
      </c>
      <c r="AG41" s="19">
        <v>51660733.07</v>
      </c>
      <c r="AH41" s="19">
        <v>51673260.379999995</v>
      </c>
      <c r="AI41" s="19">
        <v>51719321.5</v>
      </c>
      <c r="AJ41" s="19">
        <v>51740441.970000006</v>
      </c>
      <c r="AK41" s="19">
        <v>51744364.760000005</v>
      </c>
      <c r="AL41" s="19">
        <v>51755835.04000001</v>
      </c>
      <c r="AM41" s="19">
        <v>51790146.150000006</v>
      </c>
      <c r="AN41" s="19">
        <v>51816815.03</v>
      </c>
      <c r="AO41" s="19">
        <v>51816815.03</v>
      </c>
      <c r="AP41" s="19">
        <v>51818950.910000004</v>
      </c>
      <c r="AQ41" s="19">
        <v>51818950.91</v>
      </c>
      <c r="AR41" s="19">
        <v>51864453.1</v>
      </c>
      <c r="AS41" s="19">
        <v>51818017.49</v>
      </c>
      <c r="AT41" s="19">
        <v>52018890.39</v>
      </c>
      <c r="AU41" s="19">
        <v>52018890.39</v>
      </c>
      <c r="AV41" s="19">
        <v>52018890.39</v>
      </c>
      <c r="AW41" s="19">
        <v>52018890.39</v>
      </c>
      <c r="AX41" s="19">
        <v>52018890.39</v>
      </c>
      <c r="AY41" s="19">
        <v>52241586.120000005</v>
      </c>
      <c r="AZ41" s="19">
        <v>52241586.120000005</v>
      </c>
      <c r="BA41" s="19">
        <v>52203547.58</v>
      </c>
      <c r="BB41" s="135">
        <v>53182637.54</v>
      </c>
      <c r="BC41" s="12">
        <v>53269879.230000004</v>
      </c>
      <c r="BD41" s="12">
        <v>53277476.25</v>
      </c>
      <c r="BE41" s="12">
        <v>53276182.84</v>
      </c>
      <c r="BF41" s="12">
        <v>53309934.93</v>
      </c>
      <c r="BG41" s="12">
        <v>53464950.88</v>
      </c>
      <c r="BH41" s="12">
        <v>53487509.58</v>
      </c>
      <c r="BI41" s="12">
        <v>53517428.660000004</v>
      </c>
      <c r="BJ41" s="12">
        <v>53541876.38</v>
      </c>
      <c r="BK41" s="12">
        <v>53547385.08</v>
      </c>
      <c r="BL41" s="208">
        <v>53539767.81</v>
      </c>
      <c r="BM41" s="208">
        <v>53575791.95</v>
      </c>
      <c r="BN41" s="208">
        <v>53605281.57</v>
      </c>
      <c r="BO41" s="95">
        <f>((BB41/2)+SUM(BC41:BM41)+(BN41/2))/12</f>
        <v>53433511.92875</v>
      </c>
      <c r="BP41" s="81"/>
      <c r="BQ41" s="81">
        <f>+BO41/($BO$92+$BO$171)</f>
        <v>0.04503436333532755</v>
      </c>
      <c r="BR41"/>
      <c r="BS41" s="105">
        <f>+BQ41*$BR$92</f>
        <v>59764618.95901237</v>
      </c>
      <c r="BU41" s="81"/>
      <c r="BV41" s="81">
        <f>+BN41/($BN$92+$BN$171)</f>
        <v>0.04238167560079395</v>
      </c>
      <c r="BW41"/>
      <c r="BX41" s="105">
        <f>+BV41*$BW$92</f>
        <v>58827751.59362466</v>
      </c>
    </row>
    <row r="42" spans="1:76" ht="12.75">
      <c r="A42" s="55">
        <v>27</v>
      </c>
      <c r="B42" s="56"/>
      <c r="C42" s="39"/>
      <c r="D42" s="39"/>
      <c r="E42" s="39" t="s">
        <v>46</v>
      </c>
      <c r="F42" s="6">
        <v>49915119.67</v>
      </c>
      <c r="G42" s="6">
        <v>49938098.51</v>
      </c>
      <c r="H42" s="6">
        <v>49945824.5</v>
      </c>
      <c r="I42" s="6">
        <v>50019418.45</v>
      </c>
      <c r="J42" s="6">
        <v>50012227.33</v>
      </c>
      <c r="K42" s="6">
        <v>50037532.28</v>
      </c>
      <c r="L42" s="57">
        <f aca="true" t="shared" si="8" ref="L42:BB42">SUM(L40:L41)</f>
        <v>50485515.13</v>
      </c>
      <c r="M42" s="57">
        <f t="shared" si="8"/>
        <v>50485591.43</v>
      </c>
      <c r="N42" s="57">
        <f t="shared" si="8"/>
        <v>50477076.44</v>
      </c>
      <c r="O42" s="57">
        <f t="shared" si="8"/>
        <v>50495199.42</v>
      </c>
      <c r="P42" s="57">
        <f t="shared" si="8"/>
        <v>50495230.7</v>
      </c>
      <c r="Q42" s="57">
        <f t="shared" si="8"/>
        <v>50495230.7</v>
      </c>
      <c r="R42" s="57">
        <f t="shared" si="8"/>
        <v>50635046.75</v>
      </c>
      <c r="S42" s="57">
        <f t="shared" si="8"/>
        <v>50635046.75</v>
      </c>
      <c r="T42" s="57">
        <f t="shared" si="8"/>
        <v>50625418.23</v>
      </c>
      <c r="U42" s="57">
        <f t="shared" si="8"/>
        <v>50642442.29</v>
      </c>
      <c r="V42" s="57">
        <f t="shared" si="8"/>
        <v>50642442.29</v>
      </c>
      <c r="W42" s="57">
        <f t="shared" si="8"/>
        <v>50838809.49</v>
      </c>
      <c r="X42" s="57">
        <f t="shared" si="8"/>
        <v>50836913.99</v>
      </c>
      <c r="Y42" s="57">
        <f t="shared" si="8"/>
        <v>51074087.61</v>
      </c>
      <c r="Z42" s="57">
        <f t="shared" si="8"/>
        <v>51551670.19</v>
      </c>
      <c r="AA42" s="57">
        <f t="shared" si="8"/>
        <v>51581208.52</v>
      </c>
      <c r="AB42" s="57">
        <f t="shared" si="8"/>
        <v>51753186.29</v>
      </c>
      <c r="AC42" s="57">
        <f t="shared" si="8"/>
        <v>51753186.29</v>
      </c>
      <c r="AD42" s="57">
        <f t="shared" si="8"/>
        <v>51948639.04</v>
      </c>
      <c r="AE42" s="57">
        <f t="shared" si="8"/>
        <v>51948639.04</v>
      </c>
      <c r="AF42" s="57">
        <f t="shared" si="8"/>
        <v>52194705.56</v>
      </c>
      <c r="AG42" s="57">
        <f t="shared" si="8"/>
        <v>52187076.67</v>
      </c>
      <c r="AH42" s="57">
        <f t="shared" si="8"/>
        <v>52199603.98</v>
      </c>
      <c r="AI42" s="57">
        <f t="shared" si="8"/>
        <v>52256918.05</v>
      </c>
      <c r="AJ42" s="57">
        <f t="shared" si="8"/>
        <v>52278038.52</v>
      </c>
      <c r="AK42" s="57">
        <f t="shared" si="8"/>
        <v>52281961.31</v>
      </c>
      <c r="AL42" s="57">
        <f t="shared" si="8"/>
        <v>52293431.59</v>
      </c>
      <c r="AM42" s="57">
        <f t="shared" si="8"/>
        <v>52327742.7</v>
      </c>
      <c r="AN42" s="57">
        <f t="shared" si="8"/>
        <v>52354411.58</v>
      </c>
      <c r="AO42" s="57">
        <f t="shared" si="8"/>
        <v>52354411.58</v>
      </c>
      <c r="AP42" s="57">
        <f t="shared" si="8"/>
        <v>52356547.46</v>
      </c>
      <c r="AQ42" s="57">
        <f t="shared" si="8"/>
        <v>52356547.45999999</v>
      </c>
      <c r="AR42" s="57">
        <f t="shared" si="8"/>
        <v>52402049.65</v>
      </c>
      <c r="AS42" s="57">
        <f t="shared" si="8"/>
        <v>52355614.04</v>
      </c>
      <c r="AT42" s="57">
        <f t="shared" si="8"/>
        <v>52562133.54</v>
      </c>
      <c r="AU42" s="57">
        <f t="shared" si="8"/>
        <v>52562133.54</v>
      </c>
      <c r="AV42" s="57">
        <f t="shared" si="8"/>
        <v>52562133.54</v>
      </c>
      <c r="AW42" s="57">
        <f t="shared" si="8"/>
        <v>52562133.54</v>
      </c>
      <c r="AX42" s="57">
        <f t="shared" si="8"/>
        <v>52562133.54</v>
      </c>
      <c r="AY42" s="57">
        <f t="shared" si="8"/>
        <v>52784829.27</v>
      </c>
      <c r="AZ42" s="57">
        <f t="shared" si="8"/>
        <v>52784829.27</v>
      </c>
      <c r="BA42" s="57">
        <f t="shared" si="8"/>
        <v>52746790.73</v>
      </c>
      <c r="BB42" s="138">
        <f t="shared" si="8"/>
        <v>53725880.69</v>
      </c>
      <c r="BC42" s="6">
        <v>53813122.38</v>
      </c>
      <c r="BD42" s="6">
        <v>53820719.4</v>
      </c>
      <c r="BE42" s="6">
        <v>53819425.99</v>
      </c>
      <c r="BF42" s="6">
        <v>53853178.08</v>
      </c>
      <c r="BG42" s="6">
        <v>54008194.03</v>
      </c>
      <c r="BH42" s="6">
        <v>54030752.73</v>
      </c>
      <c r="BI42" s="6">
        <v>54060671.81</v>
      </c>
      <c r="BJ42" s="6">
        <v>54085119.53</v>
      </c>
      <c r="BK42" s="6">
        <v>54090628.23</v>
      </c>
      <c r="BL42" s="208">
        <f>SUM(BL40:BL41)</f>
        <v>54083010.96</v>
      </c>
      <c r="BM42" s="208">
        <f>SUM(BM40:BM41)</f>
        <v>54119035.1</v>
      </c>
      <c r="BN42" s="208">
        <f>SUM(BN40:BN41)</f>
        <v>54158984.82</v>
      </c>
      <c r="BO42" s="102">
        <f>SUM(BO40:BO41)</f>
        <v>53977190.91625</v>
      </c>
      <c r="BP42" s="81"/>
      <c r="BR42"/>
      <c r="BS42" s="99">
        <f>SUM(BS40:BS41)</f>
        <v>60370343.60423517</v>
      </c>
      <c r="BU42" s="81"/>
      <c r="BW42"/>
      <c r="BX42" s="99">
        <f>SUM(BX40:BX41)</f>
        <v>59418077.22033137</v>
      </c>
    </row>
    <row r="43" spans="1:76" ht="12.75">
      <c r="A43" s="35">
        <v>28</v>
      </c>
      <c r="B43" s="36"/>
      <c r="C43" s="19"/>
      <c r="D43" s="19"/>
      <c r="E43" s="19"/>
      <c r="F43" s="5"/>
      <c r="G43" s="5"/>
      <c r="H43" s="5"/>
      <c r="I43" s="5"/>
      <c r="J43" s="5"/>
      <c r="K43" s="5"/>
      <c r="L43" s="1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35"/>
      <c r="BC43" s="5"/>
      <c r="BD43" s="5"/>
      <c r="BE43" s="5"/>
      <c r="BF43" s="5"/>
      <c r="BG43" s="5"/>
      <c r="BH43" s="5"/>
      <c r="BI43" s="5"/>
      <c r="BJ43" s="5"/>
      <c r="BK43" s="5"/>
      <c r="BL43" s="208"/>
      <c r="BM43" s="208"/>
      <c r="BN43" s="208"/>
      <c r="BO43" s="95"/>
      <c r="BP43" s="81"/>
      <c r="BR43"/>
      <c r="BS43" s="106"/>
      <c r="BT43" s="119"/>
      <c r="BU43" s="81"/>
      <c r="BW43"/>
      <c r="BX43" s="106"/>
    </row>
    <row r="44" spans="1:75" ht="12.75">
      <c r="A44" s="35">
        <v>29</v>
      </c>
      <c r="B44" s="36"/>
      <c r="C44" s="19" t="s">
        <v>103</v>
      </c>
      <c r="D44" s="19" t="s">
        <v>104</v>
      </c>
      <c r="E44" s="19"/>
      <c r="F44" s="5"/>
      <c r="G44" s="5"/>
      <c r="H44" s="5"/>
      <c r="I44" s="5"/>
      <c r="J44" s="5"/>
      <c r="K44" s="5"/>
      <c r="L44" s="1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35"/>
      <c r="BC44" s="5"/>
      <c r="BD44" s="5"/>
      <c r="BE44" s="5"/>
      <c r="BF44" s="5"/>
      <c r="BG44" s="5"/>
      <c r="BH44" s="5"/>
      <c r="BI44" s="5"/>
      <c r="BJ44" s="5"/>
      <c r="BK44" s="5"/>
      <c r="BL44" s="208"/>
      <c r="BM44" s="208"/>
      <c r="BN44" s="208"/>
      <c r="BO44" s="95"/>
      <c r="BP44" s="81"/>
      <c r="BR44"/>
      <c r="BU44" s="81"/>
      <c r="BW44"/>
    </row>
    <row r="45" spans="1:75" ht="12.75">
      <c r="A45" s="35">
        <v>30</v>
      </c>
      <c r="B45" s="36"/>
      <c r="C45" s="19"/>
      <c r="D45" s="19"/>
      <c r="E45" s="8" t="s">
        <v>65</v>
      </c>
      <c r="F45" s="5"/>
      <c r="G45" s="5"/>
      <c r="H45" s="5"/>
      <c r="I45" s="5"/>
      <c r="J45" s="5"/>
      <c r="K45" s="5"/>
      <c r="L45" s="1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35"/>
      <c r="BC45" s="5"/>
      <c r="BD45" s="5"/>
      <c r="BE45" s="5"/>
      <c r="BF45" s="5"/>
      <c r="BG45" s="5"/>
      <c r="BH45" s="5"/>
      <c r="BI45" s="5"/>
      <c r="BJ45" s="5"/>
      <c r="BK45" s="5"/>
      <c r="BL45" s="208"/>
      <c r="BM45" s="208"/>
      <c r="BN45" s="208"/>
      <c r="BO45" s="95"/>
      <c r="BP45" s="81"/>
      <c r="BR45"/>
      <c r="BU45" s="81"/>
      <c r="BW45"/>
    </row>
    <row r="46" spans="1:75" ht="12.75">
      <c r="A46" s="35">
        <v>31</v>
      </c>
      <c r="B46" s="36"/>
      <c r="C46" s="19"/>
      <c r="D46" s="19"/>
      <c r="E46" s="8" t="s">
        <v>66</v>
      </c>
      <c r="F46" s="5"/>
      <c r="G46" s="5"/>
      <c r="H46" s="5"/>
      <c r="I46" s="5"/>
      <c r="J46" s="5"/>
      <c r="K46" s="5"/>
      <c r="L46" s="1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35"/>
      <c r="BC46" s="5"/>
      <c r="BD46" s="5"/>
      <c r="BE46" s="5"/>
      <c r="BF46" s="5"/>
      <c r="BG46" s="5"/>
      <c r="BH46" s="5"/>
      <c r="BI46" s="5"/>
      <c r="BJ46" s="5"/>
      <c r="BK46" s="5"/>
      <c r="BL46" s="208"/>
      <c r="BM46" s="208"/>
      <c r="BN46" s="208"/>
      <c r="BO46" s="95"/>
      <c r="BP46" s="81"/>
      <c r="BR46"/>
      <c r="BU46" s="81"/>
      <c r="BW46"/>
    </row>
    <row r="47" spans="1:75" ht="12.75">
      <c r="A47" s="35">
        <v>32</v>
      </c>
      <c r="B47" s="36"/>
      <c r="C47" s="19"/>
      <c r="D47" s="19"/>
      <c r="E47" s="8" t="s">
        <v>67</v>
      </c>
      <c r="F47" s="5"/>
      <c r="G47" s="5"/>
      <c r="H47" s="5"/>
      <c r="I47" s="5"/>
      <c r="J47" s="5"/>
      <c r="K47" s="5"/>
      <c r="L47" s="1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35"/>
      <c r="BC47" s="5"/>
      <c r="BD47" s="5"/>
      <c r="BE47" s="5"/>
      <c r="BF47" s="5"/>
      <c r="BG47" s="5"/>
      <c r="BH47" s="5"/>
      <c r="BI47" s="5"/>
      <c r="BJ47" s="5"/>
      <c r="BK47" s="5"/>
      <c r="BL47" s="208"/>
      <c r="BM47" s="208"/>
      <c r="BN47" s="208"/>
      <c r="BO47" s="95"/>
      <c r="BP47" s="81"/>
      <c r="BR47"/>
      <c r="BU47" s="81"/>
      <c r="BW47"/>
    </row>
    <row r="48" spans="1:76" ht="12.75">
      <c r="A48" s="35">
        <v>33</v>
      </c>
      <c r="B48" s="36"/>
      <c r="C48" s="19"/>
      <c r="D48" s="19"/>
      <c r="E48" s="19" t="s">
        <v>45</v>
      </c>
      <c r="F48" s="7">
        <v>16436375.859999998</v>
      </c>
      <c r="G48" s="7">
        <v>16436375.859999998</v>
      </c>
      <c r="H48" s="7">
        <v>16689906.7</v>
      </c>
      <c r="I48" s="7">
        <v>16818236.58</v>
      </c>
      <c r="J48" s="7">
        <v>16910402.52</v>
      </c>
      <c r="K48" s="7">
        <v>17043157.64</v>
      </c>
      <c r="L48" s="45">
        <v>17145921.45</v>
      </c>
      <c r="M48" s="54">
        <v>17158758.18</v>
      </c>
      <c r="N48" s="54">
        <v>17379253.69</v>
      </c>
      <c r="O48" s="54">
        <v>17406902.62</v>
      </c>
      <c r="P48" s="54">
        <v>17430931.75</v>
      </c>
      <c r="Q48" s="54">
        <v>17504756.71</v>
      </c>
      <c r="R48" s="54">
        <v>17527563.630000003</v>
      </c>
      <c r="S48" s="54">
        <v>17562177.23</v>
      </c>
      <c r="T48" s="54">
        <v>17582487.87</v>
      </c>
      <c r="U48" s="54">
        <v>17564582.45</v>
      </c>
      <c r="V48" s="54">
        <v>17571887.24</v>
      </c>
      <c r="W48" s="54">
        <v>17603669.01</v>
      </c>
      <c r="X48" s="54">
        <v>17623009.47</v>
      </c>
      <c r="Y48" s="19">
        <v>17639586.37</v>
      </c>
      <c r="Z48" s="19">
        <v>17659010.79</v>
      </c>
      <c r="AA48" s="19">
        <v>17689683.05</v>
      </c>
      <c r="AB48" s="19">
        <v>17714293.31</v>
      </c>
      <c r="AC48" s="19">
        <v>17782808.66</v>
      </c>
      <c r="AD48" s="19">
        <v>17835415.07</v>
      </c>
      <c r="AE48" s="19">
        <v>17835415.07</v>
      </c>
      <c r="AF48" s="19">
        <v>17915776.02</v>
      </c>
      <c r="AG48" s="19">
        <v>18040870.73</v>
      </c>
      <c r="AH48" s="19">
        <v>18050914.64</v>
      </c>
      <c r="AI48" s="19">
        <v>18137410.41</v>
      </c>
      <c r="AJ48" s="19">
        <v>18323443.3</v>
      </c>
      <c r="AK48" s="19">
        <v>18442278.64</v>
      </c>
      <c r="AL48" s="19">
        <v>18478909.77</v>
      </c>
      <c r="AM48" s="19">
        <v>18495563.18</v>
      </c>
      <c r="AN48" s="19">
        <v>18442467.9</v>
      </c>
      <c r="AO48" s="19">
        <v>18450709.41</v>
      </c>
      <c r="AP48" s="135">
        <v>18535482.26</v>
      </c>
      <c r="AQ48" s="135">
        <v>18535482.26</v>
      </c>
      <c r="AR48" s="135">
        <v>18535482.26</v>
      </c>
      <c r="AS48" s="135">
        <v>18583398.42</v>
      </c>
      <c r="AT48" s="135">
        <v>18583398.42</v>
      </c>
      <c r="AU48" s="135">
        <v>18798797.76</v>
      </c>
      <c r="AV48" s="135">
        <v>18886981.04</v>
      </c>
      <c r="AW48" s="135">
        <v>18886981.04</v>
      </c>
      <c r="AX48" s="135">
        <v>18899954.09</v>
      </c>
      <c r="AY48" s="135">
        <v>19080726.92</v>
      </c>
      <c r="AZ48" s="135">
        <v>19080726.92</v>
      </c>
      <c r="BA48" s="135">
        <v>19227892.78</v>
      </c>
      <c r="BB48" s="135">
        <v>19269633.2</v>
      </c>
      <c r="BC48" s="12">
        <v>19269633.2</v>
      </c>
      <c r="BD48" s="12">
        <v>19327350.94</v>
      </c>
      <c r="BE48" s="12">
        <v>19480995.22</v>
      </c>
      <c r="BF48" s="12">
        <v>19488265.22</v>
      </c>
      <c r="BG48" s="12">
        <v>19604693.99</v>
      </c>
      <c r="BH48" s="12">
        <v>19850643.01</v>
      </c>
      <c r="BI48" s="12">
        <v>19889090.82</v>
      </c>
      <c r="BJ48" s="12">
        <v>20081646.01</v>
      </c>
      <c r="BK48" s="12">
        <v>20111696.95</v>
      </c>
      <c r="BL48" s="208">
        <v>20317777.82</v>
      </c>
      <c r="BM48" s="208">
        <v>20396358.88</v>
      </c>
      <c r="BN48" s="208">
        <v>22557987.98</v>
      </c>
      <c r="BO48" s="95">
        <f>((BB48/2)+SUM(BC48:BM48)+(BN48/2))/12</f>
        <v>19894330.22083333</v>
      </c>
      <c r="BP48" s="81">
        <f>+BO48/($BO$93+$BO$170)</f>
        <v>0.5094191927442364</v>
      </c>
      <c r="BR48"/>
      <c r="BS48" s="99">
        <f>+BP48*BR93</f>
        <v>22164708.204691447</v>
      </c>
      <c r="BU48" s="81">
        <f>+BN48/($BN$93+$BN$170)</f>
        <v>0.5308944157025889</v>
      </c>
      <c r="BW48"/>
      <c r="BX48" s="99">
        <f>+BU48*BW93</f>
        <v>24049991.3835363</v>
      </c>
    </row>
    <row r="49" spans="1:75" ht="12.75">
      <c r="A49" s="35"/>
      <c r="B49" s="36"/>
      <c r="C49" s="19"/>
      <c r="D49" s="19"/>
      <c r="E49" s="19"/>
      <c r="F49" s="7"/>
      <c r="G49" s="7"/>
      <c r="H49" s="7"/>
      <c r="I49" s="7"/>
      <c r="J49" s="7"/>
      <c r="K49" s="7"/>
      <c r="L49" s="45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7"/>
      <c r="BD49" s="7"/>
      <c r="BE49" s="7"/>
      <c r="BF49" s="7"/>
      <c r="BG49" s="7"/>
      <c r="BH49" s="7"/>
      <c r="BI49" s="7"/>
      <c r="BJ49" s="7"/>
      <c r="BK49" s="7"/>
      <c r="BL49" s="208"/>
      <c r="BM49" s="208"/>
      <c r="BN49" s="208"/>
      <c r="BO49" s="95"/>
      <c r="BP49" s="81"/>
      <c r="BR49"/>
      <c r="BU49" s="81"/>
      <c r="BW49"/>
    </row>
    <row r="50" spans="1:75" ht="12.75">
      <c r="A50" s="35">
        <v>34</v>
      </c>
      <c r="B50" s="36"/>
      <c r="C50" s="19"/>
      <c r="D50" s="19"/>
      <c r="E50" s="8" t="s">
        <v>68</v>
      </c>
      <c r="F50" s="7"/>
      <c r="G50" s="7"/>
      <c r="H50" s="7"/>
      <c r="I50" s="7"/>
      <c r="J50" s="7"/>
      <c r="K50" s="7"/>
      <c r="L50" s="4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35"/>
      <c r="BC50" s="7"/>
      <c r="BD50" s="7"/>
      <c r="BE50" s="7"/>
      <c r="BF50" s="7"/>
      <c r="BG50" s="7"/>
      <c r="BH50" s="7"/>
      <c r="BI50" s="7"/>
      <c r="BJ50" s="7"/>
      <c r="BK50" s="7"/>
      <c r="BL50" s="208"/>
      <c r="BM50" s="208"/>
      <c r="BN50" s="208"/>
      <c r="BO50" s="95"/>
      <c r="BP50" s="81"/>
      <c r="BR50"/>
      <c r="BU50" s="81"/>
      <c r="BW50"/>
    </row>
    <row r="51" spans="1:75" ht="12.75">
      <c r="A51" s="35">
        <v>35</v>
      </c>
      <c r="B51" s="36"/>
      <c r="C51" s="19"/>
      <c r="D51" s="19"/>
      <c r="E51" s="8" t="s">
        <v>69</v>
      </c>
      <c r="F51" s="7"/>
      <c r="G51" s="7"/>
      <c r="H51" s="7"/>
      <c r="I51" s="7"/>
      <c r="J51" s="7"/>
      <c r="K51" s="7"/>
      <c r="L51" s="45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35"/>
      <c r="BC51" s="7"/>
      <c r="BD51" s="7"/>
      <c r="BE51" s="7"/>
      <c r="BF51" s="7"/>
      <c r="BG51" s="7"/>
      <c r="BH51" s="7"/>
      <c r="BI51" s="7"/>
      <c r="BJ51" s="7"/>
      <c r="BK51" s="7"/>
      <c r="BL51" s="208"/>
      <c r="BM51" s="208"/>
      <c r="BN51" s="208"/>
      <c r="BO51" s="95"/>
      <c r="BP51" s="81"/>
      <c r="BR51"/>
      <c r="BU51" s="81"/>
      <c r="BW51"/>
    </row>
    <row r="52" spans="1:75" ht="12.75">
      <c r="A52" s="35">
        <v>36</v>
      </c>
      <c r="B52" s="36"/>
      <c r="C52" s="19"/>
      <c r="D52" s="19"/>
      <c r="E52" s="8" t="s">
        <v>70</v>
      </c>
      <c r="F52" s="7"/>
      <c r="G52" s="7"/>
      <c r="H52" s="7"/>
      <c r="I52" s="7"/>
      <c r="J52" s="7"/>
      <c r="K52" s="7"/>
      <c r="L52" s="45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35"/>
      <c r="BC52" s="7"/>
      <c r="BD52" s="7"/>
      <c r="BE52" s="7"/>
      <c r="BF52" s="7"/>
      <c r="BG52" s="7"/>
      <c r="BH52" s="7"/>
      <c r="BI52" s="7"/>
      <c r="BJ52" s="7"/>
      <c r="BK52" s="7"/>
      <c r="BL52" s="208"/>
      <c r="BM52" s="208"/>
      <c r="BN52" s="208"/>
      <c r="BO52" s="95"/>
      <c r="BP52" s="81"/>
      <c r="BR52"/>
      <c r="BU52" s="81"/>
      <c r="BW52"/>
    </row>
    <row r="53" spans="1:76" ht="12.75">
      <c r="A53" s="35">
        <v>37</v>
      </c>
      <c r="B53" s="36"/>
      <c r="C53" s="19"/>
      <c r="D53" s="19"/>
      <c r="E53" s="19" t="s">
        <v>44</v>
      </c>
      <c r="F53" s="7">
        <v>442495991.02</v>
      </c>
      <c r="G53" s="7">
        <v>447050319.44</v>
      </c>
      <c r="H53" s="7">
        <v>450521680.24</v>
      </c>
      <c r="I53" s="7">
        <v>452105226.43</v>
      </c>
      <c r="J53" s="7">
        <v>453976693.08000004</v>
      </c>
      <c r="K53" s="7">
        <v>454609794.59000003</v>
      </c>
      <c r="L53" s="45">
        <v>456356066.98</v>
      </c>
      <c r="M53" s="54">
        <v>456735000.19</v>
      </c>
      <c r="N53" s="54">
        <v>456874721.4</v>
      </c>
      <c r="O53" s="54">
        <v>458650486.33</v>
      </c>
      <c r="P53" s="54">
        <v>460827828.38</v>
      </c>
      <c r="Q53" s="54">
        <v>461938707.19</v>
      </c>
      <c r="R53" s="54">
        <v>474423748.18</v>
      </c>
      <c r="S53" s="54">
        <v>474388369.82</v>
      </c>
      <c r="T53" s="54">
        <v>475199671.4</v>
      </c>
      <c r="U53" s="54">
        <v>478361675.34000003</v>
      </c>
      <c r="V53" s="54">
        <v>480532211.36</v>
      </c>
      <c r="W53" s="54">
        <v>481757119.98</v>
      </c>
      <c r="X53" s="54">
        <v>483673538.1</v>
      </c>
      <c r="Y53" s="19">
        <v>484777873.36</v>
      </c>
      <c r="Z53" s="19">
        <v>486687794.96</v>
      </c>
      <c r="AA53" s="19">
        <v>489025726.86</v>
      </c>
      <c r="AB53" s="19">
        <v>491718475.59</v>
      </c>
      <c r="AC53" s="19">
        <v>493062489.65999997</v>
      </c>
      <c r="AD53" s="19">
        <v>500489756.85</v>
      </c>
      <c r="AE53" s="19">
        <v>500475328.77</v>
      </c>
      <c r="AF53" s="19">
        <v>503884693.36</v>
      </c>
      <c r="AG53" s="19">
        <v>506263297.78</v>
      </c>
      <c r="AH53" s="19">
        <v>508326372.96000004</v>
      </c>
      <c r="AI53" s="19">
        <v>511662088.53999996</v>
      </c>
      <c r="AJ53" s="19">
        <v>513908386.02</v>
      </c>
      <c r="AK53" s="19">
        <v>516270241.93</v>
      </c>
      <c r="AL53" s="19">
        <v>517912259.81</v>
      </c>
      <c r="AM53" s="19">
        <v>520572041.54</v>
      </c>
      <c r="AN53" s="19">
        <v>523862526.44000006</v>
      </c>
      <c r="AO53" s="19">
        <v>525155566.8899999</v>
      </c>
      <c r="AP53" s="135">
        <v>530311445.27</v>
      </c>
      <c r="AQ53" s="135">
        <v>535254681.19</v>
      </c>
      <c r="AR53" s="135">
        <v>533275655.81</v>
      </c>
      <c r="AS53" s="135">
        <v>536612249.07</v>
      </c>
      <c r="AT53" s="135">
        <v>542338237.37</v>
      </c>
      <c r="AU53" s="135">
        <v>544316461.93</v>
      </c>
      <c r="AV53" s="135">
        <v>547605285.32</v>
      </c>
      <c r="AW53" s="135">
        <v>547605285.32</v>
      </c>
      <c r="AX53" s="135">
        <v>550439621.62</v>
      </c>
      <c r="AY53" s="135">
        <v>559311965.73</v>
      </c>
      <c r="AZ53" s="135">
        <v>559311965.73</v>
      </c>
      <c r="BA53" s="135">
        <v>565028227.9200001</v>
      </c>
      <c r="BB53" s="135">
        <v>580195500.05</v>
      </c>
      <c r="BC53" s="12">
        <v>580290536.0999999</v>
      </c>
      <c r="BD53" s="12">
        <v>588357709.8599999</v>
      </c>
      <c r="BE53" s="12">
        <v>593539556.16</v>
      </c>
      <c r="BF53" s="12">
        <v>595911037.55</v>
      </c>
      <c r="BG53" s="12">
        <v>598941746.21</v>
      </c>
      <c r="BH53" s="12">
        <v>606320562.16</v>
      </c>
      <c r="BI53" s="12">
        <v>610079802.75</v>
      </c>
      <c r="BJ53" s="12">
        <v>625649076.41</v>
      </c>
      <c r="BK53" s="7">
        <v>635000300.2299999</v>
      </c>
      <c r="BL53" s="208">
        <v>637097336.75</v>
      </c>
      <c r="BM53" s="208">
        <v>665806266.55</v>
      </c>
      <c r="BN53" s="208">
        <v>672474417.0799999</v>
      </c>
      <c r="BO53" s="95">
        <f>((BB53/2)+SUM(BC53:BM53)+(BN53/2))/12</f>
        <v>613610740.7745832</v>
      </c>
      <c r="BP53" s="81"/>
      <c r="BQ53" s="81">
        <f>+BO53/($BO$92+$BO$171)</f>
        <v>0.5171580165524133</v>
      </c>
      <c r="BR53"/>
      <c r="BS53" s="105">
        <f>+BQ53*BR92</f>
        <v>686314838.5314858</v>
      </c>
      <c r="BU53" s="81"/>
      <c r="BV53" s="81">
        <f>+BN53/($BN$92+$BN$171)</f>
        <v>0.5316750842414718</v>
      </c>
      <c r="BW53"/>
      <c r="BX53" s="105">
        <f>+BV53*BW92</f>
        <v>737989929.3951191</v>
      </c>
    </row>
    <row r="54" spans="1:76" ht="12.75">
      <c r="A54" s="35">
        <v>38</v>
      </c>
      <c r="B54" s="56"/>
      <c r="C54" s="39"/>
      <c r="D54" s="39"/>
      <c r="E54" s="39" t="s">
        <v>46</v>
      </c>
      <c r="F54" s="6">
        <v>458932366.88</v>
      </c>
      <c r="G54" s="6">
        <v>463486695.3</v>
      </c>
      <c r="H54" s="6">
        <v>467211586.94</v>
      </c>
      <c r="I54" s="216">
        <v>468923463.01</v>
      </c>
      <c r="J54" s="216">
        <v>470887095.6</v>
      </c>
      <c r="K54" s="216">
        <v>471652952.23</v>
      </c>
      <c r="L54" s="57">
        <f aca="true" t="shared" si="9" ref="L54:BB54">SUM(L48:L53)</f>
        <v>473501988.43</v>
      </c>
      <c r="M54" s="57">
        <f t="shared" si="9"/>
        <v>473893758.37</v>
      </c>
      <c r="N54" s="57">
        <f t="shared" si="9"/>
        <v>474253975.09</v>
      </c>
      <c r="O54" s="57">
        <f t="shared" si="9"/>
        <v>476057388.95</v>
      </c>
      <c r="P54" s="57">
        <f t="shared" si="9"/>
        <v>478258760.13</v>
      </c>
      <c r="Q54" s="57">
        <f t="shared" si="9"/>
        <v>479443463.9</v>
      </c>
      <c r="R54" s="57">
        <f t="shared" si="9"/>
        <v>491951311.81</v>
      </c>
      <c r="S54" s="57">
        <f t="shared" si="9"/>
        <v>491950547.05</v>
      </c>
      <c r="T54" s="57">
        <f t="shared" si="9"/>
        <v>492782159.27</v>
      </c>
      <c r="U54" s="57">
        <f t="shared" si="9"/>
        <v>495926257.79</v>
      </c>
      <c r="V54" s="57">
        <f t="shared" si="9"/>
        <v>498104098.6</v>
      </c>
      <c r="W54" s="57">
        <f t="shared" si="9"/>
        <v>499360788.99</v>
      </c>
      <c r="X54" s="57">
        <f t="shared" si="9"/>
        <v>501296547.57000005</v>
      </c>
      <c r="Y54" s="57">
        <f t="shared" si="9"/>
        <v>502417459.73</v>
      </c>
      <c r="Z54" s="57">
        <f t="shared" si="9"/>
        <v>504346805.75</v>
      </c>
      <c r="AA54" s="57">
        <f t="shared" si="9"/>
        <v>506715409.91</v>
      </c>
      <c r="AB54" s="57">
        <f t="shared" si="9"/>
        <v>509432768.9</v>
      </c>
      <c r="AC54" s="57">
        <f t="shared" si="9"/>
        <v>510845298.32</v>
      </c>
      <c r="AD54" s="57">
        <f t="shared" si="9"/>
        <v>518325171.92</v>
      </c>
      <c r="AE54" s="57">
        <f t="shared" si="9"/>
        <v>518310743.84</v>
      </c>
      <c r="AF54" s="57">
        <f t="shared" si="9"/>
        <v>521800469.38</v>
      </c>
      <c r="AG54" s="57">
        <f t="shared" si="9"/>
        <v>524304168.51</v>
      </c>
      <c r="AH54" s="57">
        <f t="shared" si="9"/>
        <v>526377287.6</v>
      </c>
      <c r="AI54" s="57">
        <f t="shared" si="9"/>
        <v>529799498.95</v>
      </c>
      <c r="AJ54" s="57">
        <f t="shared" si="9"/>
        <v>532231829.32</v>
      </c>
      <c r="AK54" s="57">
        <f t="shared" si="9"/>
        <v>534712520.57</v>
      </c>
      <c r="AL54" s="57">
        <f t="shared" si="9"/>
        <v>536391169.58</v>
      </c>
      <c r="AM54" s="57">
        <f t="shared" si="9"/>
        <v>539067604.72</v>
      </c>
      <c r="AN54" s="57">
        <f t="shared" si="9"/>
        <v>542304994.34</v>
      </c>
      <c r="AO54" s="57">
        <f t="shared" si="9"/>
        <v>543606276.3</v>
      </c>
      <c r="AP54" s="57">
        <f t="shared" si="9"/>
        <v>548846927.53</v>
      </c>
      <c r="AQ54" s="57">
        <f t="shared" si="9"/>
        <v>553790163.45</v>
      </c>
      <c r="AR54" s="57">
        <f t="shared" si="9"/>
        <v>551811138.07</v>
      </c>
      <c r="AS54" s="57">
        <f t="shared" si="9"/>
        <v>555195647.49</v>
      </c>
      <c r="AT54" s="57">
        <f t="shared" si="9"/>
        <v>560921635.79</v>
      </c>
      <c r="AU54" s="57">
        <f t="shared" si="9"/>
        <v>563115259.6899999</v>
      </c>
      <c r="AV54" s="57">
        <f t="shared" si="9"/>
        <v>566492266.36</v>
      </c>
      <c r="AW54" s="57">
        <f t="shared" si="9"/>
        <v>566492266.36</v>
      </c>
      <c r="AX54" s="57">
        <f t="shared" si="9"/>
        <v>569339575.71</v>
      </c>
      <c r="AY54" s="57">
        <f t="shared" si="9"/>
        <v>578392692.65</v>
      </c>
      <c r="AZ54" s="57">
        <f t="shared" si="9"/>
        <v>578392692.65</v>
      </c>
      <c r="BA54" s="57">
        <f t="shared" si="9"/>
        <v>584256120.7</v>
      </c>
      <c r="BB54" s="138">
        <f t="shared" si="9"/>
        <v>599465133.25</v>
      </c>
      <c r="BC54" s="6">
        <v>599560169.3</v>
      </c>
      <c r="BD54" s="6">
        <v>607685060.8</v>
      </c>
      <c r="BE54" s="6">
        <v>613020551.38</v>
      </c>
      <c r="BF54" s="6">
        <v>615399302.77</v>
      </c>
      <c r="BG54" s="6">
        <v>618546440.2</v>
      </c>
      <c r="BH54" s="6">
        <v>626171205.17</v>
      </c>
      <c r="BI54" s="6">
        <v>629968893.57</v>
      </c>
      <c r="BJ54" s="6">
        <v>645730722.42</v>
      </c>
      <c r="BK54" s="221">
        <f>SUM(BK48:BK53)</f>
        <v>655111997.18</v>
      </c>
      <c r="BL54" s="208">
        <f>SUM(BL48:BL53)</f>
        <v>657415114.57</v>
      </c>
      <c r="BM54" s="208">
        <f>SUM(BM48:BM53)</f>
        <v>686202625.43</v>
      </c>
      <c r="BN54" s="208">
        <f>SUM(BN48:BN53)</f>
        <v>695032405.06</v>
      </c>
      <c r="BO54" s="102">
        <f>SUM(BO48:BO53)</f>
        <v>633505070.9954165</v>
      </c>
      <c r="BP54" s="81"/>
      <c r="BR54"/>
      <c r="BS54" s="107">
        <f>SUM(BS48:BS53)</f>
        <v>708479546.7361772</v>
      </c>
      <c r="BU54" s="81"/>
      <c r="BW54"/>
      <c r="BX54" s="107">
        <f>SUM(BX48:BX53)</f>
        <v>762039920.7786554</v>
      </c>
    </row>
    <row r="55" spans="1:75" ht="12.75">
      <c r="A55" s="35">
        <v>39</v>
      </c>
      <c r="B55" s="36"/>
      <c r="C55" s="19"/>
      <c r="D55" s="19"/>
      <c r="E55" s="19"/>
      <c r="F55" s="5"/>
      <c r="G55" s="5"/>
      <c r="H55" s="5"/>
      <c r="I55" s="5"/>
      <c r="J55" s="5"/>
      <c r="K55" s="5"/>
      <c r="L55" s="1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35"/>
      <c r="BC55" s="5"/>
      <c r="BD55" s="5"/>
      <c r="BE55" s="5"/>
      <c r="BF55" s="5"/>
      <c r="BG55" s="5"/>
      <c r="BH55" s="5"/>
      <c r="BI55" s="5"/>
      <c r="BJ55" s="5"/>
      <c r="BK55" s="5"/>
      <c r="BL55" s="208"/>
      <c r="BM55" s="208"/>
      <c r="BN55" s="208"/>
      <c r="BO55" s="95"/>
      <c r="BP55" s="81"/>
      <c r="BR55"/>
      <c r="BU55" s="81"/>
      <c r="BW55"/>
    </row>
    <row r="56" spans="1:75" ht="12.75">
      <c r="A56" s="35">
        <v>34</v>
      </c>
      <c r="B56" s="36"/>
      <c r="C56" s="19" t="s">
        <v>105</v>
      </c>
      <c r="D56" s="19" t="s">
        <v>106</v>
      </c>
      <c r="E56" s="19"/>
      <c r="F56" s="5"/>
      <c r="G56" s="5"/>
      <c r="H56" s="5"/>
      <c r="I56" s="5"/>
      <c r="J56" s="5"/>
      <c r="K56" s="5"/>
      <c r="L56" s="1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35"/>
      <c r="BC56" s="5"/>
      <c r="BD56" s="5"/>
      <c r="BE56" s="5"/>
      <c r="BF56" s="5"/>
      <c r="BG56" s="5"/>
      <c r="BH56" s="5"/>
      <c r="BI56" s="5"/>
      <c r="BJ56" s="5"/>
      <c r="BK56" s="5"/>
      <c r="BL56" s="208"/>
      <c r="BM56" s="208"/>
      <c r="BN56" s="208"/>
      <c r="BO56" s="95"/>
      <c r="BP56" s="81"/>
      <c r="BR56"/>
      <c r="BU56" s="81"/>
      <c r="BW56"/>
    </row>
    <row r="57" spans="1:76" ht="12.75">
      <c r="A57" s="41">
        <v>35</v>
      </c>
      <c r="B57" s="36"/>
      <c r="C57" s="19"/>
      <c r="D57" s="19"/>
      <c r="E57" s="19" t="s">
        <v>45</v>
      </c>
      <c r="F57" s="7">
        <v>0</v>
      </c>
      <c r="G57" s="7">
        <v>0</v>
      </c>
      <c r="H57" s="7">
        <v>0</v>
      </c>
      <c r="I57" s="5">
        <v>0</v>
      </c>
      <c r="J57" s="5">
        <v>0</v>
      </c>
      <c r="K57" s="5">
        <v>0</v>
      </c>
      <c r="L57" s="45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35">
        <v>0</v>
      </c>
      <c r="BC57" s="12">
        <v>0</v>
      </c>
      <c r="BD57" s="12">
        <v>0</v>
      </c>
      <c r="BE57" s="12">
        <v>0</v>
      </c>
      <c r="BF57" s="12">
        <v>48582.17</v>
      </c>
      <c r="BG57" s="12">
        <v>0</v>
      </c>
      <c r="BH57" s="12">
        <v>0</v>
      </c>
      <c r="BI57" s="12">
        <v>0</v>
      </c>
      <c r="BJ57" s="12">
        <v>0</v>
      </c>
      <c r="BK57" s="5">
        <v>0</v>
      </c>
      <c r="BL57" s="208">
        <v>0</v>
      </c>
      <c r="BM57" s="208">
        <v>0</v>
      </c>
      <c r="BN57" s="208">
        <v>0</v>
      </c>
      <c r="BO57" s="95">
        <f>((BB57/2)+SUM(BC57:BM57)+(BN57/2))/12</f>
        <v>4048.5141666666664</v>
      </c>
      <c r="BP57" s="81">
        <f>+BO57/($BO$93+$BO$170)</f>
        <v>0.00010366726578395705</v>
      </c>
      <c r="BR57"/>
      <c r="BS57" s="99">
        <f>+BP57*$BR$93</f>
        <v>4510.53813677812</v>
      </c>
      <c r="BU57" s="81">
        <f>+BN57/($BN$93+$BN$170)</f>
        <v>0</v>
      </c>
      <c r="BW57"/>
      <c r="BX57" s="99">
        <f>+BU57*$BW$93</f>
        <v>0</v>
      </c>
    </row>
    <row r="58" spans="1:76" ht="12.75">
      <c r="A58" s="41">
        <v>36</v>
      </c>
      <c r="B58" s="36"/>
      <c r="C58" s="19"/>
      <c r="D58" s="19"/>
      <c r="E58" s="19" t="s">
        <v>44</v>
      </c>
      <c r="F58" s="7">
        <v>3375093.14</v>
      </c>
      <c r="G58" s="7">
        <v>3375093.14</v>
      </c>
      <c r="H58" s="7">
        <v>3383363.04</v>
      </c>
      <c r="I58" s="7">
        <v>3383224.84</v>
      </c>
      <c r="J58" s="7">
        <v>3566130.19</v>
      </c>
      <c r="K58" s="7">
        <v>3566130.19</v>
      </c>
      <c r="L58" s="45">
        <v>3566130.19</v>
      </c>
      <c r="M58" s="54">
        <v>3566130.19</v>
      </c>
      <c r="N58" s="54">
        <v>3566130.19</v>
      </c>
      <c r="O58" s="54">
        <v>3566130.19</v>
      </c>
      <c r="P58" s="54">
        <v>3566130.19</v>
      </c>
      <c r="Q58" s="54">
        <v>3566130.19</v>
      </c>
      <c r="R58" s="54">
        <v>3362834.7</v>
      </c>
      <c r="S58" s="54">
        <v>3362834.7</v>
      </c>
      <c r="T58" s="54">
        <v>3362834.7</v>
      </c>
      <c r="U58" s="54">
        <v>3362834.7</v>
      </c>
      <c r="V58" s="54">
        <v>3362834.7</v>
      </c>
      <c r="W58" s="54">
        <v>3365546.57</v>
      </c>
      <c r="X58" s="54">
        <v>3365546.57</v>
      </c>
      <c r="Y58" s="19">
        <v>3365546.57</v>
      </c>
      <c r="Z58" s="19">
        <v>3365546.57</v>
      </c>
      <c r="AA58" s="19">
        <v>3365546.57</v>
      </c>
      <c r="AB58" s="19">
        <v>4004326.2</v>
      </c>
      <c r="AC58" s="19">
        <v>4004326.2</v>
      </c>
      <c r="AD58" s="19">
        <v>4004326.2</v>
      </c>
      <c r="AE58" s="19">
        <v>4004326.2</v>
      </c>
      <c r="AF58" s="19">
        <v>4004326.2</v>
      </c>
      <c r="AG58" s="19">
        <v>4004326.2</v>
      </c>
      <c r="AH58" s="19">
        <v>4207501.24</v>
      </c>
      <c r="AI58" s="19">
        <v>4207501.24</v>
      </c>
      <c r="AJ58" s="19">
        <v>4233098.55</v>
      </c>
      <c r="AK58" s="19">
        <v>4233098.55</v>
      </c>
      <c r="AL58" s="19">
        <v>4233098.55</v>
      </c>
      <c r="AM58" s="19">
        <v>4239504.4</v>
      </c>
      <c r="AN58" s="19">
        <v>4239504.4</v>
      </c>
      <c r="AO58" s="19">
        <v>4239504.4</v>
      </c>
      <c r="AP58" s="135">
        <v>4239504.4</v>
      </c>
      <c r="AQ58" s="135">
        <v>4239504.4</v>
      </c>
      <c r="AR58" s="135">
        <v>4239504.4</v>
      </c>
      <c r="AS58" s="135">
        <v>4239504.4</v>
      </c>
      <c r="AT58" s="135">
        <v>4239504.4</v>
      </c>
      <c r="AU58" s="135">
        <v>4239504.4</v>
      </c>
      <c r="AV58" s="135">
        <v>4239504.4</v>
      </c>
      <c r="AW58" s="135">
        <v>4239504.4</v>
      </c>
      <c r="AX58" s="135">
        <v>4239504.4</v>
      </c>
      <c r="AY58" s="135">
        <v>4292470.82</v>
      </c>
      <c r="AZ58" s="135">
        <v>4292470.82</v>
      </c>
      <c r="BA58" s="135">
        <v>4292470.82</v>
      </c>
      <c r="BB58" s="135">
        <v>4266732.2</v>
      </c>
      <c r="BC58" s="12">
        <v>4266732.2</v>
      </c>
      <c r="BD58" s="12">
        <v>4266732.2</v>
      </c>
      <c r="BE58" s="12">
        <v>4266732.2</v>
      </c>
      <c r="BF58" s="12">
        <v>4225997.73</v>
      </c>
      <c r="BG58" s="12">
        <v>4225997.73</v>
      </c>
      <c r="BH58" s="12">
        <v>4235482.16</v>
      </c>
      <c r="BI58" s="12">
        <v>4245479.64</v>
      </c>
      <c r="BJ58" s="12">
        <v>4245479.64</v>
      </c>
      <c r="BK58" s="12">
        <v>4292520.46</v>
      </c>
      <c r="BL58" s="208">
        <v>4291970.14</v>
      </c>
      <c r="BM58" s="208">
        <v>4291970.14</v>
      </c>
      <c r="BN58" s="208">
        <v>4331717.91</v>
      </c>
      <c r="BO58" s="95">
        <f>((BB58/2)+SUM(BC58:BM58)+(BN58/2))/12</f>
        <v>4262859.94125</v>
      </c>
      <c r="BP58" s="81"/>
      <c r="BQ58" s="81">
        <f>+BO58/($BO$92+$BO$171)</f>
        <v>0.0035927861844052395</v>
      </c>
      <c r="BR58"/>
      <c r="BS58" s="105">
        <f>+BQ58*$BR$92</f>
        <v>4767947.882672589</v>
      </c>
      <c r="BU58" s="81"/>
      <c r="BV58" s="81">
        <f>+BN58/($BN$92+$BN$171)</f>
        <v>0.003424764461241299</v>
      </c>
      <c r="BW58"/>
      <c r="BX58" s="105">
        <f>+BV58*$BW$92</f>
        <v>4753733.544900304</v>
      </c>
    </row>
    <row r="59" spans="1:76" ht="12.75">
      <c r="A59" s="55">
        <v>37</v>
      </c>
      <c r="B59" s="56"/>
      <c r="C59" s="39"/>
      <c r="D59" s="39"/>
      <c r="E59" s="39" t="s">
        <v>46</v>
      </c>
      <c r="F59" s="6">
        <v>3375093.14</v>
      </c>
      <c r="G59" s="6">
        <v>3375093.14</v>
      </c>
      <c r="H59" s="6">
        <v>3383363.04</v>
      </c>
      <c r="I59" s="216">
        <v>3383224.84</v>
      </c>
      <c r="J59" s="216">
        <v>3566130.19</v>
      </c>
      <c r="K59" s="216">
        <v>3566130.19</v>
      </c>
      <c r="L59" s="57">
        <f aca="true" t="shared" si="10" ref="L59:BB59">SUM(L57:L58)</f>
        <v>3566130.19</v>
      </c>
      <c r="M59" s="57">
        <f t="shared" si="10"/>
        <v>3566130.19</v>
      </c>
      <c r="N59" s="57">
        <f t="shared" si="10"/>
        <v>3566130.19</v>
      </c>
      <c r="O59" s="57">
        <f t="shared" si="10"/>
        <v>3566130.19</v>
      </c>
      <c r="P59" s="57">
        <f t="shared" si="10"/>
        <v>3566130.19</v>
      </c>
      <c r="Q59" s="57">
        <f t="shared" si="10"/>
        <v>3566130.19</v>
      </c>
      <c r="R59" s="57">
        <f t="shared" si="10"/>
        <v>3362834.7</v>
      </c>
      <c r="S59" s="57">
        <f t="shared" si="10"/>
        <v>3362834.7</v>
      </c>
      <c r="T59" s="57">
        <f t="shared" si="10"/>
        <v>3362834.7</v>
      </c>
      <c r="U59" s="57">
        <f t="shared" si="10"/>
        <v>3362834.7</v>
      </c>
      <c r="V59" s="57">
        <f t="shared" si="10"/>
        <v>3362834.7</v>
      </c>
      <c r="W59" s="57">
        <f t="shared" si="10"/>
        <v>3365546.57</v>
      </c>
      <c r="X59" s="57">
        <f t="shared" si="10"/>
        <v>3365546.57</v>
      </c>
      <c r="Y59" s="57">
        <f t="shared" si="10"/>
        <v>3365546.57</v>
      </c>
      <c r="Z59" s="57">
        <f t="shared" si="10"/>
        <v>3365546.57</v>
      </c>
      <c r="AA59" s="57">
        <f t="shared" si="10"/>
        <v>3365546.57</v>
      </c>
      <c r="AB59" s="57">
        <f t="shared" si="10"/>
        <v>4004326.2</v>
      </c>
      <c r="AC59" s="57">
        <f t="shared" si="10"/>
        <v>4004326.2</v>
      </c>
      <c r="AD59" s="57">
        <f t="shared" si="10"/>
        <v>4004326.2</v>
      </c>
      <c r="AE59" s="57">
        <f t="shared" si="10"/>
        <v>4004326.2</v>
      </c>
      <c r="AF59" s="57">
        <f t="shared" si="10"/>
        <v>4004326.2</v>
      </c>
      <c r="AG59" s="57">
        <f t="shared" si="10"/>
        <v>4004326.2</v>
      </c>
      <c r="AH59" s="57">
        <f t="shared" si="10"/>
        <v>4207501.24</v>
      </c>
      <c r="AI59" s="57">
        <f t="shared" si="10"/>
        <v>4207501.24</v>
      </c>
      <c r="AJ59" s="57">
        <f t="shared" si="10"/>
        <v>4233098.55</v>
      </c>
      <c r="AK59" s="57">
        <f t="shared" si="10"/>
        <v>4233098.55</v>
      </c>
      <c r="AL59" s="57">
        <f t="shared" si="10"/>
        <v>4233098.55</v>
      </c>
      <c r="AM59" s="57">
        <f t="shared" si="10"/>
        <v>4239504.4</v>
      </c>
      <c r="AN59" s="57">
        <f t="shared" si="10"/>
        <v>4239504.4</v>
      </c>
      <c r="AO59" s="57">
        <f t="shared" si="10"/>
        <v>4239504.4</v>
      </c>
      <c r="AP59" s="57">
        <f t="shared" si="10"/>
        <v>4239504.4</v>
      </c>
      <c r="AQ59" s="57">
        <f t="shared" si="10"/>
        <v>4239504.4</v>
      </c>
      <c r="AR59" s="57">
        <f t="shared" si="10"/>
        <v>4239504.4</v>
      </c>
      <c r="AS59" s="57">
        <f t="shared" si="10"/>
        <v>4239504.4</v>
      </c>
      <c r="AT59" s="57">
        <f t="shared" si="10"/>
        <v>4239504.4</v>
      </c>
      <c r="AU59" s="57">
        <f t="shared" si="10"/>
        <v>4239504.4</v>
      </c>
      <c r="AV59" s="57">
        <f t="shared" si="10"/>
        <v>4239504.4</v>
      </c>
      <c r="AW59" s="57">
        <f t="shared" si="10"/>
        <v>4239504.4</v>
      </c>
      <c r="AX59" s="57">
        <f t="shared" si="10"/>
        <v>4239504.4</v>
      </c>
      <c r="AY59" s="57">
        <f t="shared" si="10"/>
        <v>4292470.82</v>
      </c>
      <c r="AZ59" s="57">
        <f t="shared" si="10"/>
        <v>4292470.82</v>
      </c>
      <c r="BA59" s="57">
        <f t="shared" si="10"/>
        <v>4292470.82</v>
      </c>
      <c r="BB59" s="138">
        <f t="shared" si="10"/>
        <v>4266732.2</v>
      </c>
      <c r="BC59" s="6">
        <v>4266732.2</v>
      </c>
      <c r="BD59" s="6">
        <v>4266732.2</v>
      </c>
      <c r="BE59" s="6">
        <v>4266732.2</v>
      </c>
      <c r="BF59" s="6">
        <v>4274579.9</v>
      </c>
      <c r="BG59" s="6">
        <v>4225997.73</v>
      </c>
      <c r="BH59" s="6">
        <v>4235482.16</v>
      </c>
      <c r="BI59" s="6">
        <v>4245479.64</v>
      </c>
      <c r="BJ59" s="6">
        <v>4245479.64</v>
      </c>
      <c r="BK59" s="221">
        <v>4292520.46</v>
      </c>
      <c r="BL59" s="208">
        <f>SUM(BL57:BL58)</f>
        <v>4291970.14</v>
      </c>
      <c r="BM59" s="208">
        <f>SUM(BM57:BM58)</f>
        <v>4291970.14</v>
      </c>
      <c r="BN59" s="208">
        <f>SUM(BN57:BN58)</f>
        <v>4331717.91</v>
      </c>
      <c r="BO59" s="102">
        <f>SUM(BO57:BO58)</f>
        <v>4266908.455416667</v>
      </c>
      <c r="BP59" s="81"/>
      <c r="BR59"/>
      <c r="BS59" s="99">
        <f>SUM(BS57:BS58)</f>
        <v>4772458.420809368</v>
      </c>
      <c r="BU59" s="81"/>
      <c r="BW59"/>
      <c r="BX59" s="99">
        <f>SUM(BX57:BX58)</f>
        <v>4753733.544900304</v>
      </c>
    </row>
    <row r="60" spans="1:75" ht="12.75">
      <c r="A60" s="35">
        <v>38</v>
      </c>
      <c r="B60" s="36"/>
      <c r="C60" s="19"/>
      <c r="D60" s="19"/>
      <c r="E60" s="19"/>
      <c r="F60" s="5"/>
      <c r="G60" s="5"/>
      <c r="H60" s="5"/>
      <c r="I60" s="5"/>
      <c r="J60" s="5"/>
      <c r="K60" s="5"/>
      <c r="L60" s="1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35"/>
      <c r="BC60" s="5"/>
      <c r="BD60" s="5"/>
      <c r="BE60" s="5"/>
      <c r="BF60" s="5"/>
      <c r="BG60" s="5"/>
      <c r="BH60" s="5"/>
      <c r="BI60" s="5"/>
      <c r="BJ60" s="5"/>
      <c r="BK60" s="5"/>
      <c r="BL60" s="208"/>
      <c r="BM60" s="208"/>
      <c r="BN60" s="208"/>
      <c r="BO60" s="95"/>
      <c r="BP60" s="81"/>
      <c r="BR60"/>
      <c r="BU60" s="81"/>
      <c r="BW60"/>
    </row>
    <row r="61" spans="1:75" ht="12.75">
      <c r="A61" s="35">
        <v>39</v>
      </c>
      <c r="B61" s="36"/>
      <c r="C61" s="19" t="s">
        <v>107</v>
      </c>
      <c r="D61" s="19" t="s">
        <v>108</v>
      </c>
      <c r="E61" s="19"/>
      <c r="F61" s="5"/>
      <c r="G61" s="5"/>
      <c r="H61" s="5"/>
      <c r="I61" s="5"/>
      <c r="J61" s="5"/>
      <c r="K61" s="5"/>
      <c r="L61" s="1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35"/>
      <c r="BC61" s="5"/>
      <c r="BD61" s="5"/>
      <c r="BE61" s="5"/>
      <c r="BF61" s="5"/>
      <c r="BG61" s="5"/>
      <c r="BH61" s="5"/>
      <c r="BI61" s="5"/>
      <c r="BJ61" s="5"/>
      <c r="BK61" s="5"/>
      <c r="BL61" s="208"/>
      <c r="BM61" s="208"/>
      <c r="BN61" s="208"/>
      <c r="BO61" s="95"/>
      <c r="BP61" s="81"/>
      <c r="BR61"/>
      <c r="BU61" s="81"/>
      <c r="BW61"/>
    </row>
    <row r="62" spans="1:76" ht="12.75">
      <c r="A62" s="41">
        <v>40</v>
      </c>
      <c r="B62" s="36"/>
      <c r="C62" s="19"/>
      <c r="D62" s="19"/>
      <c r="E62" s="19" t="s">
        <v>45</v>
      </c>
      <c r="F62" s="7">
        <v>1219716.3</v>
      </c>
      <c r="G62" s="7">
        <v>1219716.3</v>
      </c>
      <c r="H62" s="7">
        <v>1259629.14</v>
      </c>
      <c r="I62" s="5">
        <v>1259629.14</v>
      </c>
      <c r="J62" s="5">
        <v>1481737.23</v>
      </c>
      <c r="K62" s="5">
        <v>1483873.84</v>
      </c>
      <c r="L62" s="45">
        <v>1483873.84</v>
      </c>
      <c r="M62" s="54">
        <v>1483708.92</v>
      </c>
      <c r="N62" s="54">
        <v>1508229.4</v>
      </c>
      <c r="O62" s="54">
        <v>1501110.42</v>
      </c>
      <c r="P62" s="54">
        <v>1501110.42</v>
      </c>
      <c r="Q62" s="54">
        <v>1501110.42</v>
      </c>
      <c r="R62" s="54">
        <v>1450556.55</v>
      </c>
      <c r="S62" s="54">
        <v>1450370.18</v>
      </c>
      <c r="T62" s="54">
        <v>1450370.18</v>
      </c>
      <c r="U62" s="54">
        <v>1528993.73</v>
      </c>
      <c r="V62" s="54">
        <v>1528993.73</v>
      </c>
      <c r="W62" s="54">
        <v>1528993.73</v>
      </c>
      <c r="X62" s="54">
        <v>1529632.95</v>
      </c>
      <c r="Y62" s="19">
        <v>1529632.95</v>
      </c>
      <c r="Z62" s="19">
        <v>1529632.95</v>
      </c>
      <c r="AA62" s="19">
        <v>1556622.68</v>
      </c>
      <c r="AB62" s="19">
        <v>1556622.68</v>
      </c>
      <c r="AC62" s="19">
        <v>1556622.68</v>
      </c>
      <c r="AD62" s="19">
        <v>1556622.68</v>
      </c>
      <c r="AE62" s="19">
        <v>1556622.68</v>
      </c>
      <c r="AF62" s="19">
        <v>1556622.68</v>
      </c>
      <c r="AG62" s="19">
        <v>1543563.35</v>
      </c>
      <c r="AH62" s="19">
        <v>1543563.35</v>
      </c>
      <c r="AI62" s="19">
        <v>1614068.07</v>
      </c>
      <c r="AJ62" s="19">
        <v>1614068.07</v>
      </c>
      <c r="AK62" s="19">
        <v>1614068.07</v>
      </c>
      <c r="AL62" s="19">
        <v>1614068.07</v>
      </c>
      <c r="AM62" s="19">
        <v>1614087.81</v>
      </c>
      <c r="AN62" s="19">
        <v>1614087.81</v>
      </c>
      <c r="AO62" s="19">
        <v>1615363.11</v>
      </c>
      <c r="AP62" s="135">
        <v>1615363.11</v>
      </c>
      <c r="AQ62" s="135">
        <v>1615363.11</v>
      </c>
      <c r="AR62" s="135">
        <v>1615363.11</v>
      </c>
      <c r="AS62" s="135">
        <v>1615363.11</v>
      </c>
      <c r="AT62" s="135">
        <v>1621363.11</v>
      </c>
      <c r="AU62" s="135">
        <v>1621363.11</v>
      </c>
      <c r="AV62" s="135">
        <v>1622278.29</v>
      </c>
      <c r="AW62" s="135">
        <v>1622278.29</v>
      </c>
      <c r="AX62" s="135">
        <v>1622278.29</v>
      </c>
      <c r="AY62" s="135">
        <v>1622278.29</v>
      </c>
      <c r="AZ62" s="135">
        <v>1622278.29</v>
      </c>
      <c r="BA62" s="135">
        <v>1611514.27</v>
      </c>
      <c r="BB62" s="135">
        <v>1611514.27</v>
      </c>
      <c r="BC62" s="12">
        <v>1611514.27</v>
      </c>
      <c r="BD62" s="12">
        <v>1611514.27</v>
      </c>
      <c r="BE62" s="12">
        <v>1611514.27</v>
      </c>
      <c r="BF62" s="12">
        <v>1626606.82</v>
      </c>
      <c r="BG62" s="12">
        <v>1626163.27</v>
      </c>
      <c r="BH62" s="12">
        <v>1626163.27</v>
      </c>
      <c r="BI62" s="12">
        <v>1647117.82</v>
      </c>
      <c r="BJ62" s="12">
        <v>1645735.91</v>
      </c>
      <c r="BK62" s="5">
        <v>1645735.91</v>
      </c>
      <c r="BL62" s="208">
        <v>1652541.72</v>
      </c>
      <c r="BM62" s="208">
        <v>1652541.72</v>
      </c>
      <c r="BN62" s="208">
        <v>2020696.09</v>
      </c>
      <c r="BO62" s="95">
        <f>((BB62/2)+SUM(BC62:BM62)+(BN62/2))/12</f>
        <v>1647771.2025000004</v>
      </c>
      <c r="BP62" s="81">
        <f>+BO62/($BO$93+$BO$170)</f>
        <v>0.04219324131484075</v>
      </c>
      <c r="BR62"/>
      <c r="BS62" s="99">
        <f>+BP62*$BR$93</f>
        <v>1835817.9182760245</v>
      </c>
      <c r="BU62" s="81">
        <f>+BN62/($BN$93+$BN$170)</f>
        <v>0.04755638095756517</v>
      </c>
      <c r="BW62"/>
      <c r="BX62" s="99">
        <f>+BU62*$BW$93</f>
        <v>2154346.548829285</v>
      </c>
    </row>
    <row r="63" spans="1:76" ht="12.75">
      <c r="A63" s="41">
        <v>41</v>
      </c>
      <c r="B63" s="36"/>
      <c r="C63" s="19"/>
      <c r="D63" s="19"/>
      <c r="E63" s="19" t="s">
        <v>44</v>
      </c>
      <c r="F63" s="7">
        <v>21099795.86</v>
      </c>
      <c r="G63" s="7">
        <v>21135111.34</v>
      </c>
      <c r="H63" s="7">
        <v>21324503.419999998</v>
      </c>
      <c r="I63" s="7">
        <v>21649209.23</v>
      </c>
      <c r="J63" s="7">
        <v>21386632.759999998</v>
      </c>
      <c r="K63" s="7">
        <v>21680438.13</v>
      </c>
      <c r="L63" s="45">
        <v>21728336.06</v>
      </c>
      <c r="M63" s="54">
        <v>21926168.29</v>
      </c>
      <c r="N63" s="54">
        <v>21830368.8</v>
      </c>
      <c r="O63" s="54">
        <v>21837487.78</v>
      </c>
      <c r="P63" s="54">
        <v>21847080.200000003</v>
      </c>
      <c r="Q63" s="54">
        <v>21790947.049999997</v>
      </c>
      <c r="R63" s="54">
        <v>21857548.12</v>
      </c>
      <c r="S63" s="54">
        <v>21877748.39</v>
      </c>
      <c r="T63" s="54">
        <v>22026062.57</v>
      </c>
      <c r="U63" s="54">
        <v>22299751.71</v>
      </c>
      <c r="V63" s="54">
        <v>22323154.88</v>
      </c>
      <c r="W63" s="54">
        <v>22362429.14</v>
      </c>
      <c r="X63" s="54">
        <v>22383633.35</v>
      </c>
      <c r="Y63" s="19">
        <v>22405602.96</v>
      </c>
      <c r="Z63" s="19">
        <v>22412841.220000003</v>
      </c>
      <c r="AA63" s="19">
        <v>22533455.48</v>
      </c>
      <c r="AB63" s="19">
        <v>22559567.55</v>
      </c>
      <c r="AC63" s="19">
        <v>22558017.55</v>
      </c>
      <c r="AD63" s="19">
        <v>22620059.52</v>
      </c>
      <c r="AE63" s="19">
        <v>22620059.52</v>
      </c>
      <c r="AF63" s="19">
        <v>22620059.52</v>
      </c>
      <c r="AG63" s="19">
        <v>22573418.529999997</v>
      </c>
      <c r="AH63" s="19">
        <v>22569921.38</v>
      </c>
      <c r="AI63" s="19">
        <v>22893163.79</v>
      </c>
      <c r="AJ63" s="19">
        <v>23189853.66</v>
      </c>
      <c r="AK63" s="19">
        <v>23187877.16</v>
      </c>
      <c r="AL63" s="19">
        <v>23230401.52</v>
      </c>
      <c r="AM63" s="19">
        <v>23868140.110000003</v>
      </c>
      <c r="AN63" s="19">
        <v>23868255.27</v>
      </c>
      <c r="AO63" s="19">
        <v>23870928.55</v>
      </c>
      <c r="AP63" s="135">
        <v>23990505.45</v>
      </c>
      <c r="AQ63" s="135">
        <v>23990505.45</v>
      </c>
      <c r="AR63" s="135">
        <v>23990505.45</v>
      </c>
      <c r="AS63" s="135">
        <v>24022488.85</v>
      </c>
      <c r="AT63" s="135">
        <v>24083270.13</v>
      </c>
      <c r="AU63" s="135">
        <v>24084976.26</v>
      </c>
      <c r="AV63" s="135">
        <v>24134395.46</v>
      </c>
      <c r="AW63" s="135">
        <v>24134395.46</v>
      </c>
      <c r="AX63" s="135">
        <v>24134395.46</v>
      </c>
      <c r="AY63" s="135">
        <v>24834190.84</v>
      </c>
      <c r="AZ63" s="135">
        <v>24834190.84</v>
      </c>
      <c r="BA63" s="135">
        <v>24772593.27</v>
      </c>
      <c r="BB63" s="135">
        <v>30057215.38</v>
      </c>
      <c r="BC63" s="12">
        <v>30517148.91</v>
      </c>
      <c r="BD63" s="12">
        <v>30600595.37</v>
      </c>
      <c r="BE63" s="12">
        <v>31270269.85</v>
      </c>
      <c r="BF63" s="12">
        <v>31221564.09</v>
      </c>
      <c r="BG63" s="12">
        <v>31223204.26</v>
      </c>
      <c r="BH63" s="12">
        <v>34241436.01</v>
      </c>
      <c r="BI63" s="12">
        <v>34378378.31</v>
      </c>
      <c r="BJ63" s="12">
        <v>34659945.84</v>
      </c>
      <c r="BK63" s="12">
        <v>34717402.6</v>
      </c>
      <c r="BL63" s="208">
        <v>34714227.46</v>
      </c>
      <c r="BM63" s="208">
        <v>34773709.46</v>
      </c>
      <c r="BN63" s="208">
        <v>35404599.81999999</v>
      </c>
      <c r="BO63" s="95">
        <f>((BB63/2)+SUM(BC63:BM63)+(BN63/2))/12</f>
        <v>32920732.48</v>
      </c>
      <c r="BP63" s="81"/>
      <c r="BQ63" s="81">
        <f>+BO63/($BO$92+$BO$171)</f>
        <v>0.02774596267874623</v>
      </c>
      <c r="BR63"/>
      <c r="BS63" s="105">
        <f>+BQ63*$BR$92</f>
        <v>36821368.49141237</v>
      </c>
      <c r="BU63" s="81"/>
      <c r="BV63" s="81">
        <f>+BN63/($BN$92+$BN$171)</f>
        <v>0.02799176163990006</v>
      </c>
      <c r="BW63"/>
      <c r="BX63" s="105">
        <f>+BV63*$BW$92</f>
        <v>38853876.75397016</v>
      </c>
    </row>
    <row r="64" spans="1:76" ht="12.75">
      <c r="A64" s="55">
        <v>42</v>
      </c>
      <c r="B64" s="56"/>
      <c r="C64" s="39"/>
      <c r="D64" s="39"/>
      <c r="E64" s="39" t="s">
        <v>46</v>
      </c>
      <c r="F64" s="6">
        <v>22319512.16</v>
      </c>
      <c r="G64" s="6">
        <v>22354827.64</v>
      </c>
      <c r="H64" s="6">
        <v>22584132.56</v>
      </c>
      <c r="I64" s="216">
        <v>22908838.37</v>
      </c>
      <c r="J64" s="216">
        <v>22868369.99</v>
      </c>
      <c r="K64" s="216">
        <v>23164311.97</v>
      </c>
      <c r="L64" s="57">
        <f aca="true" t="shared" si="11" ref="L64:BB64">SUM(L62:L63)</f>
        <v>23212209.9</v>
      </c>
      <c r="M64" s="57">
        <f t="shared" si="11"/>
        <v>23409877.21</v>
      </c>
      <c r="N64" s="57">
        <f t="shared" si="11"/>
        <v>23338598.2</v>
      </c>
      <c r="O64" s="57">
        <f t="shared" si="11"/>
        <v>23338598.200000003</v>
      </c>
      <c r="P64" s="57">
        <f t="shared" si="11"/>
        <v>23348190.620000005</v>
      </c>
      <c r="Q64" s="57">
        <f t="shared" si="11"/>
        <v>23292057.47</v>
      </c>
      <c r="R64" s="57">
        <f t="shared" si="11"/>
        <v>23308104.67</v>
      </c>
      <c r="S64" s="57">
        <f t="shared" si="11"/>
        <v>23328118.57</v>
      </c>
      <c r="T64" s="57">
        <f t="shared" si="11"/>
        <v>23476432.75</v>
      </c>
      <c r="U64" s="57">
        <f t="shared" si="11"/>
        <v>23828745.44</v>
      </c>
      <c r="V64" s="57">
        <f t="shared" si="11"/>
        <v>23852148.61</v>
      </c>
      <c r="W64" s="57">
        <f t="shared" si="11"/>
        <v>23891422.87</v>
      </c>
      <c r="X64" s="57">
        <f t="shared" si="11"/>
        <v>23913266.3</v>
      </c>
      <c r="Y64" s="57">
        <f t="shared" si="11"/>
        <v>23935235.91</v>
      </c>
      <c r="Z64" s="57">
        <f t="shared" si="11"/>
        <v>23942474.17</v>
      </c>
      <c r="AA64" s="57">
        <f t="shared" si="11"/>
        <v>24090078.16</v>
      </c>
      <c r="AB64" s="57">
        <f t="shared" si="11"/>
        <v>24116190.23</v>
      </c>
      <c r="AC64" s="57">
        <f t="shared" si="11"/>
        <v>24114640.23</v>
      </c>
      <c r="AD64" s="57">
        <f t="shared" si="11"/>
        <v>24176682.2</v>
      </c>
      <c r="AE64" s="57">
        <f t="shared" si="11"/>
        <v>24176682.2</v>
      </c>
      <c r="AF64" s="57">
        <f t="shared" si="11"/>
        <v>24176682.2</v>
      </c>
      <c r="AG64" s="57">
        <f t="shared" si="11"/>
        <v>24116981.88</v>
      </c>
      <c r="AH64" s="57">
        <f t="shared" si="11"/>
        <v>24113484.73</v>
      </c>
      <c r="AI64" s="57">
        <f t="shared" si="11"/>
        <v>24507231.86</v>
      </c>
      <c r="AJ64" s="57">
        <f t="shared" si="11"/>
        <v>24803921.73</v>
      </c>
      <c r="AK64" s="57">
        <f t="shared" si="11"/>
        <v>24801945.23</v>
      </c>
      <c r="AL64" s="57">
        <f t="shared" si="11"/>
        <v>24844469.59</v>
      </c>
      <c r="AM64" s="57">
        <f t="shared" si="11"/>
        <v>25482227.92</v>
      </c>
      <c r="AN64" s="57">
        <f t="shared" si="11"/>
        <v>25482343.08</v>
      </c>
      <c r="AO64" s="57">
        <f t="shared" si="11"/>
        <v>25486291.66</v>
      </c>
      <c r="AP64" s="57">
        <f t="shared" si="11"/>
        <v>25605868.56</v>
      </c>
      <c r="AQ64" s="57">
        <f t="shared" si="11"/>
        <v>25605868.56</v>
      </c>
      <c r="AR64" s="57">
        <f t="shared" si="11"/>
        <v>25605868.56</v>
      </c>
      <c r="AS64" s="57">
        <f t="shared" si="11"/>
        <v>25637851.96</v>
      </c>
      <c r="AT64" s="57">
        <f t="shared" si="11"/>
        <v>25704633.24</v>
      </c>
      <c r="AU64" s="57">
        <f t="shared" si="11"/>
        <v>25706339.37</v>
      </c>
      <c r="AV64" s="57">
        <f t="shared" si="11"/>
        <v>25756673.75</v>
      </c>
      <c r="AW64" s="57">
        <f t="shared" si="11"/>
        <v>25756673.75</v>
      </c>
      <c r="AX64" s="57">
        <f t="shared" si="11"/>
        <v>25756673.75</v>
      </c>
      <c r="AY64" s="57">
        <f t="shared" si="11"/>
        <v>26456469.13</v>
      </c>
      <c r="AZ64" s="57">
        <f t="shared" si="11"/>
        <v>26456469.13</v>
      </c>
      <c r="BA64" s="57">
        <f t="shared" si="11"/>
        <v>26384107.54</v>
      </c>
      <c r="BB64" s="138">
        <f t="shared" si="11"/>
        <v>31668729.65</v>
      </c>
      <c r="BC64" s="176">
        <v>32128663.18</v>
      </c>
      <c r="BD64" s="176">
        <v>32212109.64</v>
      </c>
      <c r="BE64" s="176">
        <v>32881784.12</v>
      </c>
      <c r="BF64" s="176">
        <v>32848170.91</v>
      </c>
      <c r="BG64" s="176">
        <v>32849367.53</v>
      </c>
      <c r="BH64" s="176">
        <v>35867599.28</v>
      </c>
      <c r="BI64" s="176">
        <v>36025496.13</v>
      </c>
      <c r="BJ64" s="176">
        <v>36305681.75</v>
      </c>
      <c r="BK64" s="221">
        <v>36363138.51</v>
      </c>
      <c r="BL64" s="208">
        <f>SUM(BL62:BL63)</f>
        <v>36366769.18</v>
      </c>
      <c r="BM64" s="208">
        <f>SUM(BM62:BM63)</f>
        <v>36426251.18</v>
      </c>
      <c r="BN64" s="208">
        <f>SUM(BN62:BN63)</f>
        <v>37425295.91</v>
      </c>
      <c r="BO64" s="102">
        <f>SUM(BO62:BO63)</f>
        <v>34568503.6825</v>
      </c>
      <c r="BP64" s="81"/>
      <c r="BR64"/>
      <c r="BS64" s="99">
        <f>SUM(BS62:BS63)</f>
        <v>38657186.4096884</v>
      </c>
      <c r="BU64" s="81"/>
      <c r="BW64"/>
      <c r="BX64" s="99">
        <f>SUM(BX62:BX63)</f>
        <v>41008223.30279945</v>
      </c>
    </row>
    <row r="65" spans="1:75" ht="12.75">
      <c r="A65" s="35">
        <v>43</v>
      </c>
      <c r="B65" s="36"/>
      <c r="C65" s="19"/>
      <c r="D65" s="19"/>
      <c r="E65" s="19"/>
      <c r="F65" s="5"/>
      <c r="G65" s="5"/>
      <c r="H65" s="5"/>
      <c r="I65" s="5"/>
      <c r="J65" s="5"/>
      <c r="K65" s="5"/>
      <c r="L65" s="1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35"/>
      <c r="BC65" s="5"/>
      <c r="BD65" s="5"/>
      <c r="BE65" s="5"/>
      <c r="BF65" s="5"/>
      <c r="BG65" s="5"/>
      <c r="BH65" s="5"/>
      <c r="BI65" s="5"/>
      <c r="BJ65" s="5"/>
      <c r="BK65" s="5"/>
      <c r="BL65" s="208"/>
      <c r="BM65" s="208"/>
      <c r="BN65" s="208"/>
      <c r="BO65" s="95"/>
      <c r="BP65" s="81"/>
      <c r="BR65"/>
      <c r="BU65" s="81"/>
      <c r="BW65"/>
    </row>
    <row r="66" spans="1:75" ht="12.75">
      <c r="A66" s="35">
        <v>44</v>
      </c>
      <c r="B66" s="36"/>
      <c r="C66" s="19" t="s">
        <v>109</v>
      </c>
      <c r="D66" s="19" t="s">
        <v>135</v>
      </c>
      <c r="E66" s="19"/>
      <c r="F66" s="5"/>
      <c r="G66" s="5"/>
      <c r="H66" s="5"/>
      <c r="I66" s="5"/>
      <c r="J66" s="5"/>
      <c r="K66" s="5"/>
      <c r="L66" s="1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35"/>
      <c r="BC66" s="5"/>
      <c r="BD66" s="5"/>
      <c r="BE66" s="5"/>
      <c r="BF66" s="5"/>
      <c r="BG66" s="5"/>
      <c r="BH66" s="5"/>
      <c r="BI66" s="5"/>
      <c r="BJ66" s="5"/>
      <c r="BK66" s="5"/>
      <c r="BL66" s="208"/>
      <c r="BM66" s="208"/>
      <c r="BN66" s="208"/>
      <c r="BO66" s="95"/>
      <c r="BP66" s="81"/>
      <c r="BR66"/>
      <c r="BU66" s="81"/>
      <c r="BW66"/>
    </row>
    <row r="67" spans="1:76" ht="12.75">
      <c r="A67" s="41">
        <v>45</v>
      </c>
      <c r="B67" s="36"/>
      <c r="C67" s="19"/>
      <c r="D67" s="19"/>
      <c r="E67" s="19" t="s">
        <v>45</v>
      </c>
      <c r="F67" s="7">
        <v>9538542.579999998</v>
      </c>
      <c r="G67" s="7">
        <v>9538542.579999998</v>
      </c>
      <c r="H67" s="7">
        <v>9540012.109999998</v>
      </c>
      <c r="I67" s="5">
        <v>9571679.989999998</v>
      </c>
      <c r="J67" s="5">
        <v>9586550.349999998</v>
      </c>
      <c r="K67" s="5">
        <v>9675214.569999998</v>
      </c>
      <c r="L67" s="45">
        <v>9685457.419999998</v>
      </c>
      <c r="M67" s="54">
        <v>9710424.699999997</v>
      </c>
      <c r="N67" s="54">
        <v>9729129.669999998</v>
      </c>
      <c r="O67" s="54">
        <v>9754692.619999997</v>
      </c>
      <c r="P67" s="54">
        <v>9780760.709999997</v>
      </c>
      <c r="Q67" s="54">
        <v>9804876.819999997</v>
      </c>
      <c r="R67" s="54">
        <v>9828324.509999996</v>
      </c>
      <c r="S67" s="54">
        <v>9907035</v>
      </c>
      <c r="T67" s="54">
        <v>9929686.21</v>
      </c>
      <c r="U67" s="54">
        <v>9958796.26</v>
      </c>
      <c r="V67" s="54">
        <v>9978834.47</v>
      </c>
      <c r="W67" s="54">
        <v>10011559.66</v>
      </c>
      <c r="X67" s="54">
        <v>10035393.05</v>
      </c>
      <c r="Y67" s="19">
        <v>10062864.7</v>
      </c>
      <c r="Z67" s="19">
        <v>10088868.25</v>
      </c>
      <c r="AA67" s="19">
        <v>10120076.65</v>
      </c>
      <c r="AB67" s="19">
        <v>10149638.33</v>
      </c>
      <c r="AC67" s="19">
        <v>10150396.25</v>
      </c>
      <c r="AD67" s="19">
        <v>10211350.86</v>
      </c>
      <c r="AE67" s="19">
        <v>10211350.86</v>
      </c>
      <c r="AF67" s="19">
        <v>10246637.78</v>
      </c>
      <c r="AG67" s="19">
        <v>10269233.28</v>
      </c>
      <c r="AH67" s="19">
        <v>10270791.1</v>
      </c>
      <c r="AI67" s="19">
        <v>10329905.37</v>
      </c>
      <c r="AJ67" s="19">
        <v>10363295</v>
      </c>
      <c r="AK67" s="19">
        <v>10365355.37</v>
      </c>
      <c r="AL67" s="19">
        <v>10378810.54</v>
      </c>
      <c r="AM67" s="19">
        <v>10378702.79</v>
      </c>
      <c r="AN67" s="19">
        <v>10317223.31</v>
      </c>
      <c r="AO67" s="19">
        <v>10310620.92</v>
      </c>
      <c r="AP67" s="135">
        <v>10319348.59</v>
      </c>
      <c r="AQ67" s="135">
        <v>10320417.4</v>
      </c>
      <c r="AR67" s="135">
        <v>10325954.68</v>
      </c>
      <c r="AS67" s="135">
        <v>10323815.77</v>
      </c>
      <c r="AT67" s="135">
        <v>10346479.47</v>
      </c>
      <c r="AU67" s="135">
        <v>10360438.65</v>
      </c>
      <c r="AV67" s="135">
        <v>10372882.34</v>
      </c>
      <c r="AW67" s="135">
        <v>10372882.34</v>
      </c>
      <c r="AX67" s="135">
        <v>10408602.95</v>
      </c>
      <c r="AY67" s="135">
        <v>10401088.9</v>
      </c>
      <c r="AZ67" s="135">
        <v>10401088.9</v>
      </c>
      <c r="BA67" s="135">
        <v>10359050.5</v>
      </c>
      <c r="BB67" s="135">
        <v>10322255.47</v>
      </c>
      <c r="BC67" s="12">
        <v>10322255.47</v>
      </c>
      <c r="BD67" s="12">
        <v>10293063.13</v>
      </c>
      <c r="BE67" s="12">
        <v>10297648.2</v>
      </c>
      <c r="BF67" s="12">
        <v>10293476.75</v>
      </c>
      <c r="BG67" s="12">
        <v>10325072.81</v>
      </c>
      <c r="BH67" s="12">
        <v>10378337.64</v>
      </c>
      <c r="BI67" s="12">
        <v>10377341.38</v>
      </c>
      <c r="BJ67" s="12">
        <v>10399683.69</v>
      </c>
      <c r="BK67" s="5">
        <v>10406151.62</v>
      </c>
      <c r="BL67" s="208">
        <v>10423143.51</v>
      </c>
      <c r="BM67" s="208">
        <v>10381269.46</v>
      </c>
      <c r="BN67" s="208">
        <v>10351320.43</v>
      </c>
      <c r="BO67" s="95">
        <f>((BB67/2)+SUM(BC67:BM67)+(BN67/2))/12</f>
        <v>10352852.634166667</v>
      </c>
      <c r="BP67" s="81">
        <f>+BO67/($BO$93+$BO$170)</f>
        <v>0.2650977325174967</v>
      </c>
      <c r="BR67"/>
      <c r="BS67" s="99">
        <f>+BP67*$BR$93</f>
        <v>11534339.441203037</v>
      </c>
      <c r="BU67" s="81">
        <f>+BN67/($BN$93+$BN$170)</f>
        <v>0.24361473267506903</v>
      </c>
      <c r="BW67"/>
      <c r="BX67" s="99">
        <f>+BU67*$BW$93</f>
        <v>11035965.05904882</v>
      </c>
    </row>
    <row r="68" spans="1:76" ht="12.75">
      <c r="A68" s="41">
        <v>46</v>
      </c>
      <c r="B68" s="36"/>
      <c r="C68" s="19"/>
      <c r="D68" s="19"/>
      <c r="E68" s="19" t="s">
        <v>44</v>
      </c>
      <c r="F68" s="7">
        <v>234151363.13</v>
      </c>
      <c r="G68" s="7">
        <v>235770029.73000002</v>
      </c>
      <c r="H68" s="7">
        <v>235936670.58</v>
      </c>
      <c r="I68" s="7">
        <v>236681159.85999998</v>
      </c>
      <c r="J68" s="7">
        <v>236891505.03</v>
      </c>
      <c r="K68" s="7">
        <v>237037677.68</v>
      </c>
      <c r="L68" s="45">
        <v>237835968.44000003</v>
      </c>
      <c r="M68" s="54">
        <v>238260140.91000003</v>
      </c>
      <c r="N68" s="54">
        <v>238654082.95000002</v>
      </c>
      <c r="O68" s="54">
        <v>239234298.78</v>
      </c>
      <c r="P68" s="54">
        <v>239895336.47</v>
      </c>
      <c r="Q68" s="54">
        <v>239979914.76000002</v>
      </c>
      <c r="R68" s="54">
        <v>242453539.85000002</v>
      </c>
      <c r="S68" s="54">
        <v>242374829.36</v>
      </c>
      <c r="T68" s="54">
        <v>242753666.81</v>
      </c>
      <c r="U68" s="54">
        <v>243434699.65</v>
      </c>
      <c r="V68" s="54">
        <v>244339205.97</v>
      </c>
      <c r="W68" s="54">
        <v>244610098.05</v>
      </c>
      <c r="X68" s="54">
        <v>245314822.33999997</v>
      </c>
      <c r="Y68" s="19">
        <v>245935872.33</v>
      </c>
      <c r="Z68" s="19">
        <v>246352234.73</v>
      </c>
      <c r="AA68" s="19">
        <v>247047267.09</v>
      </c>
      <c r="AB68" s="19">
        <v>247942968</v>
      </c>
      <c r="AC68" s="19">
        <v>248740843.57</v>
      </c>
      <c r="AD68" s="19">
        <v>248616640.3</v>
      </c>
      <c r="AE68" s="19">
        <v>248616640.3</v>
      </c>
      <c r="AF68" s="19">
        <v>250706368.85</v>
      </c>
      <c r="AG68" s="19">
        <v>251001084.01</v>
      </c>
      <c r="AH68" s="19">
        <v>251225815.63</v>
      </c>
      <c r="AI68" s="19">
        <v>252127033.49</v>
      </c>
      <c r="AJ68" s="19">
        <v>252361464.55</v>
      </c>
      <c r="AK68" s="19">
        <v>253536927.87</v>
      </c>
      <c r="AL68" s="19">
        <v>253387877.76000002</v>
      </c>
      <c r="AM68" s="19">
        <v>253761442.83</v>
      </c>
      <c r="AN68" s="19">
        <v>253797095.9</v>
      </c>
      <c r="AO68" s="19">
        <v>253614536.78</v>
      </c>
      <c r="AP68" s="135">
        <v>255164904.31</v>
      </c>
      <c r="AQ68" s="135">
        <v>257140300.79</v>
      </c>
      <c r="AR68" s="135">
        <v>256524972.59</v>
      </c>
      <c r="AS68" s="135">
        <v>257199419.9</v>
      </c>
      <c r="AT68" s="135">
        <v>258552739.85</v>
      </c>
      <c r="AU68" s="135">
        <v>259060138.27</v>
      </c>
      <c r="AV68" s="135">
        <v>259595307.4</v>
      </c>
      <c r="AW68" s="135">
        <v>259595307.4</v>
      </c>
      <c r="AX68" s="135">
        <v>259275746.95</v>
      </c>
      <c r="AY68" s="135">
        <v>260914805.82000002</v>
      </c>
      <c r="AZ68" s="135">
        <v>260914805.82000002</v>
      </c>
      <c r="BA68" s="135">
        <v>260581226.27999997</v>
      </c>
      <c r="BB68" s="135">
        <v>260147483.25000003</v>
      </c>
      <c r="BC68" s="12">
        <v>260147483.25000003</v>
      </c>
      <c r="BD68" s="12">
        <v>261428148.91000003</v>
      </c>
      <c r="BE68" s="12">
        <v>262098198.32999998</v>
      </c>
      <c r="BF68" s="12">
        <v>262554672.08999997</v>
      </c>
      <c r="BG68" s="12">
        <v>262772951.61</v>
      </c>
      <c r="BH68" s="12">
        <v>264647723.96000004</v>
      </c>
      <c r="BI68" s="12">
        <v>264897799.66000003</v>
      </c>
      <c r="BJ68" s="12">
        <v>265426818.39</v>
      </c>
      <c r="BK68" s="12">
        <v>265339168.69</v>
      </c>
      <c r="BL68" s="208">
        <v>264933936.18</v>
      </c>
      <c r="BM68" s="208">
        <v>265068613.53</v>
      </c>
      <c r="BN68" s="208">
        <v>265799800.31</v>
      </c>
      <c r="BO68" s="95">
        <f>((BB68/2)+SUM(BC68:BM68)+(BN68/2))/12</f>
        <v>263524096.36500004</v>
      </c>
      <c r="BP68" s="81"/>
      <c r="BQ68" s="81">
        <f>+BO68/($BO$92+$BO$171)</f>
        <v>0.2221010649485286</v>
      </c>
      <c r="BR68"/>
      <c r="BS68" s="105">
        <f>+BQ68*$BR$92</f>
        <v>294747933.22162825</v>
      </c>
      <c r="BU68" s="81"/>
      <c r="BV68" s="81">
        <f>+BN68/($BN$92+$BN$171)</f>
        <v>0.2101479664234927</v>
      </c>
      <c r="BW68"/>
      <c r="BX68" s="105">
        <f>+BV68*$BW$92</f>
        <v>291695224.2075821</v>
      </c>
    </row>
    <row r="69" spans="1:76" ht="12.75">
      <c r="A69" s="55">
        <v>47</v>
      </c>
      <c r="B69" s="56"/>
      <c r="C69" s="39"/>
      <c r="D69" s="39"/>
      <c r="E69" s="39" t="s">
        <v>46</v>
      </c>
      <c r="F69" s="6">
        <v>243689905.70999998</v>
      </c>
      <c r="G69" s="6">
        <v>245308572.31</v>
      </c>
      <c r="H69" s="6">
        <v>245476682.69</v>
      </c>
      <c r="I69" s="216">
        <v>246252839.85</v>
      </c>
      <c r="J69" s="216">
        <v>246478055.38</v>
      </c>
      <c r="K69" s="216">
        <v>246712892.25</v>
      </c>
      <c r="L69" s="57">
        <f aca="true" t="shared" si="12" ref="L69:BB69">SUM(L67:L68)</f>
        <v>247521425.86</v>
      </c>
      <c r="M69" s="57">
        <f t="shared" si="12"/>
        <v>247970565.61</v>
      </c>
      <c r="N69" s="57">
        <f t="shared" si="12"/>
        <v>248383212.62</v>
      </c>
      <c r="O69" s="57">
        <f t="shared" si="12"/>
        <v>248988991.4</v>
      </c>
      <c r="P69" s="57">
        <f t="shared" si="12"/>
        <v>249676097.18</v>
      </c>
      <c r="Q69" s="57">
        <f t="shared" si="12"/>
        <v>249784791.58</v>
      </c>
      <c r="R69" s="57">
        <f t="shared" si="12"/>
        <v>252281864.36</v>
      </c>
      <c r="S69" s="57">
        <f t="shared" si="12"/>
        <v>252281864.36</v>
      </c>
      <c r="T69" s="57">
        <f t="shared" si="12"/>
        <v>252683353.02</v>
      </c>
      <c r="U69" s="57">
        <f t="shared" si="12"/>
        <v>253393495.91</v>
      </c>
      <c r="V69" s="57">
        <f t="shared" si="12"/>
        <v>254318040.44</v>
      </c>
      <c r="W69" s="57">
        <f t="shared" si="12"/>
        <v>254621657.71</v>
      </c>
      <c r="X69" s="57">
        <f t="shared" si="12"/>
        <v>255350215.39</v>
      </c>
      <c r="Y69" s="57">
        <f t="shared" si="12"/>
        <v>255998737.03</v>
      </c>
      <c r="Z69" s="57">
        <f t="shared" si="12"/>
        <v>256441102.98</v>
      </c>
      <c r="AA69" s="57">
        <f t="shared" si="12"/>
        <v>257167343.74</v>
      </c>
      <c r="AB69" s="57">
        <f t="shared" si="12"/>
        <v>258092606.33</v>
      </c>
      <c r="AC69" s="57">
        <f t="shared" si="12"/>
        <v>258891239.82</v>
      </c>
      <c r="AD69" s="57">
        <f t="shared" si="12"/>
        <v>258827991.16000003</v>
      </c>
      <c r="AE69" s="57">
        <f t="shared" si="12"/>
        <v>258827991.16000003</v>
      </c>
      <c r="AF69" s="57">
        <f t="shared" si="12"/>
        <v>260953006.63</v>
      </c>
      <c r="AG69" s="57">
        <f t="shared" si="12"/>
        <v>261270317.29</v>
      </c>
      <c r="AH69" s="57">
        <f t="shared" si="12"/>
        <v>261496606.73</v>
      </c>
      <c r="AI69" s="57">
        <f t="shared" si="12"/>
        <v>262456938.86</v>
      </c>
      <c r="AJ69" s="57">
        <f t="shared" si="12"/>
        <v>262724759.55</v>
      </c>
      <c r="AK69" s="57">
        <f t="shared" si="12"/>
        <v>263902283.24</v>
      </c>
      <c r="AL69" s="57">
        <f t="shared" si="12"/>
        <v>263766688.3</v>
      </c>
      <c r="AM69" s="57">
        <f t="shared" si="12"/>
        <v>264140145.62</v>
      </c>
      <c r="AN69" s="57">
        <f t="shared" si="12"/>
        <v>264114319.21</v>
      </c>
      <c r="AO69" s="57">
        <f t="shared" si="12"/>
        <v>263925157.7</v>
      </c>
      <c r="AP69" s="57">
        <f t="shared" si="12"/>
        <v>265484252.9</v>
      </c>
      <c r="AQ69" s="57">
        <f t="shared" si="12"/>
        <v>267460718.19</v>
      </c>
      <c r="AR69" s="57">
        <f t="shared" si="12"/>
        <v>266850927.27</v>
      </c>
      <c r="AS69" s="57">
        <f t="shared" si="12"/>
        <v>267523235.67000002</v>
      </c>
      <c r="AT69" s="57">
        <f t="shared" si="12"/>
        <v>268899219.32</v>
      </c>
      <c r="AU69" s="57">
        <f t="shared" si="12"/>
        <v>269420576.92</v>
      </c>
      <c r="AV69" s="57">
        <f t="shared" si="12"/>
        <v>269968189.74</v>
      </c>
      <c r="AW69" s="57">
        <f t="shared" si="12"/>
        <v>269968189.74</v>
      </c>
      <c r="AX69" s="57">
        <f t="shared" si="12"/>
        <v>269684349.9</v>
      </c>
      <c r="AY69" s="57">
        <f t="shared" si="12"/>
        <v>271315894.72</v>
      </c>
      <c r="AZ69" s="57">
        <f t="shared" si="12"/>
        <v>271315894.72</v>
      </c>
      <c r="BA69" s="57">
        <f t="shared" si="12"/>
        <v>270940276.78</v>
      </c>
      <c r="BB69" s="138">
        <f t="shared" si="12"/>
        <v>270469738.72</v>
      </c>
      <c r="BC69" s="6">
        <v>270469738.72</v>
      </c>
      <c r="BD69" s="6">
        <v>271721212.04</v>
      </c>
      <c r="BE69" s="6">
        <v>272395846.53</v>
      </c>
      <c r="BF69" s="6">
        <v>272848148.84</v>
      </c>
      <c r="BG69" s="6">
        <v>273098024.42</v>
      </c>
      <c r="BH69" s="6">
        <v>275026061.6</v>
      </c>
      <c r="BI69" s="6">
        <v>275275141.04</v>
      </c>
      <c r="BJ69" s="6">
        <v>275826502.08</v>
      </c>
      <c r="BK69" s="221">
        <v>275745320.31</v>
      </c>
      <c r="BL69" s="208">
        <f>SUM(BL67:BL68)</f>
        <v>275357079.69</v>
      </c>
      <c r="BM69" s="208">
        <f>SUM(BM67:BM68)</f>
        <v>275449882.99</v>
      </c>
      <c r="BN69" s="208">
        <f>SUM(BN67:BN68)</f>
        <v>276151120.74</v>
      </c>
      <c r="BO69" s="102">
        <f>SUM(BO67:BO68)</f>
        <v>273876948.9991667</v>
      </c>
      <c r="BP69" s="81"/>
      <c r="BR69"/>
      <c r="BS69" s="99">
        <f>SUM(BS67:BS68)</f>
        <v>306282272.6628313</v>
      </c>
      <c r="BU69" s="81"/>
      <c r="BW69"/>
      <c r="BX69" s="99">
        <f>SUM(BX67:BX68)</f>
        <v>302731189.26663095</v>
      </c>
    </row>
    <row r="70" spans="1:75" ht="12.75">
      <c r="A70" s="35">
        <v>48</v>
      </c>
      <c r="B70" s="36"/>
      <c r="C70" s="19"/>
      <c r="D70" s="19"/>
      <c r="E70" s="19"/>
      <c r="F70" s="5"/>
      <c r="G70" s="5"/>
      <c r="H70" s="5"/>
      <c r="I70" s="5"/>
      <c r="J70" s="5"/>
      <c r="K70" s="5"/>
      <c r="L70" s="1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35"/>
      <c r="BC70" s="5"/>
      <c r="BD70" s="5"/>
      <c r="BE70" s="5"/>
      <c r="BF70" s="5"/>
      <c r="BG70" s="5"/>
      <c r="BH70" s="5"/>
      <c r="BI70" s="5"/>
      <c r="BJ70" s="5"/>
      <c r="BK70" s="5"/>
      <c r="BL70" s="208"/>
      <c r="BM70" s="208"/>
      <c r="BN70" s="208"/>
      <c r="BO70" s="95"/>
      <c r="BP70" s="81"/>
      <c r="BR70"/>
      <c r="BU70" s="81"/>
      <c r="BW70"/>
    </row>
    <row r="71" spans="1:75" ht="12.75">
      <c r="A71" s="35">
        <v>49</v>
      </c>
      <c r="B71" s="36"/>
      <c r="C71" s="19" t="s">
        <v>110</v>
      </c>
      <c r="D71" s="19" t="s">
        <v>111</v>
      </c>
      <c r="E71" s="19"/>
      <c r="F71" s="5"/>
      <c r="G71" s="5"/>
      <c r="H71" s="5"/>
      <c r="I71" s="5"/>
      <c r="J71" s="5"/>
      <c r="K71" s="5"/>
      <c r="L71" s="1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35"/>
      <c r="BC71" s="5"/>
      <c r="BD71" s="5"/>
      <c r="BE71" s="5"/>
      <c r="BF71" s="5"/>
      <c r="BG71" s="5"/>
      <c r="BH71" s="5"/>
      <c r="BI71" s="5"/>
      <c r="BJ71" s="5"/>
      <c r="BK71" s="5"/>
      <c r="BL71" s="208"/>
      <c r="BM71" s="208"/>
      <c r="BN71" s="208"/>
      <c r="BO71" s="95"/>
      <c r="BP71" s="81"/>
      <c r="BR71"/>
      <c r="BU71" s="81"/>
      <c r="BW71"/>
    </row>
    <row r="72" spans="1:76" ht="12.75">
      <c r="A72" s="41">
        <v>50</v>
      </c>
      <c r="B72" s="36"/>
      <c r="C72" s="19"/>
      <c r="D72" s="19"/>
      <c r="E72" s="19" t="s">
        <v>45</v>
      </c>
      <c r="F72" s="7">
        <v>5397367.199999999</v>
      </c>
      <c r="G72" s="7">
        <v>5397367.199999999</v>
      </c>
      <c r="H72" s="7">
        <v>5392147.909999999</v>
      </c>
      <c r="I72" s="5">
        <v>5410473.239999999</v>
      </c>
      <c r="J72" s="5">
        <v>5423192.839999999</v>
      </c>
      <c r="K72" s="5">
        <v>5392151.709999999</v>
      </c>
      <c r="L72" s="45">
        <v>5404398.239999999</v>
      </c>
      <c r="M72" s="54">
        <v>5402382.821999999</v>
      </c>
      <c r="N72" s="54">
        <v>5420209.071999999</v>
      </c>
      <c r="O72" s="54">
        <v>5436080.681999999</v>
      </c>
      <c r="P72" s="54">
        <v>5454064.061999999</v>
      </c>
      <c r="Q72" s="54">
        <v>5473736.731999998</v>
      </c>
      <c r="R72" s="54">
        <v>5511693.981999998</v>
      </c>
      <c r="S72" s="54">
        <v>4560085.27</v>
      </c>
      <c r="T72" s="54">
        <v>4573132.36</v>
      </c>
      <c r="U72" s="54">
        <v>4604422.67</v>
      </c>
      <c r="V72" s="54">
        <v>4650550.36</v>
      </c>
      <c r="W72" s="54">
        <v>4673095.22</v>
      </c>
      <c r="X72" s="54">
        <v>4687666.77</v>
      </c>
      <c r="Y72" s="19">
        <v>4741414.6</v>
      </c>
      <c r="Z72" s="19">
        <v>4781408.66</v>
      </c>
      <c r="AA72" s="19">
        <v>4908100.42</v>
      </c>
      <c r="AB72" s="19">
        <v>4908100.42</v>
      </c>
      <c r="AC72" s="19">
        <v>4953962.16</v>
      </c>
      <c r="AD72" s="19">
        <v>4988461.24</v>
      </c>
      <c r="AE72" s="19">
        <v>4988461.24</v>
      </c>
      <c r="AF72" s="19">
        <v>5073480.35</v>
      </c>
      <c r="AG72" s="19">
        <v>5075956.86</v>
      </c>
      <c r="AH72" s="19">
        <v>5075956.86</v>
      </c>
      <c r="AI72" s="19">
        <v>5082586.64</v>
      </c>
      <c r="AJ72" s="19">
        <v>5199720.58</v>
      </c>
      <c r="AK72" s="19">
        <v>5229898.09</v>
      </c>
      <c r="AL72" s="19">
        <v>5230148.05</v>
      </c>
      <c r="AM72" s="19">
        <v>5232599.73</v>
      </c>
      <c r="AN72" s="19">
        <v>5079886.46</v>
      </c>
      <c r="AO72" s="19">
        <v>5086843.06</v>
      </c>
      <c r="AP72" s="135">
        <v>5204343.24</v>
      </c>
      <c r="AQ72" s="135">
        <v>5208832.4</v>
      </c>
      <c r="AR72" s="135">
        <v>5211014.44</v>
      </c>
      <c r="AS72" s="135">
        <v>5230689.62</v>
      </c>
      <c r="AT72" s="135">
        <v>5230689.62</v>
      </c>
      <c r="AU72" s="135">
        <v>5257006.83</v>
      </c>
      <c r="AV72" s="135">
        <v>5257006.83</v>
      </c>
      <c r="AW72" s="135">
        <v>5257006.83</v>
      </c>
      <c r="AX72" s="135">
        <v>5286116.32</v>
      </c>
      <c r="AY72" s="135">
        <v>5299680.9</v>
      </c>
      <c r="AZ72" s="135">
        <v>5299680.9</v>
      </c>
      <c r="BA72" s="135">
        <v>5299680.9</v>
      </c>
      <c r="BB72" s="135">
        <v>5556382.31</v>
      </c>
      <c r="BC72" s="12">
        <v>5556382.31</v>
      </c>
      <c r="BD72" s="12">
        <v>5565242.02</v>
      </c>
      <c r="BE72" s="12">
        <v>5570167.22</v>
      </c>
      <c r="BF72" s="12">
        <v>5574118.32</v>
      </c>
      <c r="BG72" s="12">
        <v>5574118.32</v>
      </c>
      <c r="BH72" s="12">
        <v>5600773.24</v>
      </c>
      <c r="BI72" s="12">
        <v>5789754.55</v>
      </c>
      <c r="BJ72" s="12">
        <v>5791615.33</v>
      </c>
      <c r="BK72" s="5">
        <v>5809669.62</v>
      </c>
      <c r="BL72" s="208">
        <v>5809669.62</v>
      </c>
      <c r="BM72" s="208">
        <v>5830523.85</v>
      </c>
      <c r="BN72" s="208">
        <v>5946085.44</v>
      </c>
      <c r="BO72" s="95">
        <f>((BB72/2)+SUM(BC72:BM72)+(BN72/2))/12</f>
        <v>5685272.356249999</v>
      </c>
      <c r="BP72" s="81">
        <f>+BO72/($BO$93+$BO$170)</f>
        <v>0.14557850513706222</v>
      </c>
      <c r="BR72"/>
      <c r="BS72" s="99">
        <f>+BP72*$BR$93</f>
        <v>6334086.216610585</v>
      </c>
      <c r="BU72" s="81">
        <f>+BN72/($BN$93+$BN$170)</f>
        <v>0.139939056541091</v>
      </c>
      <c r="BW72"/>
      <c r="BX72" s="99">
        <f>+BU72*$BW$93</f>
        <v>6339364.29634407</v>
      </c>
    </row>
    <row r="73" spans="1:76" ht="12.75">
      <c r="A73" s="41">
        <v>51</v>
      </c>
      <c r="B73" s="36"/>
      <c r="C73" s="19"/>
      <c r="D73" s="19"/>
      <c r="E73" s="19" t="s">
        <v>44</v>
      </c>
      <c r="F73" s="7">
        <v>136575254.89000002</v>
      </c>
      <c r="G73" s="7">
        <v>137395412.20000002</v>
      </c>
      <c r="H73" s="7">
        <v>137895614.64000002</v>
      </c>
      <c r="I73" s="7">
        <v>138592496.48</v>
      </c>
      <c r="J73" s="7">
        <v>139391905.03</v>
      </c>
      <c r="K73" s="7">
        <v>140031765.07</v>
      </c>
      <c r="L73" s="45">
        <v>142876888.99</v>
      </c>
      <c r="M73" s="54">
        <v>143556351.31800002</v>
      </c>
      <c r="N73" s="54">
        <v>144291668.21800002</v>
      </c>
      <c r="O73" s="54">
        <v>144892263.738</v>
      </c>
      <c r="P73" s="54">
        <v>145944755.288</v>
      </c>
      <c r="Q73" s="54">
        <v>152347148.968</v>
      </c>
      <c r="R73" s="54">
        <v>142370920.11800003</v>
      </c>
      <c r="S73" s="54">
        <v>144620586.41</v>
      </c>
      <c r="T73" s="54">
        <v>145104887.33999997</v>
      </c>
      <c r="U73" s="54">
        <v>147597026.46</v>
      </c>
      <c r="V73" s="54">
        <v>148000452.52999997</v>
      </c>
      <c r="W73" s="54">
        <v>151777986.42</v>
      </c>
      <c r="X73" s="54">
        <v>152326191.33</v>
      </c>
      <c r="Y73" s="19">
        <v>154027787.67000002</v>
      </c>
      <c r="Z73" s="19">
        <v>154959678.41</v>
      </c>
      <c r="AA73" s="19">
        <v>158194221.91</v>
      </c>
      <c r="AB73" s="19">
        <v>158408229.22</v>
      </c>
      <c r="AC73" s="19">
        <v>159464135.16</v>
      </c>
      <c r="AD73" s="19">
        <v>163295924.04</v>
      </c>
      <c r="AE73" s="19">
        <v>163295924.04</v>
      </c>
      <c r="AF73" s="19">
        <v>165707655.23</v>
      </c>
      <c r="AG73" s="19">
        <v>166273289.14</v>
      </c>
      <c r="AH73" s="19">
        <v>166270154.65999997</v>
      </c>
      <c r="AI73" s="19">
        <v>166755481.23000002</v>
      </c>
      <c r="AJ73" s="19">
        <v>173768638.18999997</v>
      </c>
      <c r="AK73" s="19">
        <v>174430158.26000002</v>
      </c>
      <c r="AL73" s="19">
        <v>174555083.13</v>
      </c>
      <c r="AM73" s="19">
        <v>175081741.27</v>
      </c>
      <c r="AN73" s="19">
        <v>178656692.95999998</v>
      </c>
      <c r="AO73" s="19">
        <v>179092556.55</v>
      </c>
      <c r="AP73" s="135">
        <v>180626225.07</v>
      </c>
      <c r="AQ73" s="135">
        <v>180919648.72</v>
      </c>
      <c r="AR73" s="135">
        <v>181241196.02</v>
      </c>
      <c r="AS73" s="135">
        <v>181309287.09</v>
      </c>
      <c r="AT73" s="135">
        <v>181329713.06</v>
      </c>
      <c r="AU73" s="135">
        <v>183468676.4</v>
      </c>
      <c r="AV73" s="135">
        <v>183468676.4</v>
      </c>
      <c r="AW73" s="135">
        <v>183468676.4</v>
      </c>
      <c r="AX73" s="135">
        <v>184450278.88</v>
      </c>
      <c r="AY73" s="135">
        <v>184992953.348</v>
      </c>
      <c r="AZ73" s="135">
        <v>184992953.35</v>
      </c>
      <c r="BA73" s="135">
        <v>185023625.36999997</v>
      </c>
      <c r="BB73" s="135">
        <v>188848875.66</v>
      </c>
      <c r="BC73" s="12">
        <v>188960701.19</v>
      </c>
      <c r="BD73" s="12">
        <v>189915811.47</v>
      </c>
      <c r="BE73" s="12">
        <v>190602142.07000002</v>
      </c>
      <c r="BF73" s="12">
        <v>191282939.03</v>
      </c>
      <c r="BG73" s="12">
        <v>191325317.05</v>
      </c>
      <c r="BH73" s="12">
        <v>192019778.57999998</v>
      </c>
      <c r="BI73" s="12">
        <v>196668603.32</v>
      </c>
      <c r="BJ73" s="12">
        <v>196953460.98999998</v>
      </c>
      <c r="BK73" s="12">
        <v>197304369.58999997</v>
      </c>
      <c r="BL73" s="208">
        <v>197234195.29</v>
      </c>
      <c r="BM73" s="208">
        <v>198241209.1</v>
      </c>
      <c r="BN73" s="208">
        <v>199758144.38</v>
      </c>
      <c r="BO73" s="95">
        <f>((BB73/2)+SUM(BC73:BM73)+(BN73/2))/12</f>
        <v>193734336.475</v>
      </c>
      <c r="BP73" s="81"/>
      <c r="BQ73" s="81">
        <f>+BO73/($BO$92+$BO$171)</f>
        <v>0.1632814723272832</v>
      </c>
      <c r="BR73"/>
      <c r="BS73" s="105">
        <f>+BQ73*$BR$92</f>
        <v>216689084.82273376</v>
      </c>
      <c r="BU73" s="81"/>
      <c r="BV73" s="81">
        <f>+BN73/($BN$92+$BN$171)</f>
        <v>0.15793378237691666</v>
      </c>
      <c r="BW73"/>
      <c r="BX73" s="105">
        <f>+BV73*$BW$92</f>
        <v>219219490.17364427</v>
      </c>
    </row>
    <row r="74" spans="1:76" ht="12.75">
      <c r="A74" s="55">
        <v>52</v>
      </c>
      <c r="B74" s="56"/>
      <c r="C74" s="39"/>
      <c r="D74" s="39"/>
      <c r="E74" s="39" t="s">
        <v>46</v>
      </c>
      <c r="F74" s="6">
        <v>141972622.09</v>
      </c>
      <c r="G74" s="6">
        <v>142792779.4</v>
      </c>
      <c r="H74" s="6">
        <v>143287762.55</v>
      </c>
      <c r="I74" s="216">
        <v>144002969.72</v>
      </c>
      <c r="J74" s="216">
        <v>144815097.87</v>
      </c>
      <c r="K74" s="216">
        <v>145423916.78</v>
      </c>
      <c r="L74" s="57">
        <f aca="true" t="shared" si="13" ref="L74:BB74">SUM(L72:L73)</f>
        <v>148281287.23000002</v>
      </c>
      <c r="M74" s="57">
        <f t="shared" si="13"/>
        <v>148958734.14000002</v>
      </c>
      <c r="N74" s="57">
        <f t="shared" si="13"/>
        <v>149711877.29000002</v>
      </c>
      <c r="O74" s="57">
        <f t="shared" si="13"/>
        <v>150328344.42000002</v>
      </c>
      <c r="P74" s="57">
        <f t="shared" si="13"/>
        <v>151398819.35</v>
      </c>
      <c r="Q74" s="57">
        <f t="shared" si="13"/>
        <v>157820885.7</v>
      </c>
      <c r="R74" s="57">
        <f t="shared" si="13"/>
        <v>147882614.10000002</v>
      </c>
      <c r="S74" s="57">
        <f t="shared" si="13"/>
        <v>149180671.68</v>
      </c>
      <c r="T74" s="57">
        <f t="shared" si="13"/>
        <v>149678019.7</v>
      </c>
      <c r="U74" s="57">
        <f t="shared" si="13"/>
        <v>152201449.13</v>
      </c>
      <c r="V74" s="57">
        <f t="shared" si="13"/>
        <v>152651002.89</v>
      </c>
      <c r="W74" s="57">
        <f t="shared" si="13"/>
        <v>156451081.64</v>
      </c>
      <c r="X74" s="57">
        <f t="shared" si="13"/>
        <v>157013858.10000002</v>
      </c>
      <c r="Y74" s="57">
        <f t="shared" si="13"/>
        <v>158769202.27</v>
      </c>
      <c r="Z74" s="57">
        <f t="shared" si="13"/>
        <v>159741087.07</v>
      </c>
      <c r="AA74" s="57">
        <f t="shared" si="13"/>
        <v>163102322.32999998</v>
      </c>
      <c r="AB74" s="57">
        <f t="shared" si="13"/>
        <v>163316329.64</v>
      </c>
      <c r="AC74" s="57">
        <f t="shared" si="13"/>
        <v>164418097.32</v>
      </c>
      <c r="AD74" s="57">
        <f t="shared" si="13"/>
        <v>168284385.28</v>
      </c>
      <c r="AE74" s="57">
        <f t="shared" si="13"/>
        <v>168284385.28</v>
      </c>
      <c r="AF74" s="57">
        <f t="shared" si="13"/>
        <v>170781135.57999998</v>
      </c>
      <c r="AG74" s="57">
        <f t="shared" si="13"/>
        <v>171349246</v>
      </c>
      <c r="AH74" s="57">
        <f t="shared" si="13"/>
        <v>171346111.51999998</v>
      </c>
      <c r="AI74" s="57">
        <f t="shared" si="13"/>
        <v>171838067.87</v>
      </c>
      <c r="AJ74" s="57">
        <f t="shared" si="13"/>
        <v>178968358.76999998</v>
      </c>
      <c r="AK74" s="57">
        <f t="shared" si="13"/>
        <v>179660056.35000002</v>
      </c>
      <c r="AL74" s="57">
        <f t="shared" si="13"/>
        <v>179785231.18</v>
      </c>
      <c r="AM74" s="57">
        <f t="shared" si="13"/>
        <v>180314341</v>
      </c>
      <c r="AN74" s="57">
        <f t="shared" si="13"/>
        <v>183736579.42</v>
      </c>
      <c r="AO74" s="57">
        <f t="shared" si="13"/>
        <v>184179399.61</v>
      </c>
      <c r="AP74" s="57">
        <f t="shared" si="13"/>
        <v>185830568.31</v>
      </c>
      <c r="AQ74" s="57">
        <f t="shared" si="13"/>
        <v>186128481.12</v>
      </c>
      <c r="AR74" s="57">
        <f t="shared" si="13"/>
        <v>186452210.46</v>
      </c>
      <c r="AS74" s="57">
        <f t="shared" si="13"/>
        <v>186539976.71</v>
      </c>
      <c r="AT74" s="57">
        <f t="shared" si="13"/>
        <v>186560402.68</v>
      </c>
      <c r="AU74" s="57">
        <f t="shared" si="13"/>
        <v>188725683.23000002</v>
      </c>
      <c r="AV74" s="57">
        <f t="shared" si="13"/>
        <v>188725683.23000002</v>
      </c>
      <c r="AW74" s="57">
        <f t="shared" si="13"/>
        <v>188725683.23000002</v>
      </c>
      <c r="AX74" s="57">
        <f t="shared" si="13"/>
        <v>189736395.2</v>
      </c>
      <c r="AY74" s="57">
        <f t="shared" si="13"/>
        <v>190292634.248</v>
      </c>
      <c r="AZ74" s="57">
        <f t="shared" si="13"/>
        <v>190292634.25</v>
      </c>
      <c r="BA74" s="57">
        <f t="shared" si="13"/>
        <v>190323306.26999998</v>
      </c>
      <c r="BB74" s="138">
        <f t="shared" si="13"/>
        <v>194405257.97</v>
      </c>
      <c r="BC74" s="6">
        <v>194517083.5</v>
      </c>
      <c r="BD74" s="6">
        <v>195481053.49</v>
      </c>
      <c r="BE74" s="6">
        <v>196172309.29000002</v>
      </c>
      <c r="BF74" s="6">
        <v>196857057.35</v>
      </c>
      <c r="BG74" s="6">
        <v>196899435.37</v>
      </c>
      <c r="BH74" s="6">
        <v>197620551.82</v>
      </c>
      <c r="BI74" s="6">
        <v>202458357.87</v>
      </c>
      <c r="BJ74" s="6">
        <v>202745076.32</v>
      </c>
      <c r="BK74" s="221">
        <v>203114039.20999998</v>
      </c>
      <c r="BL74" s="208">
        <f>SUM(BL72:BL73)</f>
        <v>203043864.91</v>
      </c>
      <c r="BM74" s="208">
        <f>SUM(BM72:BM73)</f>
        <v>204071732.95</v>
      </c>
      <c r="BN74" s="208">
        <f>SUM(BN72:BN73)</f>
        <v>205704229.82</v>
      </c>
      <c r="BO74" s="102">
        <f>SUM(BO72:BO73)</f>
        <v>199419608.83124998</v>
      </c>
      <c r="BP74" s="81"/>
      <c r="BR74"/>
      <c r="BS74" s="99">
        <f>SUM(BS72:BS73)</f>
        <v>223023171.03934434</v>
      </c>
      <c r="BU74" s="81"/>
      <c r="BW74"/>
      <c r="BX74" s="99">
        <f>SUM(BX72:BX73)</f>
        <v>225558854.46998835</v>
      </c>
    </row>
    <row r="75" spans="1:75" ht="12.75">
      <c r="A75" s="35">
        <v>53</v>
      </c>
      <c r="B75" s="36"/>
      <c r="C75" s="19"/>
      <c r="D75" s="19"/>
      <c r="E75" s="19"/>
      <c r="F75" s="5"/>
      <c r="G75" s="5"/>
      <c r="H75" s="5"/>
      <c r="I75" s="5"/>
      <c r="J75" s="5"/>
      <c r="K75" s="5"/>
      <c r="L75" s="1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35"/>
      <c r="BC75" s="5"/>
      <c r="BD75" s="5"/>
      <c r="BE75" s="5"/>
      <c r="BF75" s="5"/>
      <c r="BG75" s="5"/>
      <c r="BH75" s="5"/>
      <c r="BI75" s="5"/>
      <c r="BJ75" s="5"/>
      <c r="BK75" s="5"/>
      <c r="BL75" s="208"/>
      <c r="BM75" s="208"/>
      <c r="BN75" s="208"/>
      <c r="BO75" s="95"/>
      <c r="BP75" s="81"/>
      <c r="BR75"/>
      <c r="BU75" s="81"/>
      <c r="BW75"/>
    </row>
    <row r="76" spans="1:75" ht="12.75">
      <c r="A76" s="35">
        <v>54</v>
      </c>
      <c r="B76" s="36"/>
      <c r="C76" s="19" t="s">
        <v>112</v>
      </c>
      <c r="D76" s="19" t="s">
        <v>113</v>
      </c>
      <c r="E76" s="19"/>
      <c r="F76" s="5"/>
      <c r="G76" s="5"/>
      <c r="H76" s="5"/>
      <c r="I76" s="5"/>
      <c r="J76" s="5"/>
      <c r="K76" s="5"/>
      <c r="L76" s="1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35"/>
      <c r="BC76" s="5"/>
      <c r="BD76" s="5"/>
      <c r="BE76" s="5"/>
      <c r="BF76" s="5"/>
      <c r="BG76" s="5"/>
      <c r="BH76" s="5"/>
      <c r="BI76" s="5"/>
      <c r="BJ76" s="5"/>
      <c r="BK76" s="5"/>
      <c r="BL76" s="208"/>
      <c r="BM76" s="208"/>
      <c r="BN76" s="208"/>
      <c r="BO76" s="95"/>
      <c r="BP76" s="81"/>
      <c r="BR76"/>
      <c r="BU76" s="81"/>
      <c r="BW76"/>
    </row>
    <row r="77" spans="1:76" ht="12.75">
      <c r="A77" s="41">
        <v>55</v>
      </c>
      <c r="B77" s="36"/>
      <c r="C77" s="19"/>
      <c r="D77" s="19"/>
      <c r="E77" s="19" t="s">
        <v>45</v>
      </c>
      <c r="F77" s="7">
        <v>698689.3</v>
      </c>
      <c r="G77" s="7">
        <v>698689.3</v>
      </c>
      <c r="H77" s="7">
        <v>698689.3</v>
      </c>
      <c r="I77" s="5">
        <v>698689.3</v>
      </c>
      <c r="J77" s="5">
        <v>698689.3</v>
      </c>
      <c r="K77" s="5">
        <v>669750.12</v>
      </c>
      <c r="L77" s="45">
        <v>669750.12</v>
      </c>
      <c r="M77" s="54">
        <v>669750.12</v>
      </c>
      <c r="N77" s="54">
        <v>669750.12</v>
      </c>
      <c r="O77" s="54">
        <v>669750.12</v>
      </c>
      <c r="P77" s="54">
        <v>669461.35</v>
      </c>
      <c r="Q77" s="54">
        <v>669461.35</v>
      </c>
      <c r="R77" s="54">
        <v>669461.35</v>
      </c>
      <c r="S77" s="54">
        <v>653119.39</v>
      </c>
      <c r="T77" s="54">
        <v>653119.39</v>
      </c>
      <c r="U77" s="54">
        <v>653119.39</v>
      </c>
      <c r="V77" s="54">
        <v>653119.39</v>
      </c>
      <c r="W77" s="54">
        <v>653119.39</v>
      </c>
      <c r="X77" s="54">
        <v>653119.39</v>
      </c>
      <c r="Y77" s="19">
        <v>653119.39</v>
      </c>
      <c r="Z77" s="19">
        <v>653119.39</v>
      </c>
      <c r="AA77" s="19">
        <v>653119.39</v>
      </c>
      <c r="AB77" s="19">
        <v>653119.39</v>
      </c>
      <c r="AC77" s="19">
        <v>653119.39</v>
      </c>
      <c r="AD77" s="19">
        <v>653119.39</v>
      </c>
      <c r="AE77" s="19">
        <v>653119.39</v>
      </c>
      <c r="AF77" s="19">
        <v>653119.39</v>
      </c>
      <c r="AG77" s="19">
        <v>653119.39</v>
      </c>
      <c r="AH77" s="19">
        <v>653119.39</v>
      </c>
      <c r="AI77" s="19">
        <v>653119.39</v>
      </c>
      <c r="AJ77" s="19">
        <v>653119.39</v>
      </c>
      <c r="AK77" s="19">
        <v>653119.39</v>
      </c>
      <c r="AL77" s="19">
        <v>653119.39</v>
      </c>
      <c r="AM77" s="19">
        <v>653119.39</v>
      </c>
      <c r="AN77" s="19">
        <v>653119.39</v>
      </c>
      <c r="AO77" s="19">
        <v>653119.39</v>
      </c>
      <c r="AP77" s="135">
        <v>653119.39</v>
      </c>
      <c r="AQ77" s="135">
        <v>653119.39</v>
      </c>
      <c r="AR77" s="135">
        <v>653119.39</v>
      </c>
      <c r="AS77" s="135">
        <v>653119.39</v>
      </c>
      <c r="AT77" s="135">
        <v>653119.39</v>
      </c>
      <c r="AU77" s="135">
        <v>653119.39</v>
      </c>
      <c r="AV77" s="135">
        <v>653119.39</v>
      </c>
      <c r="AW77" s="135">
        <v>653119.39</v>
      </c>
      <c r="AX77" s="135">
        <v>653119.39</v>
      </c>
      <c r="AY77" s="135">
        <v>653119.39</v>
      </c>
      <c r="AZ77" s="135">
        <v>653119.39</v>
      </c>
      <c r="BA77" s="135">
        <v>653119.39</v>
      </c>
      <c r="BB77" s="135">
        <v>653119.39</v>
      </c>
      <c r="BC77" s="12">
        <v>653119.39</v>
      </c>
      <c r="BD77" s="12">
        <v>653119.39</v>
      </c>
      <c r="BE77" s="12">
        <v>653119.39</v>
      </c>
      <c r="BF77" s="12">
        <v>653119.39</v>
      </c>
      <c r="BG77" s="12">
        <v>653119.39</v>
      </c>
      <c r="BH77" s="12">
        <v>653119.39</v>
      </c>
      <c r="BI77" s="12">
        <v>653119.39</v>
      </c>
      <c r="BJ77" s="12">
        <v>653119.39</v>
      </c>
      <c r="BK77" s="5">
        <v>653119.39</v>
      </c>
      <c r="BL77" s="208">
        <v>653119.39</v>
      </c>
      <c r="BM77" s="208">
        <v>653119.39</v>
      </c>
      <c r="BN77" s="208">
        <v>653119.39</v>
      </c>
      <c r="BO77" s="95">
        <f>((BB77/2)+SUM(BC77:BM77)+(BN77/2))/12</f>
        <v>653119.39</v>
      </c>
      <c r="BP77" s="81">
        <f>+BO77/($BO$93+$BO$170)</f>
        <v>0.016723938364659935</v>
      </c>
      <c r="BR77"/>
      <c r="BS77" s="99">
        <f>+BP77*$BR$93</f>
        <v>727654.5901010834</v>
      </c>
      <c r="BU77" s="81">
        <f>+BN77/($BN$93+$BN$170)</f>
        <v>0.015370938101638322</v>
      </c>
      <c r="BW77"/>
      <c r="BX77" s="99">
        <f>+BU77*$BW$93</f>
        <v>696317.229880911</v>
      </c>
    </row>
    <row r="78" spans="1:76" ht="12.75">
      <c r="A78" s="41">
        <v>56</v>
      </c>
      <c r="B78" s="36"/>
      <c r="C78" s="19"/>
      <c r="D78" s="19"/>
      <c r="E78" s="19" t="s">
        <v>44</v>
      </c>
      <c r="F78" s="7">
        <v>14453022.169999998</v>
      </c>
      <c r="G78" s="7">
        <v>14437494.719999999</v>
      </c>
      <c r="H78" s="7">
        <v>14424102.649999999</v>
      </c>
      <c r="I78" s="7">
        <v>14397014.669999998</v>
      </c>
      <c r="J78" s="7">
        <v>14352862.099999998</v>
      </c>
      <c r="K78" s="7">
        <v>14361484.1</v>
      </c>
      <c r="L78" s="45">
        <v>14361484.1</v>
      </c>
      <c r="M78" s="54">
        <v>14334599.78</v>
      </c>
      <c r="N78" s="54">
        <v>14331065.18</v>
      </c>
      <c r="O78" s="54">
        <v>14302469.550000003</v>
      </c>
      <c r="P78" s="54">
        <v>14284185.65</v>
      </c>
      <c r="Q78" s="54">
        <v>14273127.13</v>
      </c>
      <c r="R78" s="54">
        <v>13768383.799999999</v>
      </c>
      <c r="S78" s="54">
        <v>13784725.759999998</v>
      </c>
      <c r="T78" s="54">
        <v>13784725.759999998</v>
      </c>
      <c r="U78" s="54">
        <v>13790497.759999998</v>
      </c>
      <c r="V78" s="54">
        <v>13790497.759999998</v>
      </c>
      <c r="W78" s="54">
        <v>13790497.759999998</v>
      </c>
      <c r="X78" s="54">
        <v>13792979.52</v>
      </c>
      <c r="Y78" s="19">
        <v>13792979.52</v>
      </c>
      <c r="Z78" s="19">
        <v>13792979.52</v>
      </c>
      <c r="AA78" s="19">
        <v>13792979.52</v>
      </c>
      <c r="AB78" s="19">
        <v>13792979.52</v>
      </c>
      <c r="AC78" s="19">
        <v>13792979.52</v>
      </c>
      <c r="AD78" s="19">
        <v>13792979.52</v>
      </c>
      <c r="AE78" s="19">
        <v>13792979.52</v>
      </c>
      <c r="AF78" s="19">
        <v>13792979.52</v>
      </c>
      <c r="AG78" s="19">
        <v>13761292.739999998</v>
      </c>
      <c r="AH78" s="19">
        <v>13761292.739999998</v>
      </c>
      <c r="AI78" s="19">
        <v>13761292.739999998</v>
      </c>
      <c r="AJ78" s="19">
        <v>13758914.7</v>
      </c>
      <c r="AK78" s="19">
        <v>13758914.7</v>
      </c>
      <c r="AL78" s="19">
        <v>13758914.7</v>
      </c>
      <c r="AM78" s="19">
        <v>13755245.149999999</v>
      </c>
      <c r="AN78" s="19">
        <v>13755245.149999999</v>
      </c>
      <c r="AO78" s="19">
        <v>13755245.149999999</v>
      </c>
      <c r="AP78" s="135">
        <v>13755245.149999999</v>
      </c>
      <c r="AQ78" s="135">
        <v>13755245.15</v>
      </c>
      <c r="AR78" s="135">
        <v>13755245.15</v>
      </c>
      <c r="AS78" s="135">
        <v>13755245.15</v>
      </c>
      <c r="AT78" s="135">
        <v>13755245.15</v>
      </c>
      <c r="AU78" s="135">
        <v>13755245.15</v>
      </c>
      <c r="AV78" s="135">
        <v>13755245.15</v>
      </c>
      <c r="AW78" s="135">
        <v>13755245.149999999</v>
      </c>
      <c r="AX78" s="135">
        <v>13755245.149999999</v>
      </c>
      <c r="AY78" s="135">
        <v>13755245.149999999</v>
      </c>
      <c r="AZ78" s="135">
        <v>13755245.149999999</v>
      </c>
      <c r="BA78" s="135">
        <v>13974241.579999998</v>
      </c>
      <c r="BB78" s="135">
        <v>13974241.579999998</v>
      </c>
      <c r="BC78" s="12">
        <v>14017547.86</v>
      </c>
      <c r="BD78" s="12">
        <v>14017547.86</v>
      </c>
      <c r="BE78" s="12">
        <v>14017547.86</v>
      </c>
      <c r="BF78" s="12">
        <v>14017547.86</v>
      </c>
      <c r="BG78" s="12">
        <v>14017547.86</v>
      </c>
      <c r="BH78" s="12">
        <v>14455354.029999997</v>
      </c>
      <c r="BI78" s="12">
        <v>14450717.239999998</v>
      </c>
      <c r="BJ78" s="12">
        <v>14450268.089999998</v>
      </c>
      <c r="BK78" s="12">
        <v>14450268.089999998</v>
      </c>
      <c r="BL78" s="208">
        <v>14441326.839999998</v>
      </c>
      <c r="BM78" s="208">
        <v>14441326.839999998</v>
      </c>
      <c r="BN78" s="208">
        <v>14441326.839999998</v>
      </c>
      <c r="BO78" s="95">
        <f>((BB78/2)+SUM(BC78:BM78)+(BN78/2))/12</f>
        <v>14248732.053333333</v>
      </c>
      <c r="BP78" s="81"/>
      <c r="BQ78" s="81">
        <f>+BO78/($BO$92+$BO$171)</f>
        <v>0.012008991234062657</v>
      </c>
      <c r="BR78"/>
      <c r="BS78" s="105">
        <f>+BQ78*$BR$92</f>
        <v>15937003.035698721</v>
      </c>
      <c r="BU78" s="81"/>
      <c r="BV78" s="81">
        <f>+BN78/($BN$92+$BN$171)</f>
        <v>0.011417673995027553</v>
      </c>
      <c r="BW78"/>
      <c r="BX78" s="105">
        <f>+BV78*$BW$92</f>
        <v>15848266.498077916</v>
      </c>
    </row>
    <row r="79" spans="1:76" ht="12.75">
      <c r="A79" s="55">
        <v>57</v>
      </c>
      <c r="B79" s="56"/>
      <c r="C79" s="39"/>
      <c r="D79" s="39"/>
      <c r="E79" s="39" t="s">
        <v>46</v>
      </c>
      <c r="F79" s="6">
        <v>15151711.469999999</v>
      </c>
      <c r="G79" s="6">
        <v>15136184.02</v>
      </c>
      <c r="H79" s="6">
        <v>15122791.95</v>
      </c>
      <c r="I79" s="216">
        <v>15095703.969999999</v>
      </c>
      <c r="J79" s="216">
        <v>15051551.399999999</v>
      </c>
      <c r="K79" s="216">
        <v>15031234.219999999</v>
      </c>
      <c r="L79" s="57">
        <f aca="true" t="shared" si="14" ref="L79:BB79">SUM(L77:L78)</f>
        <v>15031234.219999999</v>
      </c>
      <c r="M79" s="57">
        <f t="shared" si="14"/>
        <v>15004349.899999999</v>
      </c>
      <c r="N79" s="57">
        <f t="shared" si="14"/>
        <v>15000815.299999999</v>
      </c>
      <c r="O79" s="57">
        <f t="shared" si="14"/>
        <v>14972219.670000002</v>
      </c>
      <c r="P79" s="57">
        <f t="shared" si="14"/>
        <v>14953647</v>
      </c>
      <c r="Q79" s="57">
        <f t="shared" si="14"/>
        <v>14942588.48</v>
      </c>
      <c r="R79" s="57">
        <f t="shared" si="14"/>
        <v>14437845.149999999</v>
      </c>
      <c r="S79" s="57">
        <f t="shared" si="14"/>
        <v>14437845.149999999</v>
      </c>
      <c r="T79" s="57">
        <f t="shared" si="14"/>
        <v>14437845.149999999</v>
      </c>
      <c r="U79" s="57">
        <f t="shared" si="14"/>
        <v>14443617.149999999</v>
      </c>
      <c r="V79" s="57">
        <f t="shared" si="14"/>
        <v>14443617.149999999</v>
      </c>
      <c r="W79" s="57">
        <f t="shared" si="14"/>
        <v>14443617.149999999</v>
      </c>
      <c r="X79" s="57">
        <f t="shared" si="14"/>
        <v>14446098.91</v>
      </c>
      <c r="Y79" s="57">
        <f t="shared" si="14"/>
        <v>14446098.91</v>
      </c>
      <c r="Z79" s="57">
        <f t="shared" si="14"/>
        <v>14446098.91</v>
      </c>
      <c r="AA79" s="57">
        <f t="shared" si="14"/>
        <v>14446098.91</v>
      </c>
      <c r="AB79" s="57">
        <f t="shared" si="14"/>
        <v>14446098.91</v>
      </c>
      <c r="AC79" s="57">
        <f t="shared" si="14"/>
        <v>14446098.91</v>
      </c>
      <c r="AD79" s="57">
        <f t="shared" si="14"/>
        <v>14446098.91</v>
      </c>
      <c r="AE79" s="57">
        <f t="shared" si="14"/>
        <v>14446098.91</v>
      </c>
      <c r="AF79" s="57">
        <f t="shared" si="14"/>
        <v>14446098.91</v>
      </c>
      <c r="AG79" s="57">
        <f t="shared" si="14"/>
        <v>14414412.129999999</v>
      </c>
      <c r="AH79" s="57">
        <f t="shared" si="14"/>
        <v>14414412.129999999</v>
      </c>
      <c r="AI79" s="57">
        <f t="shared" si="14"/>
        <v>14414412.129999999</v>
      </c>
      <c r="AJ79" s="57">
        <f t="shared" si="14"/>
        <v>14412034.09</v>
      </c>
      <c r="AK79" s="57">
        <f t="shared" si="14"/>
        <v>14412034.09</v>
      </c>
      <c r="AL79" s="57">
        <f t="shared" si="14"/>
        <v>14412034.09</v>
      </c>
      <c r="AM79" s="57">
        <f t="shared" si="14"/>
        <v>14408364.54</v>
      </c>
      <c r="AN79" s="57">
        <f t="shared" si="14"/>
        <v>14408364.54</v>
      </c>
      <c r="AO79" s="57">
        <f t="shared" si="14"/>
        <v>14408364.54</v>
      </c>
      <c r="AP79" s="57">
        <f t="shared" si="14"/>
        <v>14408364.54</v>
      </c>
      <c r="AQ79" s="57">
        <f t="shared" si="14"/>
        <v>14408364.540000001</v>
      </c>
      <c r="AR79" s="57">
        <f t="shared" si="14"/>
        <v>14408364.540000001</v>
      </c>
      <c r="AS79" s="57">
        <f t="shared" si="14"/>
        <v>14408364.540000001</v>
      </c>
      <c r="AT79" s="57">
        <f t="shared" si="14"/>
        <v>14408364.540000001</v>
      </c>
      <c r="AU79" s="57">
        <f t="shared" si="14"/>
        <v>14408364.540000001</v>
      </c>
      <c r="AV79" s="57">
        <f t="shared" si="14"/>
        <v>14408364.540000001</v>
      </c>
      <c r="AW79" s="57">
        <f t="shared" si="14"/>
        <v>14408364.54</v>
      </c>
      <c r="AX79" s="57">
        <f t="shared" si="14"/>
        <v>14408364.54</v>
      </c>
      <c r="AY79" s="57">
        <f t="shared" si="14"/>
        <v>14408364.54</v>
      </c>
      <c r="AZ79" s="57">
        <f t="shared" si="14"/>
        <v>14408364.54</v>
      </c>
      <c r="BA79" s="57">
        <f t="shared" si="14"/>
        <v>14627360.969999999</v>
      </c>
      <c r="BB79" s="138">
        <f t="shared" si="14"/>
        <v>14627360.969999999</v>
      </c>
      <c r="BC79" s="6">
        <v>14670667.25</v>
      </c>
      <c r="BD79" s="6">
        <v>14670667.25</v>
      </c>
      <c r="BE79" s="6">
        <v>14670667.25</v>
      </c>
      <c r="BF79" s="6">
        <v>14670667.25</v>
      </c>
      <c r="BG79" s="6">
        <v>14670667.25</v>
      </c>
      <c r="BH79" s="6">
        <v>15108473.419999998</v>
      </c>
      <c r="BI79" s="6">
        <v>15103836.629999999</v>
      </c>
      <c r="BJ79" s="6">
        <v>15103387.479999999</v>
      </c>
      <c r="BK79" s="221">
        <v>15103387.479999999</v>
      </c>
      <c r="BL79" s="208">
        <f>SUM(BL77:BL78)</f>
        <v>15094446.229999999</v>
      </c>
      <c r="BM79" s="208">
        <f>SUM(BM77:BM78)</f>
        <v>15094446.229999999</v>
      </c>
      <c r="BN79" s="208">
        <f>SUM(BN77:BN78)</f>
        <v>15094446.229999999</v>
      </c>
      <c r="BO79" s="102">
        <f>SUM(BO77:BO78)</f>
        <v>14901851.443333333</v>
      </c>
      <c r="BP79" s="81"/>
      <c r="BR79"/>
      <c r="BS79" s="99">
        <f>SUM(BS77:BS78)</f>
        <v>16664657.625799805</v>
      </c>
      <c r="BU79" s="81"/>
      <c r="BW79"/>
      <c r="BX79" s="99">
        <f>SUM(BX77:BX78)</f>
        <v>16544583.727958826</v>
      </c>
    </row>
    <row r="80" spans="1:75" ht="12.75">
      <c r="A80" s="35">
        <v>58</v>
      </c>
      <c r="B80" s="36"/>
      <c r="C80" s="19"/>
      <c r="D80" s="19"/>
      <c r="E80" s="19"/>
      <c r="F80" s="5"/>
      <c r="G80" s="5"/>
      <c r="H80" s="5"/>
      <c r="I80" s="5"/>
      <c r="J80" s="5"/>
      <c r="K80" s="5"/>
      <c r="L80" s="1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35"/>
      <c r="BC80" s="5"/>
      <c r="BD80" s="5"/>
      <c r="BE80" s="5"/>
      <c r="BF80" s="5"/>
      <c r="BG80" s="5"/>
      <c r="BH80" s="5"/>
      <c r="BI80" s="5"/>
      <c r="BJ80" s="5"/>
      <c r="BK80" s="5"/>
      <c r="BL80" s="208"/>
      <c r="BM80" s="208"/>
      <c r="BN80" s="208"/>
      <c r="BO80" s="95"/>
      <c r="BP80" s="81"/>
      <c r="BR80"/>
      <c r="BU80" s="81"/>
      <c r="BW80"/>
    </row>
    <row r="81" spans="1:75" ht="12.75">
      <c r="A81" s="35">
        <v>59</v>
      </c>
      <c r="B81" s="36"/>
      <c r="C81" s="19" t="s">
        <v>114</v>
      </c>
      <c r="D81" s="19" t="s">
        <v>97</v>
      </c>
      <c r="E81" s="19"/>
      <c r="F81" s="5"/>
      <c r="G81" s="5"/>
      <c r="H81" s="5"/>
      <c r="I81" s="5"/>
      <c r="J81" s="5"/>
      <c r="K81" s="5"/>
      <c r="L81" s="1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35"/>
      <c r="BC81" s="5"/>
      <c r="BD81" s="5"/>
      <c r="BE81" s="5"/>
      <c r="BF81" s="5"/>
      <c r="BG81" s="5"/>
      <c r="BH81" s="5"/>
      <c r="BI81" s="5"/>
      <c r="BJ81" s="5"/>
      <c r="BK81" s="5"/>
      <c r="BL81" s="208"/>
      <c r="BM81" s="208"/>
      <c r="BN81" s="208"/>
      <c r="BO81" s="95"/>
      <c r="BP81" s="81"/>
      <c r="BR81"/>
      <c r="BU81" s="81"/>
      <c r="BW81"/>
    </row>
    <row r="82" spans="1:76" ht="12.75">
      <c r="A82" s="41">
        <v>60</v>
      </c>
      <c r="B82" s="36"/>
      <c r="C82" s="19"/>
      <c r="D82" s="19"/>
      <c r="E82" s="19" t="s">
        <v>45</v>
      </c>
      <c r="F82" s="7">
        <v>124037.69</v>
      </c>
      <c r="G82" s="7">
        <v>124037.69</v>
      </c>
      <c r="H82" s="7">
        <v>124037.69</v>
      </c>
      <c r="I82" s="5">
        <v>124037.69</v>
      </c>
      <c r="J82" s="5">
        <v>124037.69</v>
      </c>
      <c r="K82" s="5">
        <v>117498.38</v>
      </c>
      <c r="L82" s="45">
        <v>117498.38</v>
      </c>
      <c r="M82" s="54">
        <v>117498.38</v>
      </c>
      <c r="N82" s="54">
        <v>117498.38</v>
      </c>
      <c r="O82" s="54">
        <v>117498.38</v>
      </c>
      <c r="P82" s="54">
        <v>117498.38</v>
      </c>
      <c r="Q82" s="54">
        <v>95218.84</v>
      </c>
      <c r="R82" s="54">
        <v>95218.84</v>
      </c>
      <c r="S82" s="54">
        <v>95218.84</v>
      </c>
      <c r="T82" s="54">
        <v>95218.84</v>
      </c>
      <c r="U82" s="54">
        <v>95218.84</v>
      </c>
      <c r="V82" s="54">
        <v>95218.84</v>
      </c>
      <c r="W82" s="54">
        <v>95218.84</v>
      </c>
      <c r="X82" s="54">
        <v>95218.84</v>
      </c>
      <c r="Y82" s="19">
        <v>95218.84</v>
      </c>
      <c r="Z82" s="19">
        <v>95218.84</v>
      </c>
      <c r="AA82" s="19">
        <v>95218.84</v>
      </c>
      <c r="AB82" s="19">
        <v>95218.84</v>
      </c>
      <c r="AC82" s="19">
        <v>95218.84</v>
      </c>
      <c r="AD82" s="19">
        <v>95218.84</v>
      </c>
      <c r="AE82" s="19">
        <v>95218.84</v>
      </c>
      <c r="AF82" s="19">
        <v>95218.84</v>
      </c>
      <c r="AG82" s="19">
        <v>95218.84</v>
      </c>
      <c r="AH82" s="19">
        <v>95218.84</v>
      </c>
      <c r="AI82" s="19">
        <v>95218.84</v>
      </c>
      <c r="AJ82" s="19">
        <v>95218.84</v>
      </c>
      <c r="AK82" s="19">
        <v>95218.84</v>
      </c>
      <c r="AL82" s="19">
        <v>95218.84</v>
      </c>
      <c r="AM82" s="19">
        <v>95218.84</v>
      </c>
      <c r="AN82" s="19">
        <v>95218.84</v>
      </c>
      <c r="AO82" s="19">
        <v>95218.84</v>
      </c>
      <c r="AP82" s="135">
        <v>95218.84</v>
      </c>
      <c r="AQ82" s="135">
        <v>95218.84</v>
      </c>
      <c r="AR82" s="135">
        <v>95218.84</v>
      </c>
      <c r="AS82" s="135">
        <v>95218.84</v>
      </c>
      <c r="AT82" s="135">
        <v>95218.84</v>
      </c>
      <c r="AU82" s="135">
        <v>95218.84</v>
      </c>
      <c r="AV82" s="135">
        <v>95218.84</v>
      </c>
      <c r="AW82" s="135">
        <v>95218.84</v>
      </c>
      <c r="AX82" s="135">
        <v>95218.84</v>
      </c>
      <c r="AY82" s="135">
        <v>95218.84</v>
      </c>
      <c r="AZ82" s="135">
        <v>33453.21</v>
      </c>
      <c r="BA82" s="135">
        <v>33453.21</v>
      </c>
      <c r="BB82" s="135">
        <v>33453.21</v>
      </c>
      <c r="BC82" s="12">
        <v>33453.21</v>
      </c>
      <c r="BD82" s="12">
        <v>33453.21</v>
      </c>
      <c r="BE82" s="12">
        <v>33453.21</v>
      </c>
      <c r="BF82" s="12">
        <v>33453.21</v>
      </c>
      <c r="BG82" s="12">
        <v>33453.21</v>
      </c>
      <c r="BH82" s="12">
        <v>33453.21</v>
      </c>
      <c r="BI82" s="12">
        <v>33453.21</v>
      </c>
      <c r="BJ82" s="12">
        <v>33453.21</v>
      </c>
      <c r="BK82" s="5">
        <v>33453.21</v>
      </c>
      <c r="BL82" s="208">
        <v>33453.21</v>
      </c>
      <c r="BM82" s="208">
        <v>37945.78</v>
      </c>
      <c r="BN82" s="208">
        <v>69226.31</v>
      </c>
      <c r="BO82" s="95">
        <f>((BB82/2)+SUM(BC82:BM82)+(BN82/2))/12</f>
        <v>35318.136666666665</v>
      </c>
      <c r="BP82" s="81">
        <f>+BO82/($BO$93+$BO$170)</f>
        <v>0.0009043650361811634</v>
      </c>
      <c r="BR82"/>
      <c r="BS82" s="99">
        <f>+BP82*$BR$93</f>
        <v>39348.70814249961</v>
      </c>
      <c r="BU82" s="81">
        <f>+BN82/($BN$93+$BN$170)</f>
        <v>0.001629217172705324</v>
      </c>
      <c r="BW82"/>
      <c r="BX82" s="99">
        <f>+BU82*$BW$93</f>
        <v>73804.9936231065</v>
      </c>
    </row>
    <row r="83" spans="1:76" ht="12.75">
      <c r="A83" s="41">
        <v>61</v>
      </c>
      <c r="B83" s="36"/>
      <c r="C83" s="19"/>
      <c r="D83" s="19"/>
      <c r="E83" s="19" t="s">
        <v>44</v>
      </c>
      <c r="F83" s="7">
        <v>1817296.79</v>
      </c>
      <c r="G83" s="7">
        <v>1819884.43</v>
      </c>
      <c r="H83" s="7">
        <v>1854669.11</v>
      </c>
      <c r="I83" s="7">
        <v>1854669.11</v>
      </c>
      <c r="J83" s="7">
        <v>1848109.8</v>
      </c>
      <c r="K83" s="7">
        <v>1857139.75</v>
      </c>
      <c r="L83" s="45">
        <v>1857139.75</v>
      </c>
      <c r="M83" s="54">
        <v>1857139.75</v>
      </c>
      <c r="N83" s="54">
        <v>1857062.7</v>
      </c>
      <c r="O83" s="54">
        <v>1857082.8</v>
      </c>
      <c r="P83" s="54">
        <v>2217639.74</v>
      </c>
      <c r="Q83" s="54">
        <v>2259883.95</v>
      </c>
      <c r="R83" s="54">
        <v>2260893.95</v>
      </c>
      <c r="S83" s="54">
        <v>2260893.95</v>
      </c>
      <c r="T83" s="54">
        <v>2260893.95</v>
      </c>
      <c r="U83" s="54">
        <v>2260893.95</v>
      </c>
      <c r="V83" s="54">
        <v>2402135.93</v>
      </c>
      <c r="W83" s="54">
        <v>2402135.93</v>
      </c>
      <c r="X83" s="54">
        <v>2402135.93</v>
      </c>
      <c r="Y83" s="19">
        <v>2402135.93</v>
      </c>
      <c r="Z83" s="19">
        <v>2402135.93</v>
      </c>
      <c r="AA83" s="19">
        <v>2476812.02</v>
      </c>
      <c r="AB83" s="19">
        <v>2476812.02</v>
      </c>
      <c r="AC83" s="19">
        <v>2476812.02</v>
      </c>
      <c r="AD83" s="19">
        <v>2476812.02</v>
      </c>
      <c r="AE83" s="19">
        <v>2476812.02</v>
      </c>
      <c r="AF83" s="19">
        <v>2476812.02</v>
      </c>
      <c r="AG83" s="19">
        <v>2423463.05</v>
      </c>
      <c r="AH83" s="19">
        <v>2423463.05</v>
      </c>
      <c r="AI83" s="19">
        <v>2423463.05</v>
      </c>
      <c r="AJ83" s="19">
        <v>2423463.05</v>
      </c>
      <c r="AK83" s="19">
        <v>2423463.05</v>
      </c>
      <c r="AL83" s="19">
        <v>2423463.05</v>
      </c>
      <c r="AM83" s="19">
        <v>2426717.11</v>
      </c>
      <c r="AN83" s="19">
        <v>2426717.11</v>
      </c>
      <c r="AO83" s="19">
        <v>2426717.11</v>
      </c>
      <c r="AP83" s="135">
        <v>2426717.11</v>
      </c>
      <c r="AQ83" s="135">
        <v>2426717.11</v>
      </c>
      <c r="AR83" s="135">
        <v>2436254.73</v>
      </c>
      <c r="AS83" s="135">
        <v>2436254.73</v>
      </c>
      <c r="AT83" s="135">
        <v>2436254.73</v>
      </c>
      <c r="AU83" s="135">
        <v>2436254.73</v>
      </c>
      <c r="AV83" s="135">
        <v>2313646.08</v>
      </c>
      <c r="AW83" s="135">
        <v>2313646.08</v>
      </c>
      <c r="AX83" s="135">
        <v>2313646.08</v>
      </c>
      <c r="AY83" s="135">
        <v>2363803.61</v>
      </c>
      <c r="AZ83" s="135">
        <v>267139.27</v>
      </c>
      <c r="BA83" s="135">
        <v>263885.21</v>
      </c>
      <c r="BB83" s="135">
        <v>263885.21</v>
      </c>
      <c r="BC83" s="12">
        <v>263885.21</v>
      </c>
      <c r="BD83" s="12">
        <v>263885.21</v>
      </c>
      <c r="BE83" s="12">
        <v>263885.21</v>
      </c>
      <c r="BF83" s="12">
        <v>263885.21</v>
      </c>
      <c r="BG83" s="12">
        <v>263885.21</v>
      </c>
      <c r="BH83" s="12">
        <v>263885.21</v>
      </c>
      <c r="BI83" s="12">
        <v>270009.78</v>
      </c>
      <c r="BJ83" s="12">
        <v>270009.78</v>
      </c>
      <c r="BK83" s="12">
        <v>282960.89</v>
      </c>
      <c r="BL83" s="208">
        <v>282646.08</v>
      </c>
      <c r="BM83" s="208">
        <v>278153.51</v>
      </c>
      <c r="BN83" s="208">
        <v>278153.51</v>
      </c>
      <c r="BO83" s="95">
        <f>((BB83/2)+SUM(BC83:BM83)+(BN83/2))/12</f>
        <v>269842.55500000005</v>
      </c>
      <c r="BP83" s="81"/>
      <c r="BQ83" s="81">
        <f>+BO83/($BO$92+$BO$171)</f>
        <v>0.00022742633277421923</v>
      </c>
      <c r="BR83"/>
      <c r="BS83" s="105">
        <f>+BQ83*$BR$92</f>
        <v>301815.0388468881</v>
      </c>
      <c r="BU83" s="81"/>
      <c r="BV83" s="81">
        <f>+BN83/($BN$92+$BN$171)</f>
        <v>0.00021991511811477268</v>
      </c>
      <c r="BW83"/>
      <c r="BX83" s="105">
        <f>+BV83*$BW$92</f>
        <v>305252.48841025337</v>
      </c>
    </row>
    <row r="84" spans="1:76" ht="12.75">
      <c r="A84" s="41">
        <v>62</v>
      </c>
      <c r="B84" s="56"/>
      <c r="C84" s="39"/>
      <c r="D84" s="39"/>
      <c r="E84" s="39" t="s">
        <v>46</v>
      </c>
      <c r="F84" s="6">
        <v>1941334.48</v>
      </c>
      <c r="G84" s="6">
        <v>1943922.12</v>
      </c>
      <c r="H84" s="6">
        <v>1978706.8</v>
      </c>
      <c r="I84" s="216">
        <v>1978706.8</v>
      </c>
      <c r="J84" s="216">
        <v>1972147.49</v>
      </c>
      <c r="K84" s="216">
        <v>1974638.13</v>
      </c>
      <c r="L84" s="57">
        <f aca="true" t="shared" si="15" ref="L84:BB84">SUM(L82:L83)</f>
        <v>1974638.13</v>
      </c>
      <c r="M84" s="57">
        <f t="shared" si="15"/>
        <v>1974638.13</v>
      </c>
      <c r="N84" s="57">
        <f t="shared" si="15"/>
        <v>1974561.08</v>
      </c>
      <c r="O84" s="57">
        <f t="shared" si="15"/>
        <v>1974581.1800000002</v>
      </c>
      <c r="P84" s="57">
        <f t="shared" si="15"/>
        <v>2335138.12</v>
      </c>
      <c r="Q84" s="57">
        <f t="shared" si="15"/>
        <v>2355102.79</v>
      </c>
      <c r="R84" s="57">
        <f t="shared" si="15"/>
        <v>2356112.79</v>
      </c>
      <c r="S84" s="57">
        <f t="shared" si="15"/>
        <v>2356112.79</v>
      </c>
      <c r="T84" s="57">
        <f t="shared" si="15"/>
        <v>2356112.79</v>
      </c>
      <c r="U84" s="57">
        <f t="shared" si="15"/>
        <v>2356112.79</v>
      </c>
      <c r="V84" s="57">
        <f t="shared" si="15"/>
        <v>2497354.77</v>
      </c>
      <c r="W84" s="57">
        <f t="shared" si="15"/>
        <v>2497354.77</v>
      </c>
      <c r="X84" s="57">
        <f t="shared" si="15"/>
        <v>2497354.77</v>
      </c>
      <c r="Y84" s="57">
        <f t="shared" si="15"/>
        <v>2497354.77</v>
      </c>
      <c r="Z84" s="57">
        <f t="shared" si="15"/>
        <v>2497354.77</v>
      </c>
      <c r="AA84" s="57">
        <f t="shared" si="15"/>
        <v>2572030.86</v>
      </c>
      <c r="AB84" s="57">
        <f t="shared" si="15"/>
        <v>2572030.86</v>
      </c>
      <c r="AC84" s="57">
        <f t="shared" si="15"/>
        <v>2572030.86</v>
      </c>
      <c r="AD84" s="57">
        <f t="shared" si="15"/>
        <v>2572030.86</v>
      </c>
      <c r="AE84" s="57">
        <f t="shared" si="15"/>
        <v>2572030.86</v>
      </c>
      <c r="AF84" s="57">
        <f t="shared" si="15"/>
        <v>2572030.86</v>
      </c>
      <c r="AG84" s="57">
        <f t="shared" si="15"/>
        <v>2518681.8899999997</v>
      </c>
      <c r="AH84" s="57">
        <f t="shared" si="15"/>
        <v>2518681.8899999997</v>
      </c>
      <c r="AI84" s="57">
        <f t="shared" si="15"/>
        <v>2518681.8899999997</v>
      </c>
      <c r="AJ84" s="57">
        <f t="shared" si="15"/>
        <v>2518681.8899999997</v>
      </c>
      <c r="AK84" s="57">
        <f t="shared" si="15"/>
        <v>2518681.8899999997</v>
      </c>
      <c r="AL84" s="57">
        <f t="shared" si="15"/>
        <v>2518681.8899999997</v>
      </c>
      <c r="AM84" s="57">
        <f t="shared" si="15"/>
        <v>2521935.9499999997</v>
      </c>
      <c r="AN84" s="57">
        <f t="shared" si="15"/>
        <v>2521935.9499999997</v>
      </c>
      <c r="AO84" s="57">
        <f t="shared" si="15"/>
        <v>2521935.9499999997</v>
      </c>
      <c r="AP84" s="57">
        <f t="shared" si="15"/>
        <v>2521935.9499999997</v>
      </c>
      <c r="AQ84" s="57">
        <f t="shared" si="15"/>
        <v>2521935.9499999997</v>
      </c>
      <c r="AR84" s="57">
        <f t="shared" si="15"/>
        <v>2531473.57</v>
      </c>
      <c r="AS84" s="57">
        <f t="shared" si="15"/>
        <v>2531473.57</v>
      </c>
      <c r="AT84" s="57">
        <f t="shared" si="15"/>
        <v>2531473.57</v>
      </c>
      <c r="AU84" s="57">
        <f t="shared" si="15"/>
        <v>2531473.57</v>
      </c>
      <c r="AV84" s="57">
        <f t="shared" si="15"/>
        <v>2408864.92</v>
      </c>
      <c r="AW84" s="57">
        <f t="shared" si="15"/>
        <v>2408864.92</v>
      </c>
      <c r="AX84" s="57">
        <f t="shared" si="15"/>
        <v>2408864.92</v>
      </c>
      <c r="AY84" s="57">
        <f t="shared" si="15"/>
        <v>2459022.4499999997</v>
      </c>
      <c r="AZ84" s="57">
        <f t="shared" si="15"/>
        <v>300592.48000000004</v>
      </c>
      <c r="BA84" s="57">
        <f t="shared" si="15"/>
        <v>297338.42000000004</v>
      </c>
      <c r="BB84" s="138">
        <f t="shared" si="15"/>
        <v>297338.42000000004</v>
      </c>
      <c r="BC84" s="6">
        <v>297338.42</v>
      </c>
      <c r="BD84" s="6">
        <v>297338.42</v>
      </c>
      <c r="BE84" s="6">
        <v>297338.42</v>
      </c>
      <c r="BF84" s="6">
        <v>297338.42</v>
      </c>
      <c r="BG84" s="6">
        <v>297338.42</v>
      </c>
      <c r="BH84" s="6">
        <v>297338.42</v>
      </c>
      <c r="BI84" s="6">
        <v>303462.99</v>
      </c>
      <c r="BJ84" s="6">
        <v>303462.99</v>
      </c>
      <c r="BK84" s="221">
        <v>316414.1</v>
      </c>
      <c r="BL84" s="208">
        <f>SUM(BL82:BL83)</f>
        <v>316099.29000000004</v>
      </c>
      <c r="BM84" s="208">
        <f>SUM(BM82:BM83)</f>
        <v>316099.29000000004</v>
      </c>
      <c r="BN84" s="208">
        <f>SUM(BN82:BN83)</f>
        <v>347379.82</v>
      </c>
      <c r="BO84" s="102">
        <f>SUM(BO82:BO83)</f>
        <v>305160.6916666667</v>
      </c>
      <c r="BP84" s="81"/>
      <c r="BR84"/>
      <c r="BS84" s="99">
        <f>SUM(BS82:BS83)</f>
        <v>341163.7469893877</v>
      </c>
      <c r="BU84" s="81"/>
      <c r="BW84"/>
      <c r="BX84" s="99">
        <f>SUM(BX82:BX83)</f>
        <v>379057.4820333599</v>
      </c>
    </row>
    <row r="85" spans="1:75" ht="12.75">
      <c r="A85" s="41">
        <v>63</v>
      </c>
      <c r="B85" s="36"/>
      <c r="C85" s="19"/>
      <c r="D85" s="19"/>
      <c r="E85" s="19"/>
      <c r="F85" s="5"/>
      <c r="G85" s="5"/>
      <c r="H85" s="5"/>
      <c r="I85" s="5"/>
      <c r="J85" s="5"/>
      <c r="K85" s="5"/>
      <c r="L85" s="1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35"/>
      <c r="BC85" s="5"/>
      <c r="BD85" s="5"/>
      <c r="BE85" s="5"/>
      <c r="BF85" s="5"/>
      <c r="BG85" s="5"/>
      <c r="BH85" s="5"/>
      <c r="BI85" s="5"/>
      <c r="BJ85" s="5"/>
      <c r="BK85" s="5"/>
      <c r="BL85" s="208"/>
      <c r="BM85" s="208"/>
      <c r="BN85" s="208"/>
      <c r="BO85" s="95"/>
      <c r="BP85" s="81"/>
      <c r="BR85"/>
      <c r="BU85" s="81"/>
      <c r="BW85"/>
    </row>
    <row r="86" spans="1:75" ht="12.75">
      <c r="A86" s="41">
        <v>64</v>
      </c>
      <c r="B86" s="36"/>
      <c r="C86" s="19">
        <v>388</v>
      </c>
      <c r="D86" s="19" t="s">
        <v>8</v>
      </c>
      <c r="E86" s="19"/>
      <c r="F86" s="5"/>
      <c r="G86" s="5"/>
      <c r="H86" s="5"/>
      <c r="I86" s="5"/>
      <c r="J86" s="5"/>
      <c r="K86" s="5"/>
      <c r="L86" s="1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35"/>
      <c r="BC86" s="5"/>
      <c r="BD86" s="5"/>
      <c r="BE86" s="5"/>
      <c r="BF86" s="5"/>
      <c r="BG86" s="5"/>
      <c r="BH86" s="5"/>
      <c r="BI86" s="5"/>
      <c r="BJ86" s="5"/>
      <c r="BK86" s="5"/>
      <c r="BL86" s="208"/>
      <c r="BM86" s="208"/>
      <c r="BN86" s="208"/>
      <c r="BO86" s="95"/>
      <c r="BP86" s="81"/>
      <c r="BR86"/>
      <c r="BU86" s="81"/>
      <c r="BW86"/>
    </row>
    <row r="87" spans="1:76" ht="12.75">
      <c r="A87" s="41">
        <v>65</v>
      </c>
      <c r="B87" s="36"/>
      <c r="C87" s="19"/>
      <c r="D87" s="19"/>
      <c r="E87" s="19" t="s">
        <v>45</v>
      </c>
      <c r="F87" s="7">
        <v>0</v>
      </c>
      <c r="G87" s="7">
        <v>0</v>
      </c>
      <c r="H87" s="7">
        <v>0</v>
      </c>
      <c r="I87" s="5">
        <v>0</v>
      </c>
      <c r="J87" s="5">
        <v>0</v>
      </c>
      <c r="K87" s="5">
        <v>0</v>
      </c>
      <c r="L87" s="1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35">
        <v>0</v>
      </c>
      <c r="AQ87" s="135">
        <v>0</v>
      </c>
      <c r="AR87" s="135">
        <v>0</v>
      </c>
      <c r="AS87" s="135">
        <v>0</v>
      </c>
      <c r="AT87" s="135">
        <v>0</v>
      </c>
      <c r="AU87" s="135">
        <v>0</v>
      </c>
      <c r="AV87" s="135">
        <v>0</v>
      </c>
      <c r="AW87" s="135">
        <v>0</v>
      </c>
      <c r="AX87" s="135">
        <v>0</v>
      </c>
      <c r="AY87" s="135">
        <v>0</v>
      </c>
      <c r="AZ87" s="135">
        <v>0</v>
      </c>
      <c r="BA87" s="135">
        <v>0</v>
      </c>
      <c r="BB87" s="135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5">
        <v>0</v>
      </c>
      <c r="BL87" s="208">
        <v>0</v>
      </c>
      <c r="BM87" s="208">
        <v>0</v>
      </c>
      <c r="BN87" s="208">
        <v>0</v>
      </c>
      <c r="BO87" s="95">
        <f>((BB87/2)+SUM(BC87:BM87)+(BN87/2))/12</f>
        <v>0</v>
      </c>
      <c r="BP87" s="81">
        <f>+BO87/($BO$93+$BO$170)</f>
        <v>0</v>
      </c>
      <c r="BR87"/>
      <c r="BS87" s="99">
        <f>+BP87*$BR$93</f>
        <v>0</v>
      </c>
      <c r="BU87" s="81">
        <f>+BN87/($BN$93+$BN$170)</f>
        <v>0</v>
      </c>
      <c r="BW87"/>
      <c r="BX87" s="99">
        <f>+BU87*$BW$93</f>
        <v>0</v>
      </c>
    </row>
    <row r="88" spans="1:76" ht="13.5" thickBot="1">
      <c r="A88" s="41">
        <v>66</v>
      </c>
      <c r="B88" s="47"/>
      <c r="C88" s="19"/>
      <c r="D88" s="19"/>
      <c r="E88" s="19" t="s">
        <v>44</v>
      </c>
      <c r="F88" s="7">
        <v>0</v>
      </c>
      <c r="G88" s="7">
        <v>0</v>
      </c>
      <c r="H88" s="7">
        <v>0</v>
      </c>
      <c r="I88" s="7">
        <v>115896</v>
      </c>
      <c r="J88" s="7">
        <v>115896</v>
      </c>
      <c r="K88" s="7">
        <v>115896</v>
      </c>
      <c r="L88" s="14">
        <v>115896</v>
      </c>
      <c r="M88" s="54">
        <v>115896</v>
      </c>
      <c r="N88" s="54">
        <v>115896</v>
      </c>
      <c r="O88" s="54">
        <v>115896</v>
      </c>
      <c r="P88" s="54">
        <v>115896</v>
      </c>
      <c r="Q88" s="54">
        <v>115896</v>
      </c>
      <c r="R88" s="54">
        <v>115896</v>
      </c>
      <c r="S88" s="54">
        <v>115896</v>
      </c>
      <c r="T88" s="54">
        <v>115896</v>
      </c>
      <c r="U88" s="54">
        <v>115896</v>
      </c>
      <c r="V88" s="54">
        <v>115896</v>
      </c>
      <c r="W88" s="54">
        <v>115896</v>
      </c>
      <c r="X88" s="54">
        <v>115896</v>
      </c>
      <c r="Y88" s="19">
        <v>115896</v>
      </c>
      <c r="Z88" s="19">
        <v>115896</v>
      </c>
      <c r="AA88" s="19">
        <v>115896</v>
      </c>
      <c r="AB88" s="19">
        <v>115896</v>
      </c>
      <c r="AC88" s="19">
        <v>115896</v>
      </c>
      <c r="AD88" s="19">
        <v>115896</v>
      </c>
      <c r="AE88" s="19">
        <v>115896</v>
      </c>
      <c r="AF88" s="19">
        <v>115896</v>
      </c>
      <c r="AG88" s="19">
        <v>115896</v>
      </c>
      <c r="AH88" s="19">
        <v>115896</v>
      </c>
      <c r="AI88" s="19">
        <v>115896</v>
      </c>
      <c r="AJ88" s="19">
        <v>115896</v>
      </c>
      <c r="AK88" s="19">
        <v>115896</v>
      </c>
      <c r="AL88" s="19">
        <v>115896</v>
      </c>
      <c r="AM88" s="19">
        <v>115896</v>
      </c>
      <c r="AN88" s="19">
        <v>115896</v>
      </c>
      <c r="AO88" s="19">
        <v>115896</v>
      </c>
      <c r="AP88" s="135">
        <v>445253</v>
      </c>
      <c r="AQ88" s="135">
        <v>445253</v>
      </c>
      <c r="AR88" s="135">
        <v>445253</v>
      </c>
      <c r="AS88" s="135">
        <v>445253</v>
      </c>
      <c r="AT88" s="135">
        <v>445253</v>
      </c>
      <c r="AU88" s="135">
        <v>445253</v>
      </c>
      <c r="AV88" s="135">
        <v>445253</v>
      </c>
      <c r="AW88" s="135">
        <v>445253</v>
      </c>
      <c r="AX88" s="135">
        <v>445253</v>
      </c>
      <c r="AY88" s="135">
        <v>445253</v>
      </c>
      <c r="AZ88" s="135">
        <v>445253</v>
      </c>
      <c r="BA88" s="135">
        <v>445253</v>
      </c>
      <c r="BB88" s="135">
        <v>445253</v>
      </c>
      <c r="BC88" s="12">
        <v>445253</v>
      </c>
      <c r="BD88" s="12">
        <v>445253</v>
      </c>
      <c r="BE88" s="12">
        <v>445253</v>
      </c>
      <c r="BF88" s="12">
        <v>445253</v>
      </c>
      <c r="BG88" s="12">
        <v>445253</v>
      </c>
      <c r="BH88" s="12">
        <v>445253</v>
      </c>
      <c r="BI88" s="12">
        <v>445253</v>
      </c>
      <c r="BJ88" s="12">
        <v>445253</v>
      </c>
      <c r="BK88" s="222">
        <v>445253</v>
      </c>
      <c r="BL88" s="208">
        <v>445253</v>
      </c>
      <c r="BM88" s="208">
        <v>445253</v>
      </c>
      <c r="BN88" s="208">
        <v>347788</v>
      </c>
      <c r="BO88" s="95">
        <f>((BB88/2)+SUM(BC88:BM88)+(BN88/2))/12</f>
        <v>441191.9583333333</v>
      </c>
      <c r="BP88" s="81"/>
      <c r="BQ88" s="81">
        <f>+BO88/($BO$92+$BO$171)</f>
        <v>0.000371841532308446</v>
      </c>
      <c r="BR88"/>
      <c r="BS88" s="105">
        <f>+BQ88*$BR$92</f>
        <v>493466.8960694862</v>
      </c>
      <c r="BU88" s="81"/>
      <c r="BV88" s="81">
        <f>+BN88/($BN$92+$BN$171)</f>
        <v>0.00027496988658852646</v>
      </c>
      <c r="BW88"/>
      <c r="BX88" s="105">
        <f>+BV88*$BW$92</f>
        <v>381671.08672914177</v>
      </c>
    </row>
    <row r="89" spans="1:76" ht="12.75">
      <c r="A89" s="41">
        <v>67</v>
      </c>
      <c r="B89" s="58"/>
      <c r="C89" s="4"/>
      <c r="D89" s="4"/>
      <c r="E89" s="4" t="s">
        <v>46</v>
      </c>
      <c r="F89" s="6">
        <v>0</v>
      </c>
      <c r="G89" s="6">
        <v>0</v>
      </c>
      <c r="H89" s="6">
        <v>0</v>
      </c>
      <c r="I89" s="216">
        <v>115896</v>
      </c>
      <c r="J89" s="216">
        <v>115896</v>
      </c>
      <c r="K89" s="216">
        <v>115896</v>
      </c>
      <c r="L89" s="57">
        <f aca="true" t="shared" si="16" ref="L89:AP89">SUM(L87:L88)</f>
        <v>115896</v>
      </c>
      <c r="M89" s="57">
        <f t="shared" si="16"/>
        <v>115896</v>
      </c>
      <c r="N89" s="57">
        <f t="shared" si="16"/>
        <v>115896</v>
      </c>
      <c r="O89" s="57">
        <f t="shared" si="16"/>
        <v>115896</v>
      </c>
      <c r="P89" s="57">
        <f t="shared" si="16"/>
        <v>115896</v>
      </c>
      <c r="Q89" s="57">
        <f t="shared" si="16"/>
        <v>115896</v>
      </c>
      <c r="R89" s="57">
        <f t="shared" si="16"/>
        <v>115896</v>
      </c>
      <c r="S89" s="54">
        <f t="shared" si="16"/>
        <v>115896</v>
      </c>
      <c r="T89" s="54">
        <f t="shared" si="16"/>
        <v>115896</v>
      </c>
      <c r="U89" s="54">
        <f t="shared" si="16"/>
        <v>115896</v>
      </c>
      <c r="V89" s="54">
        <f t="shared" si="16"/>
        <v>115896</v>
      </c>
      <c r="W89" s="54">
        <f t="shared" si="16"/>
        <v>115896</v>
      </c>
      <c r="X89" s="54">
        <f t="shared" si="16"/>
        <v>115896</v>
      </c>
      <c r="Y89" s="54">
        <f t="shared" si="16"/>
        <v>115896</v>
      </c>
      <c r="Z89" s="54">
        <f t="shared" si="16"/>
        <v>115896</v>
      </c>
      <c r="AA89" s="54">
        <f t="shared" si="16"/>
        <v>115896</v>
      </c>
      <c r="AB89" s="54">
        <f t="shared" si="16"/>
        <v>115896</v>
      </c>
      <c r="AC89" s="54">
        <f t="shared" si="16"/>
        <v>115896</v>
      </c>
      <c r="AD89" s="54">
        <f t="shared" si="16"/>
        <v>115896</v>
      </c>
      <c r="AE89" s="54">
        <f t="shared" si="16"/>
        <v>115896</v>
      </c>
      <c r="AF89" s="54">
        <f t="shared" si="16"/>
        <v>115896</v>
      </c>
      <c r="AG89" s="54">
        <f t="shared" si="16"/>
        <v>115896</v>
      </c>
      <c r="AH89" s="54">
        <f t="shared" si="16"/>
        <v>115896</v>
      </c>
      <c r="AI89" s="54">
        <f t="shared" si="16"/>
        <v>115896</v>
      </c>
      <c r="AJ89" s="54">
        <f t="shared" si="16"/>
        <v>115896</v>
      </c>
      <c r="AK89" s="54">
        <f t="shared" si="16"/>
        <v>115896</v>
      </c>
      <c r="AL89" s="54">
        <f>SUM(AL87:AL88)</f>
        <v>115896</v>
      </c>
      <c r="AM89" s="54">
        <f t="shared" si="16"/>
        <v>115896</v>
      </c>
      <c r="AN89" s="54">
        <f t="shared" si="16"/>
        <v>115896</v>
      </c>
      <c r="AO89" s="54">
        <f t="shared" si="16"/>
        <v>115896</v>
      </c>
      <c r="AP89" s="54">
        <f t="shared" si="16"/>
        <v>445253</v>
      </c>
      <c r="AQ89" s="19">
        <v>445253</v>
      </c>
      <c r="AR89" s="54">
        <f>SUM(AR87:AR88)</f>
        <v>445253</v>
      </c>
      <c r="AS89" s="54">
        <f aca="true" t="shared" si="17" ref="AS89:BB89">SUM(AS87:AS88)</f>
        <v>445253</v>
      </c>
      <c r="AT89" s="54">
        <f t="shared" si="17"/>
        <v>445253</v>
      </c>
      <c r="AU89" s="54">
        <f t="shared" si="17"/>
        <v>445253</v>
      </c>
      <c r="AV89" s="54">
        <f t="shared" si="17"/>
        <v>445253</v>
      </c>
      <c r="AW89" s="54">
        <f t="shared" si="17"/>
        <v>445253</v>
      </c>
      <c r="AX89" s="54">
        <f>SUM(AX87:AX88)</f>
        <v>445253</v>
      </c>
      <c r="AY89" s="54">
        <f t="shared" si="17"/>
        <v>445253</v>
      </c>
      <c r="AZ89" s="54">
        <f t="shared" si="17"/>
        <v>445253</v>
      </c>
      <c r="BA89" s="54">
        <f t="shared" si="17"/>
        <v>445253</v>
      </c>
      <c r="BB89" s="135">
        <f t="shared" si="17"/>
        <v>445253</v>
      </c>
      <c r="BC89" s="6">
        <v>445253</v>
      </c>
      <c r="BD89" s="6">
        <v>445253</v>
      </c>
      <c r="BE89" s="6">
        <v>445253</v>
      </c>
      <c r="BF89" s="6">
        <v>445253</v>
      </c>
      <c r="BG89" s="6">
        <v>445253</v>
      </c>
      <c r="BH89" s="6">
        <v>445253</v>
      </c>
      <c r="BI89" s="6">
        <v>445253</v>
      </c>
      <c r="BJ89" s="6">
        <v>445253</v>
      </c>
      <c r="BK89" s="12">
        <v>445253</v>
      </c>
      <c r="BL89" s="208">
        <f>SUM(BL87:BL88)</f>
        <v>445253</v>
      </c>
      <c r="BM89" s="208">
        <f>SUM(BM87:BM88)</f>
        <v>445253</v>
      </c>
      <c r="BN89" s="208">
        <f>SUM(BN87:BN88)</f>
        <v>347788</v>
      </c>
      <c r="BO89" s="95">
        <f>((BB89/2)+SUM(BC89:BM89)+(BN89/2))/12</f>
        <v>441191.9583333333</v>
      </c>
      <c r="BP89" s="81"/>
      <c r="BR89"/>
      <c r="BS89" s="99">
        <f>SUM(BS87:BS88)</f>
        <v>493466.8960694862</v>
      </c>
      <c r="BU89" s="81"/>
      <c r="BW89"/>
      <c r="BX89" s="99">
        <f>SUM(BX87:BX88)</f>
        <v>381671.08672914177</v>
      </c>
    </row>
    <row r="90" spans="1:78" s="98" customFormat="1" ht="13.5" thickBot="1">
      <c r="A90" s="41">
        <v>68</v>
      </c>
      <c r="B90" s="36"/>
      <c r="C90" s="19"/>
      <c r="D90" s="19"/>
      <c r="E90" s="19"/>
      <c r="F90" s="175"/>
      <c r="G90" s="175"/>
      <c r="H90" s="175"/>
      <c r="I90" s="5"/>
      <c r="J90" s="5"/>
      <c r="K90" s="5"/>
      <c r="L90" s="59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136"/>
      <c r="BC90" s="175"/>
      <c r="BD90" s="175"/>
      <c r="BE90" s="175"/>
      <c r="BF90" s="175"/>
      <c r="BG90" s="175"/>
      <c r="BH90" s="175"/>
      <c r="BI90" s="175"/>
      <c r="BJ90" s="175"/>
      <c r="BK90" s="5"/>
      <c r="BL90" s="208"/>
      <c r="BM90" s="208"/>
      <c r="BN90" s="208"/>
      <c r="BO90" s="103"/>
      <c r="BP90" s="81"/>
      <c r="BQ90" s="81"/>
      <c r="BR90" s="99"/>
      <c r="BS90" s="99"/>
      <c r="BT90" s="114"/>
      <c r="BU90" s="81"/>
      <c r="BV90" s="81"/>
      <c r="BW90" s="99"/>
      <c r="BX90" s="99"/>
      <c r="BY90" s="18"/>
      <c r="BZ90"/>
    </row>
    <row r="91" spans="1:77" ht="13.5" thickBot="1">
      <c r="A91" s="93">
        <v>69</v>
      </c>
      <c r="B91" s="94"/>
      <c r="C91" s="95"/>
      <c r="D91" s="95" t="s">
        <v>115</v>
      </c>
      <c r="E91" s="95"/>
      <c r="F91" s="177">
        <v>941644737.3000001</v>
      </c>
      <c r="G91" s="177">
        <v>948685744.1399999</v>
      </c>
      <c r="H91" s="177">
        <v>953357143.3899999</v>
      </c>
      <c r="I91" s="217">
        <v>957052772.88</v>
      </c>
      <c r="J91" s="217">
        <v>960236781.62</v>
      </c>
      <c r="K91" s="217">
        <v>962170189.42</v>
      </c>
      <c r="L91" s="96">
        <f aca="true" t="shared" si="18" ref="L91:BB91">L37+L42+L54+L59+L64+L69+L74+L79+L84+L89</f>
        <v>968180758.9900001</v>
      </c>
      <c r="M91" s="96">
        <f t="shared" si="18"/>
        <v>969869975.3299999</v>
      </c>
      <c r="N91" s="96">
        <f t="shared" si="18"/>
        <v>971310091.92</v>
      </c>
      <c r="O91" s="96">
        <f t="shared" si="18"/>
        <v>974325299.1399999</v>
      </c>
      <c r="P91" s="96">
        <f t="shared" si="18"/>
        <v>978635859</v>
      </c>
      <c r="Q91" s="96">
        <f t="shared" si="18"/>
        <v>986304096.52</v>
      </c>
      <c r="R91" s="96">
        <f t="shared" si="18"/>
        <v>990984481.21</v>
      </c>
      <c r="S91" s="96">
        <f t="shared" si="18"/>
        <v>992301787.9300002</v>
      </c>
      <c r="T91" s="96">
        <f t="shared" si="18"/>
        <v>994173558.18</v>
      </c>
      <c r="U91" s="96">
        <f t="shared" si="18"/>
        <v>1000924551.6700001</v>
      </c>
      <c r="V91" s="96">
        <f t="shared" si="18"/>
        <v>1004641407.1400001</v>
      </c>
      <c r="W91" s="96">
        <f t="shared" si="18"/>
        <v>1010240205.21</v>
      </c>
      <c r="X91" s="96">
        <f t="shared" si="18"/>
        <v>1013489732.87</v>
      </c>
      <c r="Y91" s="96">
        <f t="shared" si="18"/>
        <v>1017319097.0699999</v>
      </c>
      <c r="Z91" s="96">
        <f t="shared" si="18"/>
        <v>1021147514.68</v>
      </c>
      <c r="AA91" s="96">
        <f t="shared" si="18"/>
        <v>1027854767.2</v>
      </c>
      <c r="AB91" s="96">
        <f t="shared" si="18"/>
        <v>1032548265.5600001</v>
      </c>
      <c r="AC91" s="96">
        <f t="shared" si="18"/>
        <v>1035859646.1499999</v>
      </c>
      <c r="AD91" s="96">
        <f t="shared" si="18"/>
        <v>1047365066.27</v>
      </c>
      <c r="AE91" s="96">
        <f t="shared" si="18"/>
        <v>1047350638.19</v>
      </c>
      <c r="AF91" s="96">
        <f t="shared" si="18"/>
        <v>1055707758.1700001</v>
      </c>
      <c r="AG91" s="96">
        <f t="shared" si="18"/>
        <v>1058942324.1899999</v>
      </c>
      <c r="AH91" s="96">
        <f t="shared" si="18"/>
        <v>1061450803.44</v>
      </c>
      <c r="AI91" s="96">
        <f t="shared" si="18"/>
        <v>1066772371.37</v>
      </c>
      <c r="AJ91" s="96">
        <f t="shared" si="18"/>
        <v>1076977639.83</v>
      </c>
      <c r="AK91" s="96">
        <f t="shared" si="18"/>
        <v>1081329498.64</v>
      </c>
      <c r="AL91" s="96">
        <f t="shared" si="18"/>
        <v>1083051356.48</v>
      </c>
      <c r="AM91" s="96">
        <f t="shared" si="18"/>
        <v>1087308339.4</v>
      </c>
      <c r="AN91" s="96">
        <f t="shared" si="18"/>
        <v>1093968925.0700002</v>
      </c>
      <c r="AO91" s="96">
        <f t="shared" si="18"/>
        <v>1095527814.2899997</v>
      </c>
      <c r="AP91" s="96">
        <f t="shared" si="18"/>
        <v>1104429799.1999998</v>
      </c>
      <c r="AQ91" s="96">
        <f t="shared" si="18"/>
        <v>1111647413.22</v>
      </c>
      <c r="AR91" s="96">
        <f t="shared" si="18"/>
        <v>1109437366.07</v>
      </c>
      <c r="AS91" s="96">
        <f t="shared" si="18"/>
        <v>1113561115.53</v>
      </c>
      <c r="AT91" s="96">
        <f t="shared" si="18"/>
        <v>1120908363.23</v>
      </c>
      <c r="AU91" s="96">
        <f t="shared" si="18"/>
        <v>1125790331.4099998</v>
      </c>
      <c r="AV91" s="96">
        <f t="shared" si="18"/>
        <v>1129676794.2</v>
      </c>
      <c r="AW91" s="96">
        <f t="shared" si="18"/>
        <v>1129676794.2</v>
      </c>
      <c r="AX91" s="96">
        <f t="shared" si="18"/>
        <v>1133250975.68</v>
      </c>
      <c r="AY91" s="96">
        <f t="shared" si="18"/>
        <v>1145589489.028</v>
      </c>
      <c r="AZ91" s="96">
        <f t="shared" si="18"/>
        <v>1143431059.06</v>
      </c>
      <c r="BA91" s="96">
        <f t="shared" si="18"/>
        <v>1149052023.99</v>
      </c>
      <c r="BB91" s="139">
        <f t="shared" si="18"/>
        <v>1174109844.8400002</v>
      </c>
      <c r="BC91" s="177">
        <v>1174914687.92</v>
      </c>
      <c r="BD91" s="177">
        <v>1185338427.74</v>
      </c>
      <c r="BE91" s="177">
        <v>1192700952.0100002</v>
      </c>
      <c r="BF91" s="177">
        <v>1196469740.35</v>
      </c>
      <c r="BG91" s="177">
        <v>1200016761.7800002</v>
      </c>
      <c r="BH91" s="177">
        <v>1213799263.1100001</v>
      </c>
      <c r="BI91" s="177">
        <v>1222883138.1900003</v>
      </c>
      <c r="BJ91" s="177">
        <v>1239632683.4299998</v>
      </c>
      <c r="BK91" s="217">
        <v>1249475559.1</v>
      </c>
      <c r="BL91" s="208">
        <f>BL84+BL79+BL74+BL69+BL64+BL59+BL54+BL42+BL37+BL89</f>
        <v>1251305521.93</v>
      </c>
      <c r="BM91" s="208">
        <f>BM84+BM79+BM74+BM69+BM64+BM59+BM54+BM42+BM37+BM89</f>
        <v>1281309210.51</v>
      </c>
      <c r="BN91" s="208">
        <f>BN84+BN79+BN74+BN69+BN64+BN59+BN54+BN42+BN37+BN89</f>
        <v>1293798450.5999997</v>
      </c>
      <c r="BO91" s="96">
        <f>BO37+BO42+BO54+BO59+BO64+BO69+BO74+BO79+BO84+BO89</f>
        <v>1220150007.815833</v>
      </c>
      <c r="BP91" s="97">
        <f>SUM(BP35:BP90)</f>
        <v>0.9946117119940887</v>
      </c>
      <c r="BQ91" s="97">
        <f>SUM(BQ35:BQ90)</f>
        <v>0.9956191897444225</v>
      </c>
      <c r="BS91" s="108">
        <f>BS37+BS42+BS54+BS59+BS64+BS69+BS74+BS79+BS84+BS89</f>
        <v>1364550832.2574162</v>
      </c>
      <c r="BT91" s="120"/>
      <c r="BU91" s="97">
        <f>SUM(BU35:BU90)</f>
        <v>0.9927416468896215</v>
      </c>
      <c r="BV91" s="97">
        <f>SUM(BV35:BV90)</f>
        <v>0.9895591548430471</v>
      </c>
      <c r="BX91" s="108">
        <f>BX37+BX42+BX54+BX59+BX64+BX69+BX74+BX79+BX84+BX89</f>
        <v>1418526557.879773</v>
      </c>
      <c r="BY91" s="98"/>
    </row>
    <row r="92" spans="1:76" ht="13.5" thickBot="1">
      <c r="A92" s="41">
        <v>70</v>
      </c>
      <c r="B92" s="36"/>
      <c r="C92" s="19"/>
      <c r="D92" s="19"/>
      <c r="E92" s="19"/>
      <c r="F92" s="5"/>
      <c r="G92" s="5"/>
      <c r="H92" s="5"/>
      <c r="I92" s="5"/>
      <c r="J92" s="5"/>
      <c r="K92" s="5"/>
      <c r="L92" s="1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>
        <f>+AP88+AP83+AP78+AP73+AP68+AP63+AP58+AP53+AP41+AP36</f>
        <v>1067437348.61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35">
        <f>+BB88+BB83+BB78+BB73+BB68+BB63+BB58+BB53+BB41+BB36</f>
        <v>1136094265.2299998</v>
      </c>
      <c r="BC92" s="135"/>
      <c r="BD92" s="135"/>
      <c r="BE92" s="135"/>
      <c r="BF92" s="135"/>
      <c r="BG92" s="135"/>
      <c r="BH92" s="135">
        <f>+BH88+BH83+BH78+BH73+BH68+BH63+BH58+BH53+BH41+BH36</f>
        <v>1175087551.5900002</v>
      </c>
      <c r="BI92" s="5"/>
      <c r="BJ92" s="5"/>
      <c r="BK92" s="135">
        <f>+BK88+BK83+BK78+BK73+BK68+BK63+BK58+BK53+BK41+BK36</f>
        <v>1210246510.6399999</v>
      </c>
      <c r="BL92" s="135">
        <f>+BL88+BL83+BL78+BL73+BL68+BL63+BL58+BL53+BL41+BL36</f>
        <v>1211846594.8999999</v>
      </c>
      <c r="BM92" s="135">
        <f>+BM88+BM83+BM78+BM73+BM68+BM63+BM58+BM53+BM41+BM36</f>
        <v>1241788229.6699998</v>
      </c>
      <c r="BN92" s="135">
        <f>+BN88+BN83+BN78+BN73+BN68+BN63+BN58+BN53+BN41+BN36</f>
        <v>1251616326.4799998</v>
      </c>
      <c r="BO92" s="19">
        <f>+BO88+BO83+BO78+BO73+BO68+BO63+BO58+BO53+BO41+BO36</f>
        <v>1181307470.82125</v>
      </c>
      <c r="BP92" s="81"/>
      <c r="BQ92" s="81" t="s">
        <v>137</v>
      </c>
      <c r="BR92" s="104">
        <f>+'INPUTS 2008'!Q41</f>
        <v>1327089238.8108783</v>
      </c>
      <c r="BS92" s="99">
        <f>+BS88+BS83+BS78+BS73+BS68+BS63+BS58+BS53+BS41+BS36</f>
        <v>1321275512.6634293</v>
      </c>
      <c r="BU92" s="81"/>
      <c r="BV92" s="81" t="s">
        <v>137</v>
      </c>
      <c r="BW92" s="104">
        <f>+'INPUTS 2008'!P41</f>
        <v>1388046856.5646474</v>
      </c>
      <c r="BX92" s="99">
        <f>+BX88+BX83+BX78+BX73+BX68+BX63+BX58+BX53+BX41+BX36+BX18</f>
        <v>1373613217.1446607</v>
      </c>
    </row>
    <row r="93" spans="1:76" ht="13.5" thickBot="1">
      <c r="A93" s="41">
        <v>71</v>
      </c>
      <c r="B93" s="36" t="s">
        <v>75</v>
      </c>
      <c r="C93" s="19"/>
      <c r="D93" s="19"/>
      <c r="E93" s="19"/>
      <c r="F93" s="5"/>
      <c r="G93" s="5"/>
      <c r="H93" s="5"/>
      <c r="I93" s="5"/>
      <c r="J93" s="5"/>
      <c r="K93" s="5"/>
      <c r="L93" s="1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>
        <f>+AP87+AP82+AP77+AP72+AP67+AP62+AP57+AP48+AP40+AP35</f>
        <v>36992450.59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35">
        <f>+BB87+BB82+BB77+BB72+BB67+BB62+BB57+BB48+BB40+BB35</f>
        <v>38015579.60999999</v>
      </c>
      <c r="BC93" s="135"/>
      <c r="BD93" s="135"/>
      <c r="BE93" s="135"/>
      <c r="BF93" s="135"/>
      <c r="BG93" s="135"/>
      <c r="BH93" s="135">
        <f>+BH87+BH82+BH77+BH72+BH67+BH62+BH57+BH48+BH40+BH35</f>
        <v>38711711.52</v>
      </c>
      <c r="BI93" s="5"/>
      <c r="BJ93" s="5"/>
      <c r="BK93" s="135">
        <f>+BK87+BK82+BK77+BK72+BK67+BK62+BK57+BK48+BK40+BK35</f>
        <v>39229048.46</v>
      </c>
      <c r="BL93" s="135">
        <f>+BL87+BL82+BL77+BL72+BL67+BL62+BL57+BL48+BL40+BL35</f>
        <v>39458927.029999994</v>
      </c>
      <c r="BM93" s="135">
        <f>+BM87+BM82+BM77+BM72+BM67+BM62+BM57+BM48+BM40+BM35</f>
        <v>39520980.839999996</v>
      </c>
      <c r="BN93" s="135">
        <f>+BN87+BN82+BN77+BN72+BN67+BN62+BN57+BN48+BN40+BN35</f>
        <v>42182124.12</v>
      </c>
      <c r="BO93" s="19">
        <f>+BO87+BO82+BO77+BO72+BO67+BO62+BO57+BO48+BO40+BO35</f>
        <v>38842536.99458333</v>
      </c>
      <c r="BP93" s="81" t="s">
        <v>138</v>
      </c>
      <c r="BR93" s="104">
        <f>+'INPUTS 2008'!Q40</f>
        <v>43509762.72662672</v>
      </c>
      <c r="BS93" s="99">
        <f>+BS87+BS82+BS77+BS72+BS67+BS62+BS57+BS48+BS40+BS35</f>
        <v>43275319.593986794</v>
      </c>
      <c r="BU93" s="81" t="s">
        <v>138</v>
      </c>
      <c r="BW93" s="104">
        <f>+'INPUTS 2008'!P40</f>
        <v>45300893.49632431</v>
      </c>
      <c r="BX93" s="99">
        <f>+BX87+BX82+BX77+BX72+BX67+BX62+BX57+BX48+BX40+BX35</f>
        <v>44972083.61511232</v>
      </c>
    </row>
    <row r="94" spans="1:67" ht="12.75">
      <c r="A94" s="41">
        <v>72</v>
      </c>
      <c r="B94" s="36"/>
      <c r="C94" s="19" t="s">
        <v>116</v>
      </c>
      <c r="D94" s="19" t="s">
        <v>85</v>
      </c>
      <c r="E94" s="19"/>
      <c r="F94" s="5"/>
      <c r="G94" s="5"/>
      <c r="H94" s="5"/>
      <c r="I94" s="5"/>
      <c r="J94" s="5"/>
      <c r="K94" s="5"/>
      <c r="L94" s="1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35"/>
      <c r="BC94" s="5"/>
      <c r="BD94" s="5"/>
      <c r="BE94" s="5"/>
      <c r="BF94" s="5"/>
      <c r="BG94" s="5"/>
      <c r="BH94" s="5"/>
      <c r="BI94" s="5"/>
      <c r="BJ94" s="5"/>
      <c r="BK94" s="5"/>
      <c r="BL94" s="208"/>
      <c r="BM94" s="208"/>
      <c r="BN94" s="208"/>
      <c r="BO94" s="81"/>
    </row>
    <row r="95" spans="1:76" ht="12.75">
      <c r="A95" s="41">
        <v>73</v>
      </c>
      <c r="B95" s="36"/>
      <c r="C95" s="19"/>
      <c r="D95" s="19"/>
      <c r="E95" s="19" t="s">
        <v>48</v>
      </c>
      <c r="F95" s="7">
        <v>0</v>
      </c>
      <c r="G95" s="7">
        <v>0</v>
      </c>
      <c r="H95" s="7">
        <v>0</v>
      </c>
      <c r="I95" s="5">
        <v>0</v>
      </c>
      <c r="J95" s="5">
        <v>0</v>
      </c>
      <c r="K95" s="5">
        <v>0</v>
      </c>
      <c r="L95" s="1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13254.82</v>
      </c>
      <c r="AG95" s="19">
        <v>11584.02</v>
      </c>
      <c r="AH95" s="19">
        <v>11584.02</v>
      </c>
      <c r="AI95" s="19">
        <v>11584.02</v>
      </c>
      <c r="AJ95" s="19">
        <v>11584.02</v>
      </c>
      <c r="AK95" s="19">
        <v>11584.02</v>
      </c>
      <c r="AL95" s="19">
        <v>11584.02</v>
      </c>
      <c r="AM95" s="19">
        <v>11584.02</v>
      </c>
      <c r="AN95" s="19">
        <v>11584.02</v>
      </c>
      <c r="AO95" s="19">
        <v>11584.02</v>
      </c>
      <c r="AP95" s="135">
        <v>11584.02</v>
      </c>
      <c r="AQ95" s="135">
        <v>11584.02</v>
      </c>
      <c r="AR95" s="135">
        <v>11584.02</v>
      </c>
      <c r="AS95" s="135">
        <v>11584.02</v>
      </c>
      <c r="AT95" s="135">
        <v>11584.02</v>
      </c>
      <c r="AU95" s="135">
        <v>11584.02</v>
      </c>
      <c r="AV95" s="135">
        <v>11584.02</v>
      </c>
      <c r="AW95" s="135">
        <v>11584.02</v>
      </c>
      <c r="AX95" s="135">
        <v>11584.02</v>
      </c>
      <c r="AY95" s="135">
        <v>11584.02</v>
      </c>
      <c r="AZ95" s="135">
        <v>11584.02</v>
      </c>
      <c r="BA95" s="135">
        <v>11584.02</v>
      </c>
      <c r="BB95" s="135">
        <v>11584.02</v>
      </c>
      <c r="BC95" s="12">
        <v>11584.02</v>
      </c>
      <c r="BD95" s="12">
        <v>11584.02</v>
      </c>
      <c r="BE95" s="12">
        <v>11584.02</v>
      </c>
      <c r="BF95" s="12">
        <v>11584.02</v>
      </c>
      <c r="BG95" s="12">
        <v>11584.02</v>
      </c>
      <c r="BH95" s="12">
        <v>11584.02</v>
      </c>
      <c r="BI95" s="12">
        <v>11584.02</v>
      </c>
      <c r="BJ95" s="12">
        <v>11584.02</v>
      </c>
      <c r="BK95" s="5">
        <v>11584.02</v>
      </c>
      <c r="BL95" s="208">
        <v>11584.02</v>
      </c>
      <c r="BM95" s="208">
        <v>11584.02</v>
      </c>
      <c r="BN95" s="208">
        <v>11584.02</v>
      </c>
      <c r="BO95" s="95">
        <f>((BB95/2)+SUM(BC95:BM95)+(BN95/2))/12</f>
        <v>11584.020000000004</v>
      </c>
      <c r="BP95" s="81"/>
      <c r="BQ95" s="81">
        <f>+BO95/BO97</f>
        <v>0.01783136001906278</v>
      </c>
      <c r="BS95" s="99">
        <f>+BR97*BQ95</f>
        <v>10667.15639621567</v>
      </c>
      <c r="BU95" s="81"/>
      <c r="BV95" s="81">
        <f>+BN95/BN97</f>
        <v>0.017831360019062777</v>
      </c>
      <c r="BX95" s="99">
        <f>+BW97*BV95</f>
        <v>11230.508977628604</v>
      </c>
    </row>
    <row r="96" spans="1:76" ht="12.75">
      <c r="A96" s="41">
        <v>74</v>
      </c>
      <c r="B96" s="36"/>
      <c r="C96" s="19"/>
      <c r="D96" s="19"/>
      <c r="E96" s="19" t="s">
        <v>49</v>
      </c>
      <c r="F96" s="7">
        <v>539249.52</v>
      </c>
      <c r="G96" s="7">
        <v>539249.52</v>
      </c>
      <c r="H96" s="7">
        <v>539249.52</v>
      </c>
      <c r="I96" s="7">
        <v>539249.52</v>
      </c>
      <c r="J96" s="7">
        <v>539249.52</v>
      </c>
      <c r="K96" s="7">
        <v>539249.52</v>
      </c>
      <c r="L96" s="19">
        <v>539249.52</v>
      </c>
      <c r="M96" s="19">
        <v>539249.52</v>
      </c>
      <c r="N96" s="19">
        <v>539249.52</v>
      </c>
      <c r="O96" s="19">
        <v>539249.52</v>
      </c>
      <c r="P96" s="19">
        <v>539249.52</v>
      </c>
      <c r="Q96" s="19">
        <v>539249.52</v>
      </c>
      <c r="R96" s="19">
        <v>539249.52</v>
      </c>
      <c r="S96" s="19">
        <v>539249.52</v>
      </c>
      <c r="T96" s="19">
        <v>539249.52</v>
      </c>
      <c r="U96" s="19">
        <v>539249.52</v>
      </c>
      <c r="V96" s="19">
        <v>539249.52</v>
      </c>
      <c r="W96" s="19">
        <v>539249.52</v>
      </c>
      <c r="X96" s="19">
        <v>539249.52</v>
      </c>
      <c r="Y96" s="19">
        <v>539249.52</v>
      </c>
      <c r="Z96" s="19">
        <v>539249.52</v>
      </c>
      <c r="AA96" s="19">
        <v>539249.52</v>
      </c>
      <c r="AB96" s="19">
        <v>539249.52</v>
      </c>
      <c r="AC96" s="19">
        <v>539249.52</v>
      </c>
      <c r="AD96" s="19">
        <v>651313.9</v>
      </c>
      <c r="AE96" s="19">
        <v>651313.9</v>
      </c>
      <c r="AF96" s="19">
        <v>638059.08</v>
      </c>
      <c r="AG96" s="19">
        <v>638059.08</v>
      </c>
      <c r="AH96" s="19">
        <v>638059.08</v>
      </c>
      <c r="AI96" s="19">
        <v>638059.08</v>
      </c>
      <c r="AJ96" s="19">
        <v>638059.08</v>
      </c>
      <c r="AK96" s="19">
        <v>638059.08</v>
      </c>
      <c r="AL96" s="19">
        <v>638059.08</v>
      </c>
      <c r="AM96" s="19">
        <v>638059.08</v>
      </c>
      <c r="AN96" s="19">
        <v>638059.08</v>
      </c>
      <c r="AO96" s="19">
        <v>638059.08</v>
      </c>
      <c r="AP96" s="135">
        <v>638059.08</v>
      </c>
      <c r="AQ96" s="135">
        <v>638059.08</v>
      </c>
      <c r="AR96" s="135">
        <v>638059.08</v>
      </c>
      <c r="AS96" s="135">
        <v>638059.08</v>
      </c>
      <c r="AT96" s="135">
        <v>638059.08</v>
      </c>
      <c r="AU96" s="135">
        <v>638059.08</v>
      </c>
      <c r="AV96" s="135">
        <v>638059.08</v>
      </c>
      <c r="AW96" s="135">
        <v>638059.08</v>
      </c>
      <c r="AX96" s="135">
        <v>638059.08</v>
      </c>
      <c r="AY96" s="135">
        <v>638059.08</v>
      </c>
      <c r="AZ96" s="135">
        <v>638059.08</v>
      </c>
      <c r="BA96" s="135">
        <v>638059.08</v>
      </c>
      <c r="BB96" s="135">
        <v>638059.08</v>
      </c>
      <c r="BC96" s="12">
        <v>638059.08</v>
      </c>
      <c r="BD96" s="12">
        <v>638059.08</v>
      </c>
      <c r="BE96" s="12">
        <v>638059.08</v>
      </c>
      <c r="BF96" s="12">
        <v>638059.08</v>
      </c>
      <c r="BG96" s="12">
        <v>638059.08</v>
      </c>
      <c r="BH96" s="12">
        <v>638059.08</v>
      </c>
      <c r="BI96" s="12">
        <v>638059.08</v>
      </c>
      <c r="BJ96" s="12">
        <v>638059.08</v>
      </c>
      <c r="BK96" s="12">
        <v>638059.08</v>
      </c>
      <c r="BL96" s="208">
        <v>638059.08</v>
      </c>
      <c r="BM96" s="208">
        <v>638059.08</v>
      </c>
      <c r="BN96" s="208">
        <v>638059.08</v>
      </c>
      <c r="BO96" s="95">
        <f>((BB96/2)+SUM(BC96:BM96)+(BN96/2))/12</f>
        <v>638059.08</v>
      </c>
      <c r="BP96" s="81"/>
      <c r="BQ96" s="81">
        <f>+BO96/BO97</f>
        <v>0.9821686399809372</v>
      </c>
      <c r="BS96" s="105">
        <f>+BQ96*BR97</f>
        <v>587557.3416124526</v>
      </c>
      <c r="BU96" s="81"/>
      <c r="BV96" s="81">
        <f>+BN96/BN97</f>
        <v>0.9821686399809372</v>
      </c>
      <c r="BX96" s="105">
        <f>+BV96*BW97</f>
        <v>618587.3493137483</v>
      </c>
    </row>
    <row r="97" spans="1:76" ht="12.75">
      <c r="A97" s="41">
        <v>75</v>
      </c>
      <c r="B97" s="56"/>
      <c r="C97" s="39"/>
      <c r="D97" s="39"/>
      <c r="E97" s="39" t="s">
        <v>46</v>
      </c>
      <c r="F97" s="6">
        <v>539249.52</v>
      </c>
      <c r="G97" s="6">
        <v>539249.52</v>
      </c>
      <c r="H97" s="6">
        <v>539249.52</v>
      </c>
      <c r="I97" s="216">
        <v>539249.52</v>
      </c>
      <c r="J97" s="216">
        <v>539249.52</v>
      </c>
      <c r="K97" s="216">
        <v>539249.52</v>
      </c>
      <c r="L97" s="39">
        <v>539249.52</v>
      </c>
      <c r="M97" s="39">
        <v>539249.52</v>
      </c>
      <c r="N97" s="39">
        <v>539249.52</v>
      </c>
      <c r="O97" s="39">
        <v>539249.52</v>
      </c>
      <c r="P97" s="39">
        <v>539249.52</v>
      </c>
      <c r="Q97" s="39">
        <v>539249.52</v>
      </c>
      <c r="R97" s="39">
        <v>539249.52</v>
      </c>
      <c r="S97" s="39">
        <f aca="true" t="shared" si="19" ref="S97:BB97">SUM(S95:S96)</f>
        <v>539249.52</v>
      </c>
      <c r="T97" s="39">
        <f t="shared" si="19"/>
        <v>539249.52</v>
      </c>
      <c r="U97" s="39">
        <f t="shared" si="19"/>
        <v>539249.52</v>
      </c>
      <c r="V97" s="39">
        <f t="shared" si="19"/>
        <v>539249.52</v>
      </c>
      <c r="W97" s="39">
        <f t="shared" si="19"/>
        <v>539249.52</v>
      </c>
      <c r="X97" s="39">
        <f t="shared" si="19"/>
        <v>539249.52</v>
      </c>
      <c r="Y97" s="39">
        <f t="shared" si="19"/>
        <v>539249.52</v>
      </c>
      <c r="Z97" s="39">
        <f t="shared" si="19"/>
        <v>539249.52</v>
      </c>
      <c r="AA97" s="39">
        <f t="shared" si="19"/>
        <v>539249.52</v>
      </c>
      <c r="AB97" s="39">
        <f t="shared" si="19"/>
        <v>539249.52</v>
      </c>
      <c r="AC97" s="39">
        <f t="shared" si="19"/>
        <v>539249.52</v>
      </c>
      <c r="AD97" s="39">
        <f t="shared" si="19"/>
        <v>651313.9</v>
      </c>
      <c r="AE97" s="39">
        <f t="shared" si="19"/>
        <v>651313.9</v>
      </c>
      <c r="AF97" s="39">
        <f t="shared" si="19"/>
        <v>651313.8999999999</v>
      </c>
      <c r="AG97" s="39">
        <f t="shared" si="19"/>
        <v>649643.1</v>
      </c>
      <c r="AH97" s="39">
        <f t="shared" si="19"/>
        <v>649643.1</v>
      </c>
      <c r="AI97" s="39">
        <f t="shared" si="19"/>
        <v>649643.1</v>
      </c>
      <c r="AJ97" s="39">
        <f t="shared" si="19"/>
        <v>649643.1</v>
      </c>
      <c r="AK97" s="39">
        <f t="shared" si="19"/>
        <v>649643.1</v>
      </c>
      <c r="AL97" s="39">
        <f t="shared" si="19"/>
        <v>649643.1</v>
      </c>
      <c r="AM97" s="39">
        <f t="shared" si="19"/>
        <v>649643.1</v>
      </c>
      <c r="AN97" s="39">
        <f t="shared" si="19"/>
        <v>649643.1</v>
      </c>
      <c r="AO97" s="39">
        <f t="shared" si="19"/>
        <v>649643.1</v>
      </c>
      <c r="AP97" s="39">
        <f t="shared" si="19"/>
        <v>649643.1</v>
      </c>
      <c r="AQ97" s="39">
        <f t="shared" si="19"/>
        <v>649643.1</v>
      </c>
      <c r="AR97" s="39">
        <f t="shared" si="19"/>
        <v>649643.1</v>
      </c>
      <c r="AS97" s="39">
        <f t="shared" si="19"/>
        <v>649643.1</v>
      </c>
      <c r="AT97" s="39">
        <f t="shared" si="19"/>
        <v>649643.1</v>
      </c>
      <c r="AU97" s="39">
        <f t="shared" si="19"/>
        <v>649643.1</v>
      </c>
      <c r="AV97" s="39">
        <f t="shared" si="19"/>
        <v>649643.1</v>
      </c>
      <c r="AW97" s="39">
        <f t="shared" si="19"/>
        <v>649643.1</v>
      </c>
      <c r="AX97" s="39">
        <f t="shared" si="19"/>
        <v>649643.1</v>
      </c>
      <c r="AY97" s="39">
        <f t="shared" si="19"/>
        <v>649643.1</v>
      </c>
      <c r="AZ97" s="39">
        <f t="shared" si="19"/>
        <v>649643.1</v>
      </c>
      <c r="BA97" s="39">
        <f t="shared" si="19"/>
        <v>649643.1</v>
      </c>
      <c r="BB97" s="140">
        <f t="shared" si="19"/>
        <v>649643.1</v>
      </c>
      <c r="BC97" s="6">
        <v>649643.1</v>
      </c>
      <c r="BD97" s="6">
        <v>649643.1</v>
      </c>
      <c r="BE97" s="6">
        <v>649643.1</v>
      </c>
      <c r="BF97" s="6">
        <v>649643.1</v>
      </c>
      <c r="BG97" s="6">
        <v>649643.1</v>
      </c>
      <c r="BH97" s="6">
        <v>649643.1</v>
      </c>
      <c r="BI97" s="6">
        <v>649643.1</v>
      </c>
      <c r="BJ97" s="6">
        <v>649643.1</v>
      </c>
      <c r="BK97" s="221">
        <v>649643.1</v>
      </c>
      <c r="BL97" s="208">
        <f>SUM(BL95:BL96)</f>
        <v>649643.1</v>
      </c>
      <c r="BM97" s="208">
        <f>SUM(BM95:BM96)</f>
        <v>649643.1</v>
      </c>
      <c r="BN97" s="208">
        <f>SUM(BN95:BN96)</f>
        <v>649643.1</v>
      </c>
      <c r="BO97" s="102">
        <f>SUM(BO95:BO96)</f>
        <v>649643.1</v>
      </c>
      <c r="BP97" s="81">
        <f>+BO97/($BO$155+$BO$172)</f>
        <v>0.00512089062787547</v>
      </c>
      <c r="BQ97" s="81">
        <f>SUM(BQ95:BQ96)</f>
        <v>1</v>
      </c>
      <c r="BR97" s="101">
        <f>+BP97*$BR$155</f>
        <v>598224.4980086683</v>
      </c>
      <c r="BS97" s="99">
        <f>SUM(BS95:BS96)</f>
        <v>598224.4980086683</v>
      </c>
      <c r="BU97" s="81">
        <f>+BN97/($BN$155+$BN$172)</f>
        <v>0.005092829833659569</v>
      </c>
      <c r="BV97" s="81">
        <f>SUM(BV95:BV96)</f>
        <v>1</v>
      </c>
      <c r="BW97" s="101">
        <f>+BU97*$BW$155</f>
        <v>629817.858291377</v>
      </c>
      <c r="BX97" s="99">
        <f>SUM(BX95:BX96)</f>
        <v>629817.8582913768</v>
      </c>
    </row>
    <row r="98" spans="1:73" ht="12.75">
      <c r="A98" s="41">
        <v>76</v>
      </c>
      <c r="B98" s="36"/>
      <c r="C98" s="19"/>
      <c r="D98" s="19"/>
      <c r="E98" s="19"/>
      <c r="F98" s="5"/>
      <c r="G98" s="5"/>
      <c r="H98" s="5"/>
      <c r="I98" s="5"/>
      <c r="J98" s="5"/>
      <c r="K98" s="5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35"/>
      <c r="BC98" s="5"/>
      <c r="BD98" s="5"/>
      <c r="BE98" s="5"/>
      <c r="BF98" s="5"/>
      <c r="BG98" s="5"/>
      <c r="BH98" s="5"/>
      <c r="BI98" s="5"/>
      <c r="BJ98" s="5"/>
      <c r="BK98" s="5"/>
      <c r="BL98" s="208"/>
      <c r="BM98" s="208"/>
      <c r="BN98" s="208"/>
      <c r="BO98" s="95"/>
      <c r="BP98" s="81"/>
      <c r="BU98" s="81"/>
    </row>
    <row r="99" spans="1:73" ht="12.75">
      <c r="A99" s="41">
        <v>77</v>
      </c>
      <c r="B99" s="36"/>
      <c r="C99" s="19" t="s">
        <v>117</v>
      </c>
      <c r="D99" s="19" t="s">
        <v>102</v>
      </c>
      <c r="E99" s="19"/>
      <c r="F99" s="5"/>
      <c r="G99" s="5"/>
      <c r="H99" s="5"/>
      <c r="I99" s="5"/>
      <c r="J99" s="5"/>
      <c r="K99" s="5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35"/>
      <c r="BC99" s="5"/>
      <c r="BD99" s="5"/>
      <c r="BE99" s="5"/>
      <c r="BF99" s="5"/>
      <c r="BG99" s="5"/>
      <c r="BH99" s="5"/>
      <c r="BI99" s="5"/>
      <c r="BJ99" s="5"/>
      <c r="BK99" s="5"/>
      <c r="BL99" s="208"/>
      <c r="BM99" s="208"/>
      <c r="BN99" s="208"/>
      <c r="BO99" s="95"/>
      <c r="BP99" s="81"/>
      <c r="BU99" s="81"/>
    </row>
    <row r="100" spans="1:76" ht="12.75">
      <c r="A100" s="41">
        <v>78</v>
      </c>
      <c r="B100" s="36"/>
      <c r="C100" s="19"/>
      <c r="D100" s="19"/>
      <c r="E100" s="19" t="s">
        <v>48</v>
      </c>
      <c r="F100" s="7">
        <v>156371.29</v>
      </c>
      <c r="G100" s="7">
        <v>156371.29</v>
      </c>
      <c r="H100" s="7">
        <v>156371.29</v>
      </c>
      <c r="I100" s="5">
        <v>156371.29</v>
      </c>
      <c r="J100" s="5">
        <v>156371.29</v>
      </c>
      <c r="K100" s="5">
        <v>156371.29</v>
      </c>
      <c r="L100" s="19">
        <v>156371.29</v>
      </c>
      <c r="M100" s="19">
        <v>156371.29</v>
      </c>
      <c r="N100" s="19">
        <v>156371.29</v>
      </c>
      <c r="O100" s="19">
        <v>156371.29</v>
      </c>
      <c r="P100" s="19">
        <v>156371.29</v>
      </c>
      <c r="Q100" s="19">
        <v>156371.29</v>
      </c>
      <c r="R100" s="19">
        <v>156371.29</v>
      </c>
      <c r="S100" s="19">
        <v>156371.29</v>
      </c>
      <c r="T100" s="19">
        <v>156371.29</v>
      </c>
      <c r="U100" s="19">
        <v>156371.29</v>
      </c>
      <c r="V100" s="19">
        <v>156371.29</v>
      </c>
      <c r="W100" s="19">
        <v>156371.29</v>
      </c>
      <c r="X100" s="19">
        <v>156371.29</v>
      </c>
      <c r="Y100" s="19">
        <v>156371.29</v>
      </c>
      <c r="Z100" s="19">
        <v>156371.29</v>
      </c>
      <c r="AA100" s="19">
        <v>156371.29</v>
      </c>
      <c r="AB100" s="19">
        <v>156371.29</v>
      </c>
      <c r="AC100" s="19">
        <v>156371.29</v>
      </c>
      <c r="AD100" s="19">
        <v>156371.29</v>
      </c>
      <c r="AE100" s="19">
        <v>156371.29</v>
      </c>
      <c r="AF100" s="19">
        <v>1278757.5</v>
      </c>
      <c r="AG100" s="19">
        <v>1278757.5</v>
      </c>
      <c r="AH100" s="19">
        <v>1278757.5</v>
      </c>
      <c r="AI100" s="19">
        <v>1278757.5</v>
      </c>
      <c r="AJ100" s="19">
        <v>1278757.5</v>
      </c>
      <c r="AK100" s="19">
        <v>1278757.5</v>
      </c>
      <c r="AL100" s="19">
        <v>1278757.5</v>
      </c>
      <c r="AM100" s="19">
        <v>1278757.5</v>
      </c>
      <c r="AN100" s="19">
        <v>1278757.5</v>
      </c>
      <c r="AO100" s="19">
        <v>1278757.5</v>
      </c>
      <c r="AP100" s="135">
        <v>1278757.5</v>
      </c>
      <c r="AQ100" s="135">
        <v>1278757.5</v>
      </c>
      <c r="AR100" s="135">
        <v>1278757.5</v>
      </c>
      <c r="AS100" s="135">
        <v>1278757.5</v>
      </c>
      <c r="AT100" s="135">
        <v>1278757.5</v>
      </c>
      <c r="AU100" s="135">
        <v>1278757.5</v>
      </c>
      <c r="AV100" s="135">
        <v>1278757.5</v>
      </c>
      <c r="AW100" s="135">
        <v>1278757.5</v>
      </c>
      <c r="AX100" s="135">
        <v>1278757.5</v>
      </c>
      <c r="AY100" s="135">
        <v>1278757.5</v>
      </c>
      <c r="AZ100" s="135">
        <v>1278757.5</v>
      </c>
      <c r="BA100" s="135">
        <v>1278757.5</v>
      </c>
      <c r="BB100" s="135">
        <v>1284431.59</v>
      </c>
      <c r="BC100" s="12">
        <v>1292129.59</v>
      </c>
      <c r="BD100" s="12">
        <v>1292129.59</v>
      </c>
      <c r="BE100" s="12">
        <v>1292129.59</v>
      </c>
      <c r="BF100" s="12">
        <v>1292129.59</v>
      </c>
      <c r="BG100" s="12">
        <v>1292129.59</v>
      </c>
      <c r="BH100" s="12">
        <v>1292129.59</v>
      </c>
      <c r="BI100" s="12">
        <v>1292129.59</v>
      </c>
      <c r="BJ100" s="12">
        <v>1292129.59</v>
      </c>
      <c r="BK100" s="5">
        <v>1292129.59</v>
      </c>
      <c r="BL100" s="208">
        <v>1292129.59</v>
      </c>
      <c r="BM100" s="208">
        <v>1313125.59</v>
      </c>
      <c r="BN100" s="208">
        <v>1313125.59</v>
      </c>
      <c r="BO100" s="95">
        <f>((BB100/2)+SUM(BC100:BM100)+(BN100/2))/12</f>
        <v>1294433.34</v>
      </c>
      <c r="BP100" s="81"/>
      <c r="BQ100" s="81">
        <f>+BO100/BO102</f>
        <v>0.1579043347249597</v>
      </c>
      <c r="BS100" s="99">
        <f>+BR102*BQ100</f>
        <v>1191980.2350354893</v>
      </c>
      <c r="BU100" s="81"/>
      <c r="BV100" s="81">
        <f>+BN100/BN102</f>
        <v>0.1589754504411567</v>
      </c>
      <c r="BX100" s="99">
        <f>+BW102*BV100</f>
        <v>1273052.7681451568</v>
      </c>
    </row>
    <row r="101" spans="1:76" ht="12.75">
      <c r="A101" s="41">
        <v>79</v>
      </c>
      <c r="B101" s="36"/>
      <c r="C101" s="19"/>
      <c r="D101" s="19"/>
      <c r="E101" s="19" t="s">
        <v>49</v>
      </c>
      <c r="F101" s="7">
        <v>4055139.36</v>
      </c>
      <c r="G101" s="7">
        <v>4055139.36</v>
      </c>
      <c r="H101" s="7">
        <v>4055139.36</v>
      </c>
      <c r="I101" s="7">
        <v>3866633.11</v>
      </c>
      <c r="J101" s="7">
        <v>3866633.11</v>
      </c>
      <c r="K101" s="7">
        <v>3866633.11</v>
      </c>
      <c r="L101" s="19">
        <v>3866633.11</v>
      </c>
      <c r="M101" s="19">
        <v>3866633.11</v>
      </c>
      <c r="N101" s="19">
        <v>3866633.11</v>
      </c>
      <c r="O101" s="19">
        <v>3848400.09</v>
      </c>
      <c r="P101" s="19">
        <v>3848400.09</v>
      </c>
      <c r="Q101" s="19">
        <v>3848400.09</v>
      </c>
      <c r="R101" s="19">
        <v>3689275.55</v>
      </c>
      <c r="S101" s="19">
        <v>3689275.55</v>
      </c>
      <c r="T101" s="19">
        <v>3689275.55</v>
      </c>
      <c r="U101" s="19">
        <v>3693941.84</v>
      </c>
      <c r="V101" s="19">
        <v>3693941.84</v>
      </c>
      <c r="W101" s="19">
        <v>3693941.84</v>
      </c>
      <c r="X101" s="19">
        <v>3693941.84</v>
      </c>
      <c r="Y101" s="19">
        <v>3693941.84</v>
      </c>
      <c r="Z101" s="19">
        <v>3693941.84</v>
      </c>
      <c r="AA101" s="19">
        <v>3689087.09</v>
      </c>
      <c r="AB101" s="19">
        <v>3691029.36</v>
      </c>
      <c r="AC101" s="19">
        <v>3691029.36</v>
      </c>
      <c r="AD101" s="19">
        <v>3691029.36</v>
      </c>
      <c r="AE101" s="19">
        <v>3691029.36</v>
      </c>
      <c r="AF101" s="19">
        <v>6206832.76</v>
      </c>
      <c r="AG101" s="19">
        <v>6402268.72</v>
      </c>
      <c r="AH101" s="19">
        <v>6402268.72</v>
      </c>
      <c r="AI101" s="19">
        <v>6402268.72</v>
      </c>
      <c r="AJ101" s="19">
        <v>6404977.83</v>
      </c>
      <c r="AK101" s="19">
        <v>6404977.83</v>
      </c>
      <c r="AL101" s="19">
        <v>6405086.46</v>
      </c>
      <c r="AM101" s="19">
        <v>6405086.46</v>
      </c>
      <c r="AN101" s="19">
        <v>6405086.46</v>
      </c>
      <c r="AO101" s="19">
        <v>6403087.46</v>
      </c>
      <c r="AP101" s="135">
        <v>6405042.65</v>
      </c>
      <c r="AQ101" s="135">
        <v>6407967.97</v>
      </c>
      <c r="AR101" s="135">
        <v>6455887.77</v>
      </c>
      <c r="AS101" s="135">
        <v>6474594.65</v>
      </c>
      <c r="AT101" s="135">
        <v>6604856.9</v>
      </c>
      <c r="AU101" s="135">
        <v>6604856.9</v>
      </c>
      <c r="AV101" s="135">
        <v>6590393.91</v>
      </c>
      <c r="AW101" s="135">
        <v>6590393.91</v>
      </c>
      <c r="AX101" s="135">
        <v>6590393.91</v>
      </c>
      <c r="AY101" s="135">
        <v>6861600.34</v>
      </c>
      <c r="AZ101" s="135">
        <v>6861600.34</v>
      </c>
      <c r="BA101" s="135">
        <v>6861600.34</v>
      </c>
      <c r="BB101" s="135">
        <v>6868823.98</v>
      </c>
      <c r="BC101" s="12">
        <v>6868823.98</v>
      </c>
      <c r="BD101" s="12">
        <v>6868823.98</v>
      </c>
      <c r="BE101" s="12">
        <v>6868823.98</v>
      </c>
      <c r="BF101" s="12">
        <v>6874132.66</v>
      </c>
      <c r="BG101" s="12">
        <v>6874132.66</v>
      </c>
      <c r="BH101" s="12">
        <v>6874132.66</v>
      </c>
      <c r="BI101" s="12">
        <v>6918485.66</v>
      </c>
      <c r="BJ101" s="12">
        <v>6918485.66</v>
      </c>
      <c r="BK101" s="12">
        <v>6950068.7700000005</v>
      </c>
      <c r="BL101" s="208">
        <v>6967230.25</v>
      </c>
      <c r="BM101" s="208">
        <v>6946801.25</v>
      </c>
      <c r="BN101" s="208">
        <v>6946801.25</v>
      </c>
      <c r="BO101" s="95">
        <f>((BB101/2)+SUM(BC101:BM101)+(BN101/2))/12</f>
        <v>6903146.177083332</v>
      </c>
      <c r="BP101" s="81"/>
      <c r="BQ101" s="81">
        <f>+BO101/BO102</f>
        <v>0.8420956652750403</v>
      </c>
      <c r="BS101" s="105">
        <f>+BQ101*BR102</f>
        <v>6356769.057450366</v>
      </c>
      <c r="BU101" s="81"/>
      <c r="BV101" s="81">
        <f>+BN101/BN102</f>
        <v>0.8410245495588433</v>
      </c>
      <c r="BX101" s="105">
        <f>+BV101*BW102</f>
        <v>6734804.826297486</v>
      </c>
    </row>
    <row r="102" spans="1:76" ht="12.75">
      <c r="A102" s="41">
        <v>80</v>
      </c>
      <c r="B102" s="56"/>
      <c r="C102" s="39"/>
      <c r="D102" s="39"/>
      <c r="E102" s="39" t="s">
        <v>46</v>
      </c>
      <c r="F102" s="6">
        <v>4211510.65</v>
      </c>
      <c r="G102" s="6">
        <v>4211510.65</v>
      </c>
      <c r="H102" s="6">
        <v>4211510.65</v>
      </c>
      <c r="I102" s="216">
        <v>4023004.4</v>
      </c>
      <c r="J102" s="216">
        <v>4023004.4</v>
      </c>
      <c r="K102" s="216">
        <v>4023004.4</v>
      </c>
      <c r="L102" s="39">
        <v>4023004.4</v>
      </c>
      <c r="M102" s="39">
        <v>4023004.4</v>
      </c>
      <c r="N102" s="39">
        <v>4023004.4</v>
      </c>
      <c r="O102" s="39">
        <v>4004771.38</v>
      </c>
      <c r="P102" s="39">
        <v>4004771.38</v>
      </c>
      <c r="Q102" s="39">
        <v>4004771.38</v>
      </c>
      <c r="R102" s="39">
        <v>3845646.84</v>
      </c>
      <c r="S102" s="39">
        <f aca="true" t="shared" si="20" ref="S102:BB102">SUM(S100:S101)</f>
        <v>3845646.84</v>
      </c>
      <c r="T102" s="39">
        <f t="shared" si="20"/>
        <v>3845646.84</v>
      </c>
      <c r="U102" s="39">
        <f t="shared" si="20"/>
        <v>3850313.13</v>
      </c>
      <c r="V102" s="39">
        <f t="shared" si="20"/>
        <v>3850313.13</v>
      </c>
      <c r="W102" s="39">
        <f t="shared" si="20"/>
        <v>3850313.13</v>
      </c>
      <c r="X102" s="39">
        <f t="shared" si="20"/>
        <v>3850313.13</v>
      </c>
      <c r="Y102" s="39">
        <f t="shared" si="20"/>
        <v>3850313.13</v>
      </c>
      <c r="Z102" s="39">
        <f t="shared" si="20"/>
        <v>3850313.13</v>
      </c>
      <c r="AA102" s="39">
        <f t="shared" si="20"/>
        <v>3845458.38</v>
      </c>
      <c r="AB102" s="39">
        <f t="shared" si="20"/>
        <v>3847400.65</v>
      </c>
      <c r="AC102" s="39">
        <f t="shared" si="20"/>
        <v>3847400.65</v>
      </c>
      <c r="AD102" s="39">
        <f t="shared" si="20"/>
        <v>3847400.65</v>
      </c>
      <c r="AE102" s="39">
        <f t="shared" si="20"/>
        <v>3847400.65</v>
      </c>
      <c r="AF102" s="39">
        <f t="shared" si="20"/>
        <v>7485590.26</v>
      </c>
      <c r="AG102" s="39">
        <f t="shared" si="20"/>
        <v>7681026.22</v>
      </c>
      <c r="AH102" s="39">
        <f t="shared" si="20"/>
        <v>7681026.22</v>
      </c>
      <c r="AI102" s="39">
        <f t="shared" si="20"/>
        <v>7681026.22</v>
      </c>
      <c r="AJ102" s="39">
        <f t="shared" si="20"/>
        <v>7683735.33</v>
      </c>
      <c r="AK102" s="39">
        <f t="shared" si="20"/>
        <v>7683735.33</v>
      </c>
      <c r="AL102" s="39">
        <f t="shared" si="20"/>
        <v>7683843.96</v>
      </c>
      <c r="AM102" s="39">
        <f t="shared" si="20"/>
        <v>7683843.96</v>
      </c>
      <c r="AN102" s="39">
        <f t="shared" si="20"/>
        <v>7683843.96</v>
      </c>
      <c r="AO102" s="39">
        <f t="shared" si="20"/>
        <v>7681844.96</v>
      </c>
      <c r="AP102" s="39">
        <f t="shared" si="20"/>
        <v>7683800.15</v>
      </c>
      <c r="AQ102" s="39">
        <f t="shared" si="20"/>
        <v>7686725.47</v>
      </c>
      <c r="AR102" s="39">
        <f t="shared" si="20"/>
        <v>7734645.27</v>
      </c>
      <c r="AS102" s="39">
        <f t="shared" si="20"/>
        <v>7753352.15</v>
      </c>
      <c r="AT102" s="39">
        <f t="shared" si="20"/>
        <v>7883614.4</v>
      </c>
      <c r="AU102" s="39">
        <f t="shared" si="20"/>
        <v>7883614.4</v>
      </c>
      <c r="AV102" s="39">
        <f t="shared" si="20"/>
        <v>7869151.41</v>
      </c>
      <c r="AW102" s="39">
        <f t="shared" si="20"/>
        <v>7869151.41</v>
      </c>
      <c r="AX102" s="39">
        <f t="shared" si="20"/>
        <v>7869151.41</v>
      </c>
      <c r="AY102" s="39">
        <f t="shared" si="20"/>
        <v>8140357.84</v>
      </c>
      <c r="AZ102" s="39">
        <f t="shared" si="20"/>
        <v>8140357.84</v>
      </c>
      <c r="BA102" s="39">
        <f t="shared" si="20"/>
        <v>8140357.84</v>
      </c>
      <c r="BB102" s="140">
        <f t="shared" si="20"/>
        <v>8153255.57</v>
      </c>
      <c r="BC102" s="6">
        <v>8160953.57</v>
      </c>
      <c r="BD102" s="6">
        <v>8160953.57</v>
      </c>
      <c r="BE102" s="6">
        <v>8160953.57</v>
      </c>
      <c r="BF102" s="6">
        <v>8166262.25</v>
      </c>
      <c r="BG102" s="6">
        <v>8166262.25</v>
      </c>
      <c r="BH102" s="6">
        <v>8166262.25</v>
      </c>
      <c r="BI102" s="6">
        <v>8210615.25</v>
      </c>
      <c r="BJ102" s="6">
        <v>8210615.25</v>
      </c>
      <c r="BK102" s="221">
        <v>8242198.36</v>
      </c>
      <c r="BL102" s="208">
        <f>SUM(BL100:BL101)</f>
        <v>8259359.84</v>
      </c>
      <c r="BM102" s="208">
        <f>SUM(BM100:BM101)</f>
        <v>8259926.84</v>
      </c>
      <c r="BN102" s="208">
        <f>SUM(BN100:BN101)</f>
        <v>8259926.84</v>
      </c>
      <c r="BO102" s="102">
        <f>SUM(BO100:BO101)</f>
        <v>8197579.517083332</v>
      </c>
      <c r="BP102" s="81">
        <f>+BO102/($BO$155+$BO$172)</f>
        <v>0.06461841605074534</v>
      </c>
      <c r="BQ102" s="81">
        <f>SUM(BQ100:BQ101)</f>
        <v>1</v>
      </c>
      <c r="BR102" s="101">
        <f>+BP102*$BR$155</f>
        <v>7548749.2924858555</v>
      </c>
      <c r="BS102" s="99">
        <f>SUM(BS100:BS101)</f>
        <v>7548749.2924858555</v>
      </c>
      <c r="BU102" s="81">
        <f>+BN102/($BN$155+$BN$172)</f>
        <v>0.06475309571455067</v>
      </c>
      <c r="BV102" s="81">
        <f>SUM(BV100:BV101)</f>
        <v>1</v>
      </c>
      <c r="BW102" s="101">
        <f>+BU102*$BW$155</f>
        <v>8007857.594442643</v>
      </c>
      <c r="BX102" s="99">
        <f>SUM(BX100:BX101)</f>
        <v>8007857.594442643</v>
      </c>
    </row>
    <row r="103" spans="1:73" ht="12.75">
      <c r="A103" s="41">
        <v>81</v>
      </c>
      <c r="B103" s="36"/>
      <c r="C103" s="19"/>
      <c r="D103" s="19"/>
      <c r="E103" s="19"/>
      <c r="F103" s="5"/>
      <c r="G103" s="5"/>
      <c r="H103" s="5"/>
      <c r="I103" s="5"/>
      <c r="J103" s="5"/>
      <c r="K103" s="5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35"/>
      <c r="BC103" s="5"/>
      <c r="BD103" s="5"/>
      <c r="BE103" s="5"/>
      <c r="BF103" s="5"/>
      <c r="BG103" s="5"/>
      <c r="BH103" s="5"/>
      <c r="BI103" s="5"/>
      <c r="BJ103" s="5"/>
      <c r="BK103" s="5"/>
      <c r="BL103" s="208"/>
      <c r="BM103" s="208"/>
      <c r="BN103" s="208"/>
      <c r="BO103" s="95"/>
      <c r="BP103" s="81"/>
      <c r="BU103" s="81"/>
    </row>
    <row r="104" spans="1:73" ht="12.75">
      <c r="A104" s="41">
        <v>82</v>
      </c>
      <c r="B104" s="36"/>
      <c r="C104" s="19" t="s">
        <v>118</v>
      </c>
      <c r="D104" s="19" t="s">
        <v>119</v>
      </c>
      <c r="E104" s="19"/>
      <c r="F104" s="5"/>
      <c r="G104" s="5"/>
      <c r="H104" s="5"/>
      <c r="I104" s="5"/>
      <c r="J104" s="5"/>
      <c r="K104" s="5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35"/>
      <c r="BC104" s="5"/>
      <c r="BD104" s="5"/>
      <c r="BE104" s="5"/>
      <c r="BF104" s="5"/>
      <c r="BG104" s="5"/>
      <c r="BH104" s="5"/>
      <c r="BI104" s="5"/>
      <c r="BJ104" s="5"/>
      <c r="BK104" s="5"/>
      <c r="BL104" s="208"/>
      <c r="BM104" s="208"/>
      <c r="BN104" s="208"/>
      <c r="BO104" s="95"/>
      <c r="BP104" s="81"/>
      <c r="BU104" s="81"/>
    </row>
    <row r="105" spans="1:76" ht="12.75">
      <c r="A105" s="41">
        <v>83</v>
      </c>
      <c r="B105" s="36"/>
      <c r="C105" s="19"/>
      <c r="D105" s="19"/>
      <c r="E105" s="19" t="s">
        <v>48</v>
      </c>
      <c r="F105" s="7">
        <v>329954.73</v>
      </c>
      <c r="G105" s="7">
        <v>329954.73</v>
      </c>
      <c r="H105" s="7">
        <v>329954.73</v>
      </c>
      <c r="I105" s="5">
        <v>329954.73</v>
      </c>
      <c r="J105" s="5">
        <v>329954.73</v>
      </c>
      <c r="K105" s="5">
        <v>329954.73</v>
      </c>
      <c r="L105" s="19">
        <v>329954.73</v>
      </c>
      <c r="M105" s="19">
        <v>329954.73</v>
      </c>
      <c r="N105" s="19">
        <v>329954.73</v>
      </c>
      <c r="O105" s="19">
        <v>329954.73</v>
      </c>
      <c r="P105" s="19">
        <v>329954.73</v>
      </c>
      <c r="Q105" s="19">
        <v>329954.73</v>
      </c>
      <c r="R105" s="19">
        <v>329954.73</v>
      </c>
      <c r="S105" s="19">
        <v>330578.49</v>
      </c>
      <c r="T105" s="19">
        <v>330578.49</v>
      </c>
      <c r="U105" s="19">
        <v>330578.49</v>
      </c>
      <c r="V105" s="19">
        <v>325091.81</v>
      </c>
      <c r="W105" s="19">
        <v>295266.63</v>
      </c>
      <c r="X105" s="19">
        <v>295266.63</v>
      </c>
      <c r="Y105" s="19">
        <v>232082.25</v>
      </c>
      <c r="Z105" s="19">
        <v>232082.25</v>
      </c>
      <c r="AA105" s="19">
        <v>232082.25</v>
      </c>
      <c r="AB105" s="19">
        <v>232082.25</v>
      </c>
      <c r="AC105" s="19">
        <v>232082.25</v>
      </c>
      <c r="AD105" s="19">
        <v>232082.25</v>
      </c>
      <c r="AE105" s="19">
        <v>232082.25</v>
      </c>
      <c r="AF105" s="19">
        <v>242929.7</v>
      </c>
      <c r="AG105" s="19">
        <v>242929.7</v>
      </c>
      <c r="AH105" s="19">
        <v>242929.7</v>
      </c>
      <c r="AI105" s="19">
        <v>242929.7</v>
      </c>
      <c r="AJ105" s="19">
        <v>242929.7</v>
      </c>
      <c r="AK105" s="19">
        <v>242929.7</v>
      </c>
      <c r="AL105" s="19">
        <v>245057.46</v>
      </c>
      <c r="AM105" s="19">
        <v>266857.21</v>
      </c>
      <c r="AN105" s="19">
        <v>266857.21</v>
      </c>
      <c r="AO105" s="19">
        <v>325888.3</v>
      </c>
      <c r="AP105" s="135">
        <v>317392.97</v>
      </c>
      <c r="AQ105" s="135">
        <v>317392.97</v>
      </c>
      <c r="AR105" s="135">
        <v>319827.67</v>
      </c>
      <c r="AS105" s="135">
        <v>323654.39</v>
      </c>
      <c r="AT105" s="135">
        <v>325385.47</v>
      </c>
      <c r="AU105" s="135">
        <v>147726.05</v>
      </c>
      <c r="AV105" s="135">
        <v>147726.05</v>
      </c>
      <c r="AW105" s="135">
        <v>147726.05</v>
      </c>
      <c r="AX105" s="135">
        <v>147726.05</v>
      </c>
      <c r="AY105" s="135">
        <v>147726.05</v>
      </c>
      <c r="AZ105" s="135">
        <v>155546.43</v>
      </c>
      <c r="BA105" s="135">
        <v>147726.05</v>
      </c>
      <c r="BB105" s="135">
        <v>147726.05</v>
      </c>
      <c r="BC105" s="12">
        <v>147726.05</v>
      </c>
      <c r="BD105" s="12">
        <v>147726.05</v>
      </c>
      <c r="BE105" s="12">
        <v>147726.05</v>
      </c>
      <c r="BF105" s="12">
        <v>147726.05</v>
      </c>
      <c r="BG105" s="12">
        <v>142071.98</v>
      </c>
      <c r="BH105" s="12">
        <v>142071.98</v>
      </c>
      <c r="BI105" s="12">
        <v>142071.98</v>
      </c>
      <c r="BJ105" s="12">
        <v>142071.98</v>
      </c>
      <c r="BK105" s="5">
        <v>142071.98</v>
      </c>
      <c r="BL105" s="208">
        <v>142071.98</v>
      </c>
      <c r="BM105" s="208">
        <v>142071.98</v>
      </c>
      <c r="BN105" s="208">
        <v>142071.98</v>
      </c>
      <c r="BO105" s="95">
        <f>((BB105/2)+SUM(BC105:BM105)+(BN105/2))/12</f>
        <v>144192.25624999998</v>
      </c>
      <c r="BP105" s="81"/>
      <c r="BQ105" s="81">
        <f>+BO105/BO108</f>
        <v>0.0023823653429614062</v>
      </c>
      <c r="BS105" s="99">
        <f>+BQ105*BR108</f>
        <v>132779.5833002667</v>
      </c>
      <c r="BU105" s="81"/>
      <c r="BV105" s="81">
        <f>+BN105/BN108</f>
        <v>0.0023677374404156666</v>
      </c>
      <c r="BX105" s="99">
        <f>+BV105*BW108</f>
        <v>137736.35118546686</v>
      </c>
    </row>
    <row r="106" spans="1:76" ht="12.75">
      <c r="A106" s="41">
        <v>84</v>
      </c>
      <c r="B106" s="36"/>
      <c r="C106" s="19"/>
      <c r="D106" s="19"/>
      <c r="E106" s="19" t="s">
        <v>49</v>
      </c>
      <c r="F106" s="7">
        <v>20313937.11999999</v>
      </c>
      <c r="G106" s="7">
        <v>18328357.47999999</v>
      </c>
      <c r="H106" s="7">
        <v>19265024.309999987</v>
      </c>
      <c r="I106" s="7">
        <v>19282039.699999996</v>
      </c>
      <c r="J106" s="7">
        <v>19351355.32</v>
      </c>
      <c r="K106" s="7">
        <v>16141833.130000003</v>
      </c>
      <c r="L106" s="19">
        <v>19320708.71</v>
      </c>
      <c r="M106" s="19">
        <v>19179469.63000001</v>
      </c>
      <c r="N106" s="19">
        <v>19179469.63000001</v>
      </c>
      <c r="O106" s="19">
        <v>19179469.63000001</v>
      </c>
      <c r="P106" s="19">
        <v>19181807.620000005</v>
      </c>
      <c r="Q106" s="19">
        <v>19234168.22</v>
      </c>
      <c r="R106" s="19">
        <v>19220003.450000003</v>
      </c>
      <c r="S106" s="19">
        <v>19216715.620000005</v>
      </c>
      <c r="T106" s="19">
        <v>19256027.66000001</v>
      </c>
      <c r="U106" s="19">
        <v>19088380.13000001</v>
      </c>
      <c r="V106" s="19">
        <v>18986111.839999996</v>
      </c>
      <c r="W106" s="19">
        <v>18708416.190000005</v>
      </c>
      <c r="X106" s="19">
        <v>18705814.159999996</v>
      </c>
      <c r="Y106" s="19">
        <v>16851490.400000006</v>
      </c>
      <c r="Z106" s="19">
        <v>16850102.849999994</v>
      </c>
      <c r="AA106" s="19">
        <v>16865819.33</v>
      </c>
      <c r="AB106" s="19">
        <v>16749507.919999994</v>
      </c>
      <c r="AC106" s="19">
        <v>16749507.920000002</v>
      </c>
      <c r="AD106" s="19">
        <v>16046103.349999994</v>
      </c>
      <c r="AE106" s="19">
        <v>16046103.349999994</v>
      </c>
      <c r="AF106" s="19">
        <v>17885679.64</v>
      </c>
      <c r="AG106" s="19">
        <v>24473845.929999992</v>
      </c>
      <c r="AH106" s="19">
        <v>23824953.909999996</v>
      </c>
      <c r="AI106" s="19">
        <v>23809594.689999998</v>
      </c>
      <c r="AJ106" s="19">
        <v>23835548.069999993</v>
      </c>
      <c r="AK106" s="19">
        <v>23839792.449999988</v>
      </c>
      <c r="AL106" s="19">
        <v>23851695.549999997</v>
      </c>
      <c r="AM106" s="19">
        <v>23824290.85000001</v>
      </c>
      <c r="AN106" s="19">
        <v>23828244.299999997</v>
      </c>
      <c r="AO106" s="19">
        <v>25052360.049999997</v>
      </c>
      <c r="AP106" s="135">
        <v>24643410.419999994</v>
      </c>
      <c r="AQ106" s="135">
        <v>24646830.12</v>
      </c>
      <c r="AR106" s="135">
        <v>24636803.48</v>
      </c>
      <c r="AS106" s="135">
        <v>24559421.47</v>
      </c>
      <c r="AT106" s="135">
        <v>24208081.19</v>
      </c>
      <c r="AU106" s="135">
        <v>14886736.79</v>
      </c>
      <c r="AV106" s="135">
        <v>14886651</v>
      </c>
      <c r="AW106" s="135">
        <v>14886651</v>
      </c>
      <c r="AX106" s="135">
        <v>14874744.480000004</v>
      </c>
      <c r="AY106" s="135">
        <v>14998657.68</v>
      </c>
      <c r="AZ106" s="135">
        <v>14996251.020000003</v>
      </c>
      <c r="BA106" s="135">
        <v>14973648.07</v>
      </c>
      <c r="BB106" s="135">
        <v>14729895.270000003</v>
      </c>
      <c r="BC106" s="12">
        <v>15483139.630000003</v>
      </c>
      <c r="BD106" s="12">
        <v>15485813.910000004</v>
      </c>
      <c r="BE106" s="12">
        <v>15485813.910000004</v>
      </c>
      <c r="BF106" s="12">
        <v>15669638.160000004</v>
      </c>
      <c r="BG106" s="12">
        <v>15518125.17000001</v>
      </c>
      <c r="BH106" s="12">
        <v>15518447.67000001</v>
      </c>
      <c r="BI106" s="12">
        <v>15542683.450000003</v>
      </c>
      <c r="BJ106" s="12">
        <v>15126785.420000002</v>
      </c>
      <c r="BK106" s="12">
        <v>15085132.620000005</v>
      </c>
      <c r="BL106" s="208">
        <v>15089761.920000002</v>
      </c>
      <c r="BM106" s="208">
        <v>15127367.980000004</v>
      </c>
      <c r="BN106" s="208">
        <v>15135195</v>
      </c>
      <c r="BO106" s="95">
        <f>((BB106/2)+SUM(BC106:BM106)+(BN106/2))/12</f>
        <v>15338771.247916674</v>
      </c>
      <c r="BP106" s="81"/>
      <c r="BQ106" s="81">
        <f>+BO106/BO108</f>
        <v>0.25342940026746114</v>
      </c>
      <c r="BS106" s="99">
        <f>+BQ106*BR108</f>
        <v>14124722.836053748</v>
      </c>
      <c r="BU106" s="81"/>
      <c r="BV106" s="81">
        <f>+BN106/BN108</f>
        <v>0.2522395187952754</v>
      </c>
      <c r="BX106" s="99">
        <f>+BV106*BW108</f>
        <v>14673312.31521178</v>
      </c>
    </row>
    <row r="107" spans="1:76" ht="12.75">
      <c r="A107" s="41">
        <v>85</v>
      </c>
      <c r="B107" s="36"/>
      <c r="C107" s="19"/>
      <c r="D107" s="19"/>
      <c r="E107" s="19" t="s">
        <v>50</v>
      </c>
      <c r="F107" s="7">
        <v>56056551.97</v>
      </c>
      <c r="G107" s="7">
        <v>57151288.39</v>
      </c>
      <c r="H107" s="7">
        <v>56229081.92</v>
      </c>
      <c r="I107" s="7">
        <v>56235249.29</v>
      </c>
      <c r="J107" s="7">
        <v>56250016.73</v>
      </c>
      <c r="K107" s="7">
        <v>56447563.63999999</v>
      </c>
      <c r="L107" s="19">
        <v>53412206.57999999</v>
      </c>
      <c r="M107" s="19">
        <v>53550805.89999999</v>
      </c>
      <c r="N107" s="19">
        <v>53550805.89999999</v>
      </c>
      <c r="O107" s="19">
        <v>53550805.89999999</v>
      </c>
      <c r="P107" s="19">
        <v>53550805.89999999</v>
      </c>
      <c r="Q107" s="19">
        <v>53550805.89999999</v>
      </c>
      <c r="R107" s="19">
        <v>53550805.89999999</v>
      </c>
      <c r="S107" s="19">
        <v>53553469.97</v>
      </c>
      <c r="T107" s="19">
        <v>53561811.61</v>
      </c>
      <c r="U107" s="19">
        <v>53431801.81</v>
      </c>
      <c r="V107" s="19">
        <v>53534503.63</v>
      </c>
      <c r="W107" s="19">
        <v>53646395.88</v>
      </c>
      <c r="X107" s="19">
        <v>53643731.81</v>
      </c>
      <c r="Y107" s="19">
        <v>70183339.77</v>
      </c>
      <c r="Z107" s="19">
        <v>70255311.56</v>
      </c>
      <c r="AA107" s="19">
        <v>71403385.99</v>
      </c>
      <c r="AB107" s="19">
        <v>61347432.02</v>
      </c>
      <c r="AC107" s="19">
        <v>61363116.33</v>
      </c>
      <c r="AD107" s="19">
        <v>61363748.22</v>
      </c>
      <c r="AE107" s="19">
        <v>61363748.22</v>
      </c>
      <c r="AF107" s="19">
        <v>61828761.3</v>
      </c>
      <c r="AG107" s="19">
        <v>67269947.97</v>
      </c>
      <c r="AH107" s="19">
        <v>58057260.81</v>
      </c>
      <c r="AI107" s="19">
        <v>58057260.81</v>
      </c>
      <c r="AJ107" s="19">
        <v>58057260.81</v>
      </c>
      <c r="AK107" s="19">
        <v>58057260.81</v>
      </c>
      <c r="AL107" s="19">
        <v>58057260.81</v>
      </c>
      <c r="AM107" s="19">
        <v>58057260.81</v>
      </c>
      <c r="AN107" s="19">
        <v>58057260.81</v>
      </c>
      <c r="AO107" s="19">
        <v>58057260.81</v>
      </c>
      <c r="AP107" s="135">
        <v>58218587.35</v>
      </c>
      <c r="AQ107" s="135">
        <v>58218587.35</v>
      </c>
      <c r="AR107" s="135">
        <v>58421198.48</v>
      </c>
      <c r="AS107" s="135">
        <v>58421198.48</v>
      </c>
      <c r="AT107" s="135">
        <v>58424217.69</v>
      </c>
      <c r="AU107" s="135">
        <v>40075336.75</v>
      </c>
      <c r="AV107" s="135">
        <v>40093196.07</v>
      </c>
      <c r="AW107" s="135">
        <v>40093196.07</v>
      </c>
      <c r="AX107" s="135">
        <v>40093196.07</v>
      </c>
      <c r="AY107" s="135">
        <v>40102048.32</v>
      </c>
      <c r="AZ107" s="135">
        <v>40102048.32</v>
      </c>
      <c r="BA107" s="135">
        <v>40102048.32</v>
      </c>
      <c r="BB107" s="135">
        <v>45025553.78</v>
      </c>
      <c r="BC107" s="12">
        <v>45270708.05</v>
      </c>
      <c r="BD107" s="12">
        <v>45270708.05</v>
      </c>
      <c r="BE107" s="12">
        <v>45330167.39</v>
      </c>
      <c r="BF107" s="12">
        <v>45991967.19</v>
      </c>
      <c r="BG107" s="12">
        <v>44896671.05</v>
      </c>
      <c r="BH107" s="12">
        <v>44896671.05</v>
      </c>
      <c r="BI107" s="12">
        <v>44936666.79</v>
      </c>
      <c r="BJ107" s="12">
        <v>44918924.93</v>
      </c>
      <c r="BK107" s="12">
        <v>44694608.78</v>
      </c>
      <c r="BL107" s="208">
        <v>44693523.21</v>
      </c>
      <c r="BM107" s="208">
        <v>44725999.25</v>
      </c>
      <c r="BN107" s="208">
        <v>44725999.25</v>
      </c>
      <c r="BO107" s="95">
        <f>((BB107/2)+SUM(BC107:BM107)+(BN107/2))/12</f>
        <v>45041866.02125001</v>
      </c>
      <c r="BP107" s="81"/>
      <c r="BQ107" s="81">
        <f>+BO107/BO108</f>
        <v>0.7441882343895774</v>
      </c>
      <c r="BS107" s="105">
        <f>+BQ107*BR108</f>
        <v>41476847.34885351</v>
      </c>
      <c r="BU107" s="81"/>
      <c r="BV107" s="81">
        <f>+BN107/BN108</f>
        <v>0.7453927437643089</v>
      </c>
      <c r="BX107" s="105">
        <f>+BV107*BW108</f>
        <v>43361090.20102998</v>
      </c>
    </row>
    <row r="108" spans="1:76" ht="12.75">
      <c r="A108" s="41">
        <v>86</v>
      </c>
      <c r="B108" s="56"/>
      <c r="C108" s="39"/>
      <c r="D108" s="39"/>
      <c r="E108" s="39" t="s">
        <v>46</v>
      </c>
      <c r="F108" s="6">
        <v>76700443.82</v>
      </c>
      <c r="G108" s="6">
        <v>75809600.6</v>
      </c>
      <c r="H108" s="6">
        <v>75824060.96</v>
      </c>
      <c r="I108" s="216">
        <v>75847243.72</v>
      </c>
      <c r="J108" s="216">
        <v>75931326.78</v>
      </c>
      <c r="K108" s="216">
        <v>72919351.5</v>
      </c>
      <c r="L108" s="39">
        <v>73062870.02</v>
      </c>
      <c r="M108" s="39">
        <v>73060230.26</v>
      </c>
      <c r="N108" s="39">
        <v>73060230.26</v>
      </c>
      <c r="O108" s="39">
        <v>73060230.26</v>
      </c>
      <c r="P108" s="39">
        <v>73062568.25</v>
      </c>
      <c r="Q108" s="39">
        <v>73114928.85</v>
      </c>
      <c r="R108" s="39">
        <v>73100764.08</v>
      </c>
      <c r="S108" s="39">
        <f aca="true" t="shared" si="21" ref="S108:BB108">SUM(S105:S107)</f>
        <v>73100764.08</v>
      </c>
      <c r="T108" s="39">
        <f t="shared" si="21"/>
        <v>73148417.76</v>
      </c>
      <c r="U108" s="39">
        <f t="shared" si="21"/>
        <v>72850760.43</v>
      </c>
      <c r="V108" s="39">
        <f t="shared" si="21"/>
        <v>72845707.28</v>
      </c>
      <c r="W108" s="39">
        <f t="shared" si="21"/>
        <v>72650078.7</v>
      </c>
      <c r="X108" s="39">
        <f t="shared" si="21"/>
        <v>72644812.6</v>
      </c>
      <c r="Y108" s="39">
        <f t="shared" si="21"/>
        <v>87266912.42</v>
      </c>
      <c r="Z108" s="39">
        <f t="shared" si="21"/>
        <v>87337496.66</v>
      </c>
      <c r="AA108" s="39">
        <f t="shared" si="21"/>
        <v>88501287.57</v>
      </c>
      <c r="AB108" s="39">
        <f t="shared" si="21"/>
        <v>78329022.19</v>
      </c>
      <c r="AC108" s="39">
        <f t="shared" si="21"/>
        <v>78344706.5</v>
      </c>
      <c r="AD108" s="39">
        <f t="shared" si="21"/>
        <v>77641933.82</v>
      </c>
      <c r="AE108" s="39">
        <f t="shared" si="21"/>
        <v>77641933.82</v>
      </c>
      <c r="AF108" s="39">
        <f t="shared" si="21"/>
        <v>79957370.64</v>
      </c>
      <c r="AG108" s="39">
        <f t="shared" si="21"/>
        <v>91986723.6</v>
      </c>
      <c r="AH108" s="39">
        <f t="shared" si="21"/>
        <v>82125144.42</v>
      </c>
      <c r="AI108" s="39">
        <f t="shared" si="21"/>
        <v>82109785.2</v>
      </c>
      <c r="AJ108" s="39">
        <f t="shared" si="21"/>
        <v>82135738.58</v>
      </c>
      <c r="AK108" s="39">
        <f t="shared" si="21"/>
        <v>82139982.96</v>
      </c>
      <c r="AL108" s="39">
        <f t="shared" si="21"/>
        <v>82154013.82</v>
      </c>
      <c r="AM108" s="39">
        <f t="shared" si="21"/>
        <v>82148408.87</v>
      </c>
      <c r="AN108" s="39">
        <f t="shared" si="21"/>
        <v>82152362.32</v>
      </c>
      <c r="AO108" s="39">
        <f t="shared" si="21"/>
        <v>83435509.16</v>
      </c>
      <c r="AP108" s="39">
        <f t="shared" si="21"/>
        <v>83179390.74</v>
      </c>
      <c r="AQ108" s="39">
        <f t="shared" si="21"/>
        <v>83182810.44</v>
      </c>
      <c r="AR108" s="39">
        <f t="shared" si="21"/>
        <v>83377829.63</v>
      </c>
      <c r="AS108" s="39">
        <f t="shared" si="21"/>
        <v>83304274.34</v>
      </c>
      <c r="AT108" s="39">
        <f t="shared" si="21"/>
        <v>82957684.35</v>
      </c>
      <c r="AU108" s="39">
        <f t="shared" si="21"/>
        <v>55109799.59</v>
      </c>
      <c r="AV108" s="39">
        <f t="shared" si="21"/>
        <v>55127573.120000005</v>
      </c>
      <c r="AW108" s="39">
        <f t="shared" si="21"/>
        <v>55127573.120000005</v>
      </c>
      <c r="AX108" s="39">
        <f t="shared" si="21"/>
        <v>55115666.60000001</v>
      </c>
      <c r="AY108" s="39">
        <f t="shared" si="21"/>
        <v>55248432.05</v>
      </c>
      <c r="AZ108" s="39">
        <f t="shared" si="21"/>
        <v>55253845.77</v>
      </c>
      <c r="BA108" s="39">
        <f t="shared" si="21"/>
        <v>55223422.44</v>
      </c>
      <c r="BB108" s="140">
        <f t="shared" si="21"/>
        <v>59903175.10000001</v>
      </c>
      <c r="BC108" s="6">
        <v>60901573.730000004</v>
      </c>
      <c r="BD108" s="6">
        <v>60904248.010000005</v>
      </c>
      <c r="BE108" s="6">
        <v>60963707.35000001</v>
      </c>
      <c r="BF108" s="6">
        <v>61809331.400000006</v>
      </c>
      <c r="BG108" s="6">
        <v>60556868.2</v>
      </c>
      <c r="BH108" s="6">
        <v>60557190.7</v>
      </c>
      <c r="BI108" s="6">
        <v>60621422.22</v>
      </c>
      <c r="BJ108" s="6">
        <v>60187782.33</v>
      </c>
      <c r="BK108" s="221">
        <v>59921813.38000001</v>
      </c>
      <c r="BL108" s="208">
        <f>SUM(BL105:BL107)</f>
        <v>59925357.11</v>
      </c>
      <c r="BM108" s="208">
        <f>SUM(BM105:BM107)</f>
        <v>59995439.21000001</v>
      </c>
      <c r="BN108" s="208">
        <f>SUM(BN105:BN107)</f>
        <v>60003266.230000004</v>
      </c>
      <c r="BO108" s="102">
        <f>SUM(BO105:BO107)</f>
        <v>60524829.52541669</v>
      </c>
      <c r="BP108" s="81">
        <f>+BO108/($BO$155+$BO$172)</f>
        <v>0.4770943188197748</v>
      </c>
      <c r="BQ108" s="81">
        <f>SUM(BQ105:BQ107)</f>
        <v>0.9999999999999999</v>
      </c>
      <c r="BR108" s="101">
        <f>+BP108*$BR$155</f>
        <v>55734349.768207535</v>
      </c>
      <c r="BS108" s="99">
        <f>SUM(BS105:BS107)</f>
        <v>55734349.76820753</v>
      </c>
      <c r="BU108" s="81">
        <f>+BN108/($BN$155+$BN$172)</f>
        <v>0.47039124154964745</v>
      </c>
      <c r="BV108" s="81">
        <f>SUM(BV105:BV107)</f>
        <v>1</v>
      </c>
      <c r="BW108" s="101">
        <f>+BU108*$BW$155</f>
        <v>58172138.86742723</v>
      </c>
      <c r="BX108" s="99">
        <f>SUM(BX105:BX107)</f>
        <v>58172138.86742723</v>
      </c>
    </row>
    <row r="109" spans="1:73" ht="12.75">
      <c r="A109" s="41">
        <v>87</v>
      </c>
      <c r="B109" s="36"/>
      <c r="C109" s="19"/>
      <c r="D109" s="19"/>
      <c r="E109" s="19"/>
      <c r="F109" s="5"/>
      <c r="G109" s="5"/>
      <c r="H109" s="5"/>
      <c r="I109" s="5"/>
      <c r="J109" s="5"/>
      <c r="K109" s="5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35"/>
      <c r="BC109" s="5"/>
      <c r="BD109" s="5"/>
      <c r="BE109" s="5"/>
      <c r="BF109" s="5"/>
      <c r="BG109" s="5"/>
      <c r="BH109" s="5"/>
      <c r="BI109" s="5"/>
      <c r="BJ109" s="5"/>
      <c r="BK109" s="5"/>
      <c r="BL109" s="208"/>
      <c r="BM109" s="208"/>
      <c r="BN109" s="208"/>
      <c r="BO109" s="95"/>
      <c r="BP109" s="81"/>
      <c r="BU109" s="81"/>
    </row>
    <row r="110" spans="1:73" ht="12.75">
      <c r="A110" s="41">
        <v>88</v>
      </c>
      <c r="B110" s="36"/>
      <c r="C110" s="19" t="s">
        <v>120</v>
      </c>
      <c r="D110" s="19" t="s">
        <v>121</v>
      </c>
      <c r="E110" s="19"/>
      <c r="F110" s="5"/>
      <c r="G110" s="5"/>
      <c r="H110" s="5"/>
      <c r="I110" s="5"/>
      <c r="J110" s="5"/>
      <c r="K110" s="5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35"/>
      <c r="BC110" s="5"/>
      <c r="BD110" s="5"/>
      <c r="BE110" s="5"/>
      <c r="BF110" s="5"/>
      <c r="BG110" s="5"/>
      <c r="BH110" s="5"/>
      <c r="BI110" s="5"/>
      <c r="BJ110" s="5"/>
      <c r="BK110" s="5"/>
      <c r="BL110" s="208"/>
      <c r="BM110" s="208"/>
      <c r="BN110" s="208"/>
      <c r="BO110" s="95"/>
      <c r="BP110" s="81"/>
      <c r="BU110" s="81"/>
    </row>
    <row r="111" spans="1:76" ht="12.75">
      <c r="A111" s="41">
        <v>89</v>
      </c>
      <c r="B111" s="36"/>
      <c r="C111" s="19"/>
      <c r="D111" s="19"/>
      <c r="E111" s="19" t="s">
        <v>48</v>
      </c>
      <c r="F111" s="7">
        <v>817849.3</v>
      </c>
      <c r="G111" s="7">
        <v>817849.3</v>
      </c>
      <c r="H111" s="7">
        <v>817849.3</v>
      </c>
      <c r="I111" s="5">
        <v>817849.3</v>
      </c>
      <c r="J111" s="5">
        <v>847296.18</v>
      </c>
      <c r="K111" s="5">
        <v>850677.37</v>
      </c>
      <c r="L111" s="19">
        <v>884240.57</v>
      </c>
      <c r="M111" s="19">
        <v>919244.19</v>
      </c>
      <c r="N111" s="19">
        <v>913640.68</v>
      </c>
      <c r="O111" s="19">
        <v>926198.62</v>
      </c>
      <c r="P111" s="19">
        <v>899339.68</v>
      </c>
      <c r="Q111" s="19">
        <v>899790.6</v>
      </c>
      <c r="R111" s="19">
        <v>695589.78</v>
      </c>
      <c r="S111" s="19">
        <v>634189.81</v>
      </c>
      <c r="T111" s="19">
        <v>614141.73</v>
      </c>
      <c r="U111" s="19">
        <v>640186.71</v>
      </c>
      <c r="V111" s="19">
        <v>646841.16</v>
      </c>
      <c r="W111" s="19">
        <v>648515.86</v>
      </c>
      <c r="X111" s="19">
        <v>649219.37</v>
      </c>
      <c r="Y111" s="19">
        <v>650438.72</v>
      </c>
      <c r="Z111" s="19">
        <v>651323.85</v>
      </c>
      <c r="AA111" s="19">
        <v>651393.81</v>
      </c>
      <c r="AB111" s="19">
        <v>618591.4</v>
      </c>
      <c r="AC111" s="19">
        <v>585670.31</v>
      </c>
      <c r="AD111" s="19">
        <v>585670.31</v>
      </c>
      <c r="AE111" s="19">
        <v>585670.31</v>
      </c>
      <c r="AF111" s="19">
        <v>873455.97</v>
      </c>
      <c r="AG111" s="19">
        <v>873455.97</v>
      </c>
      <c r="AH111" s="19">
        <v>878816.53</v>
      </c>
      <c r="AI111" s="19">
        <v>914702.34</v>
      </c>
      <c r="AJ111" s="19">
        <v>953692</v>
      </c>
      <c r="AK111" s="19">
        <v>1028776.84</v>
      </c>
      <c r="AL111" s="19">
        <v>1028776.84</v>
      </c>
      <c r="AM111" s="19">
        <v>1036858.86</v>
      </c>
      <c r="AN111" s="19">
        <v>980369.92</v>
      </c>
      <c r="AO111" s="19">
        <v>980378.13</v>
      </c>
      <c r="AP111" s="135">
        <v>980378.13</v>
      </c>
      <c r="AQ111" s="135">
        <v>980378.13</v>
      </c>
      <c r="AR111" s="135">
        <v>980378.13</v>
      </c>
      <c r="AS111" s="135">
        <v>980378.13</v>
      </c>
      <c r="AT111" s="135">
        <v>930299.26</v>
      </c>
      <c r="AU111" s="135">
        <v>1082624.24</v>
      </c>
      <c r="AV111" s="135">
        <v>1107080.02</v>
      </c>
      <c r="AW111" s="135">
        <v>1107080.02</v>
      </c>
      <c r="AX111" s="135">
        <v>1100100.79</v>
      </c>
      <c r="AY111" s="135">
        <v>1096018.12</v>
      </c>
      <c r="AZ111" s="135">
        <v>973274.1</v>
      </c>
      <c r="BA111" s="135">
        <v>1001197.3</v>
      </c>
      <c r="BB111" s="135">
        <v>1001197.3</v>
      </c>
      <c r="BC111" s="12">
        <v>1001197.3</v>
      </c>
      <c r="BD111" s="12">
        <v>1001197.3</v>
      </c>
      <c r="BE111" s="12">
        <v>1438708.45</v>
      </c>
      <c r="BF111" s="12">
        <v>1461904.35</v>
      </c>
      <c r="BG111" s="12">
        <v>1458119.59</v>
      </c>
      <c r="BH111" s="12">
        <v>1471917.81</v>
      </c>
      <c r="BI111" s="12">
        <v>1478227.64</v>
      </c>
      <c r="BJ111" s="12">
        <v>1485056.06</v>
      </c>
      <c r="BK111" s="5">
        <v>1506290.72</v>
      </c>
      <c r="BL111" s="208">
        <v>1488169.89</v>
      </c>
      <c r="BM111" s="208">
        <v>1612415.24</v>
      </c>
      <c r="BN111" s="208">
        <v>1592503.71</v>
      </c>
      <c r="BO111" s="95">
        <f>((BB111/2)+SUM(BC111:BM111)+(BN111/2))/12</f>
        <v>1391671.237916667</v>
      </c>
      <c r="BP111" s="81"/>
      <c r="BQ111" s="81">
        <f>+BO111/BO114</f>
        <v>0.04697096904730579</v>
      </c>
      <c r="BS111" s="99">
        <f>+BQ111*BR114</f>
        <v>1281521.8505296216</v>
      </c>
      <c r="BU111" s="81"/>
      <c r="BV111" s="81">
        <f>+BN111/BN114</f>
        <v>0.05399636623848708</v>
      </c>
      <c r="BX111" s="99">
        <f>+BV111*BW114</f>
        <v>1543905.0702659234</v>
      </c>
    </row>
    <row r="112" spans="1:76" ht="12.75">
      <c r="A112" s="41">
        <v>90</v>
      </c>
      <c r="B112" s="36"/>
      <c r="C112" s="19"/>
      <c r="D112" s="19"/>
      <c r="E112" s="19" t="s">
        <v>49</v>
      </c>
      <c r="F112" s="7">
        <v>24989981.759999998</v>
      </c>
      <c r="G112" s="7">
        <v>24989981.759999998</v>
      </c>
      <c r="H112" s="7">
        <v>25033370.45</v>
      </c>
      <c r="I112" s="7">
        <v>25298623.13</v>
      </c>
      <c r="J112" s="7">
        <v>25798299.59</v>
      </c>
      <c r="K112" s="7">
        <v>26144998.74</v>
      </c>
      <c r="L112" s="19">
        <v>26118173</v>
      </c>
      <c r="M112" s="19">
        <v>25982260.65</v>
      </c>
      <c r="N112" s="19">
        <v>26052194.1</v>
      </c>
      <c r="O112" s="19">
        <v>26103783.099999998</v>
      </c>
      <c r="P112" s="19">
        <v>26298390.8</v>
      </c>
      <c r="Q112" s="19">
        <v>25131216.849999998</v>
      </c>
      <c r="R112" s="19">
        <v>24829901.06</v>
      </c>
      <c r="S112" s="19">
        <v>24891299.03</v>
      </c>
      <c r="T112" s="19">
        <v>24647172.3</v>
      </c>
      <c r="U112" s="19">
        <v>26097008.119999997</v>
      </c>
      <c r="V112" s="19">
        <v>25904774.33</v>
      </c>
      <c r="W112" s="19">
        <v>26061600.080000002</v>
      </c>
      <c r="X112" s="19">
        <v>26039328.259999998</v>
      </c>
      <c r="Y112" s="19">
        <v>26108107.450000003</v>
      </c>
      <c r="Z112" s="19">
        <v>25945560.57</v>
      </c>
      <c r="AA112" s="19">
        <v>25954253.360000003</v>
      </c>
      <c r="AB112" s="19">
        <v>25620733.900000002</v>
      </c>
      <c r="AC112" s="19">
        <v>25293224.41</v>
      </c>
      <c r="AD112" s="19">
        <v>26366481.880000003</v>
      </c>
      <c r="AE112" s="19">
        <v>26283853.09</v>
      </c>
      <c r="AF112" s="19">
        <v>25857772.3</v>
      </c>
      <c r="AG112" s="19">
        <v>26273215.46</v>
      </c>
      <c r="AH112" s="19">
        <v>26579017.52</v>
      </c>
      <c r="AI112" s="19">
        <v>26628066.22</v>
      </c>
      <c r="AJ112" s="19">
        <v>27217145.05</v>
      </c>
      <c r="AK112" s="19">
        <v>27611605.18</v>
      </c>
      <c r="AL112" s="19">
        <v>27364247.36</v>
      </c>
      <c r="AM112" s="19">
        <v>27522027.73</v>
      </c>
      <c r="AN112" s="19">
        <v>27021956.529999997</v>
      </c>
      <c r="AO112" s="19">
        <v>26674206.35</v>
      </c>
      <c r="AP112" s="135">
        <v>26749341.330000002</v>
      </c>
      <c r="AQ112" s="135">
        <v>26721415.24</v>
      </c>
      <c r="AR112" s="135">
        <v>26126988.2</v>
      </c>
      <c r="AS112" s="135">
        <v>26083079.28</v>
      </c>
      <c r="AT112" s="135">
        <v>25591075.66</v>
      </c>
      <c r="AU112" s="135">
        <v>26240932.31</v>
      </c>
      <c r="AV112" s="135">
        <v>26613249.5</v>
      </c>
      <c r="AW112" s="135">
        <v>26613249.5</v>
      </c>
      <c r="AX112" s="135">
        <v>26613249.5</v>
      </c>
      <c r="AY112" s="135">
        <v>26753414.84</v>
      </c>
      <c r="AZ112" s="135">
        <v>25326615.189999998</v>
      </c>
      <c r="BA112" s="135">
        <v>25750675.259999998</v>
      </c>
      <c r="BB112" s="135">
        <v>25841079.71</v>
      </c>
      <c r="BC112" s="12">
        <v>25895080.47</v>
      </c>
      <c r="BD112" s="12">
        <v>25986821</v>
      </c>
      <c r="BE112" s="12">
        <v>29100609.900000002</v>
      </c>
      <c r="BF112" s="12">
        <v>28950981.36</v>
      </c>
      <c r="BG112" s="12">
        <v>28775838.96</v>
      </c>
      <c r="BH112" s="12">
        <v>28871570.25</v>
      </c>
      <c r="BI112" s="12">
        <v>28908273.3</v>
      </c>
      <c r="BJ112" s="12">
        <v>29015487.880000003</v>
      </c>
      <c r="BK112" s="12">
        <v>28868846</v>
      </c>
      <c r="BL112" s="208">
        <v>28838429.15</v>
      </c>
      <c r="BM112" s="208">
        <v>28757247.75</v>
      </c>
      <c r="BN112" s="208">
        <v>27900290.36</v>
      </c>
      <c r="BO112" s="95">
        <f>((BB112/2)+SUM(BC112:BM112)+(BN112/2))/12</f>
        <v>28236655.92125</v>
      </c>
      <c r="BP112" s="81"/>
      <c r="BQ112" s="81">
        <f>+BO112/BO114</f>
        <v>0.9530290309526942</v>
      </c>
      <c r="BS112" s="99">
        <f>+BQ112*BR114</f>
        <v>26001752.830028165</v>
      </c>
      <c r="BU112" s="81"/>
      <c r="BV112" s="81">
        <f>+BN112/BN114</f>
        <v>0.9460036337615129</v>
      </c>
      <c r="BX112" s="99">
        <f>+BV112*BW114</f>
        <v>27048853.624771435</v>
      </c>
    </row>
    <row r="113" spans="1:76" ht="12.75">
      <c r="A113" s="41">
        <v>91</v>
      </c>
      <c r="B113" s="36"/>
      <c r="C113" s="19"/>
      <c r="D113" s="19"/>
      <c r="E113" s="19" t="s">
        <v>50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35">
        <v>0</v>
      </c>
      <c r="AQ113" s="135">
        <v>0</v>
      </c>
      <c r="AR113" s="135">
        <v>0</v>
      </c>
      <c r="AS113" s="135">
        <v>0</v>
      </c>
      <c r="AT113" s="135">
        <v>0</v>
      </c>
      <c r="AU113" s="135">
        <v>0</v>
      </c>
      <c r="AV113" s="135">
        <v>0</v>
      </c>
      <c r="AW113" s="135">
        <v>0</v>
      </c>
      <c r="AX113" s="135">
        <v>0</v>
      </c>
      <c r="AY113" s="135">
        <v>0</v>
      </c>
      <c r="AZ113" s="135">
        <v>0</v>
      </c>
      <c r="BA113" s="135">
        <v>0</v>
      </c>
      <c r="BB113" s="135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208">
        <v>0</v>
      </c>
      <c r="BM113" s="208">
        <v>0</v>
      </c>
      <c r="BN113" s="208">
        <v>0</v>
      </c>
      <c r="BO113" s="95">
        <f>((BB113/2)+SUM(BC113:BM113)+(BN113/2))/12</f>
        <v>0</v>
      </c>
      <c r="BP113" s="81"/>
      <c r="BQ113" s="81">
        <f>+BO113/BO114</f>
        <v>0</v>
      </c>
      <c r="BS113" s="105">
        <f>+BQ113*BR114</f>
        <v>0</v>
      </c>
      <c r="BU113" s="81"/>
      <c r="BV113" s="81">
        <f>+BN113/BN114</f>
        <v>0</v>
      </c>
      <c r="BX113" s="105">
        <f>+BV113*BW114</f>
        <v>0</v>
      </c>
    </row>
    <row r="114" spans="1:76" ht="12.75">
      <c r="A114" s="41">
        <v>92</v>
      </c>
      <c r="B114" s="56"/>
      <c r="C114" s="39"/>
      <c r="D114" s="39"/>
      <c r="E114" s="39" t="s">
        <v>46</v>
      </c>
      <c r="F114" s="6">
        <v>25807831.06</v>
      </c>
      <c r="G114" s="6">
        <v>25807831.06</v>
      </c>
      <c r="H114" s="6">
        <v>25851219.75</v>
      </c>
      <c r="I114" s="216">
        <v>26116472.43</v>
      </c>
      <c r="J114" s="216">
        <v>26645595.77</v>
      </c>
      <c r="K114" s="216">
        <v>26995676.11</v>
      </c>
      <c r="L114" s="39">
        <v>27002413.57</v>
      </c>
      <c r="M114" s="39">
        <v>26901504.84</v>
      </c>
      <c r="N114" s="39">
        <v>26965834.78</v>
      </c>
      <c r="O114" s="39">
        <v>27029981.72</v>
      </c>
      <c r="P114" s="39">
        <v>27197730.48</v>
      </c>
      <c r="Q114" s="39">
        <v>26031007.45</v>
      </c>
      <c r="R114" s="39">
        <v>25525490.84</v>
      </c>
      <c r="S114" s="39">
        <f aca="true" t="shared" si="22" ref="S114:BB114">SUM(S111:S113)</f>
        <v>25525488.84</v>
      </c>
      <c r="T114" s="39">
        <f t="shared" si="22"/>
        <v>25261314.03</v>
      </c>
      <c r="U114" s="39">
        <f t="shared" si="22"/>
        <v>26737194.83</v>
      </c>
      <c r="V114" s="39">
        <f t="shared" si="22"/>
        <v>26551615.49</v>
      </c>
      <c r="W114" s="39">
        <f t="shared" si="22"/>
        <v>26710115.94</v>
      </c>
      <c r="X114" s="39">
        <f t="shared" si="22"/>
        <v>26688547.63</v>
      </c>
      <c r="Y114" s="39">
        <f t="shared" si="22"/>
        <v>26758546.17</v>
      </c>
      <c r="Z114" s="39">
        <f t="shared" si="22"/>
        <v>26596884.42</v>
      </c>
      <c r="AA114" s="39">
        <f t="shared" si="22"/>
        <v>26605647.17</v>
      </c>
      <c r="AB114" s="39">
        <f t="shared" si="22"/>
        <v>26239325.3</v>
      </c>
      <c r="AC114" s="39">
        <f t="shared" si="22"/>
        <v>25878894.72</v>
      </c>
      <c r="AD114" s="39">
        <f t="shared" si="22"/>
        <v>26952152.19</v>
      </c>
      <c r="AE114" s="39">
        <f t="shared" si="22"/>
        <v>26869523.4</v>
      </c>
      <c r="AF114" s="39">
        <f t="shared" si="22"/>
        <v>26731228.27</v>
      </c>
      <c r="AG114" s="39">
        <f t="shared" si="22"/>
        <v>27146671.43</v>
      </c>
      <c r="AH114" s="39">
        <f t="shared" si="22"/>
        <v>27457834.05</v>
      </c>
      <c r="AI114" s="39">
        <f t="shared" si="22"/>
        <v>27542768.56</v>
      </c>
      <c r="AJ114" s="39">
        <f t="shared" si="22"/>
        <v>28170837.05</v>
      </c>
      <c r="AK114" s="39">
        <f t="shared" si="22"/>
        <v>28640382.02</v>
      </c>
      <c r="AL114" s="39">
        <f t="shared" si="22"/>
        <v>28393024.2</v>
      </c>
      <c r="AM114" s="39">
        <f t="shared" si="22"/>
        <v>28558886.59</v>
      </c>
      <c r="AN114" s="39">
        <f t="shared" si="22"/>
        <v>28002326.45</v>
      </c>
      <c r="AO114" s="39">
        <f t="shared" si="22"/>
        <v>27654584.48</v>
      </c>
      <c r="AP114" s="39">
        <f t="shared" si="22"/>
        <v>27729719.46</v>
      </c>
      <c r="AQ114" s="39">
        <f t="shared" si="22"/>
        <v>27701793.369999997</v>
      </c>
      <c r="AR114" s="39">
        <f t="shared" si="22"/>
        <v>27107366.33</v>
      </c>
      <c r="AS114" s="39">
        <f t="shared" si="22"/>
        <v>27063457.41</v>
      </c>
      <c r="AT114" s="39">
        <f t="shared" si="22"/>
        <v>26521374.92</v>
      </c>
      <c r="AU114" s="39">
        <f t="shared" si="22"/>
        <v>27323556.549999997</v>
      </c>
      <c r="AV114" s="39">
        <f t="shared" si="22"/>
        <v>27720329.52</v>
      </c>
      <c r="AW114" s="39">
        <f t="shared" si="22"/>
        <v>27720329.52</v>
      </c>
      <c r="AX114" s="39">
        <f t="shared" si="22"/>
        <v>27713350.29</v>
      </c>
      <c r="AY114" s="39">
        <f t="shared" si="22"/>
        <v>27849432.96</v>
      </c>
      <c r="AZ114" s="39">
        <f t="shared" si="22"/>
        <v>26299889.29</v>
      </c>
      <c r="BA114" s="39">
        <f t="shared" si="22"/>
        <v>26751872.56</v>
      </c>
      <c r="BB114" s="140">
        <f t="shared" si="22"/>
        <v>26842277.01</v>
      </c>
      <c r="BC114" s="6">
        <v>26896277.77</v>
      </c>
      <c r="BD114" s="6">
        <v>26988018.3</v>
      </c>
      <c r="BE114" s="6">
        <v>30539318.35</v>
      </c>
      <c r="BF114" s="6">
        <v>30412885.71</v>
      </c>
      <c r="BG114" s="6">
        <v>30233958.55</v>
      </c>
      <c r="BH114" s="6">
        <v>30343488.06</v>
      </c>
      <c r="BI114" s="6">
        <v>30386500.94</v>
      </c>
      <c r="BJ114" s="6">
        <v>30500543.94</v>
      </c>
      <c r="BK114" s="221">
        <v>30375136.72</v>
      </c>
      <c r="BL114" s="208">
        <f>SUM(BL111:BL113)</f>
        <v>30326599.04</v>
      </c>
      <c r="BM114" s="208">
        <f>SUM(BM111:BM113)</f>
        <v>30369662.99</v>
      </c>
      <c r="BN114" s="208">
        <f>SUM(BN111:BN113)</f>
        <v>29492794.07</v>
      </c>
      <c r="BO114" s="102">
        <f>SUM(BO111:BO113)</f>
        <v>29628327.159166668</v>
      </c>
      <c r="BP114" s="81">
        <f>+BO114/($BO$155+$BO$172)</f>
        <v>0.2335488868718914</v>
      </c>
      <c r="BQ114" s="81">
        <f>SUM(BQ111:BQ113)</f>
        <v>1</v>
      </c>
      <c r="BR114" s="101">
        <f>+BP114*$BR$155</f>
        <v>27283274.680557787</v>
      </c>
      <c r="BS114" s="99">
        <f>SUM(BS111:BS113)</f>
        <v>27283274.680557787</v>
      </c>
      <c r="BU114" s="81">
        <f>+BN114/($BN$155+$BN$172)</f>
        <v>0.23120661408960402</v>
      </c>
      <c r="BV114" s="81">
        <f>SUM(BV111:BV113)</f>
        <v>1</v>
      </c>
      <c r="BW114" s="101">
        <f>+BU114*$BW$155</f>
        <v>28592758.69503736</v>
      </c>
      <c r="BX114" s="99">
        <f>SUM(BX111:BX113)</f>
        <v>28592758.695037358</v>
      </c>
    </row>
    <row r="115" spans="1:73" ht="12.75">
      <c r="A115" s="41">
        <v>93</v>
      </c>
      <c r="B115" s="36"/>
      <c r="C115" s="19"/>
      <c r="D115" s="19"/>
      <c r="E115" s="19"/>
      <c r="F115" s="5"/>
      <c r="G115" s="5"/>
      <c r="H115" s="5"/>
      <c r="I115" s="5"/>
      <c r="J115" s="5"/>
      <c r="K115" s="5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35"/>
      <c r="BC115" s="5"/>
      <c r="BD115" s="5"/>
      <c r="BE115" s="5"/>
      <c r="BF115" s="5"/>
      <c r="BG115" s="5"/>
      <c r="BH115" s="5"/>
      <c r="BI115" s="5"/>
      <c r="BJ115" s="5"/>
      <c r="BK115" s="5"/>
      <c r="BL115" s="208"/>
      <c r="BM115" s="208"/>
      <c r="BN115" s="208"/>
      <c r="BO115" s="95"/>
      <c r="BP115" s="81"/>
      <c r="BU115" s="81"/>
    </row>
    <row r="116" spans="1:73" ht="12.75">
      <c r="A116" s="41">
        <v>94</v>
      </c>
      <c r="B116" s="36"/>
      <c r="C116" s="19" t="s">
        <v>122</v>
      </c>
      <c r="D116" s="19" t="s">
        <v>123</v>
      </c>
      <c r="E116" s="19"/>
      <c r="F116" s="5"/>
      <c r="G116" s="5"/>
      <c r="H116" s="5"/>
      <c r="I116" s="5"/>
      <c r="J116" s="5"/>
      <c r="K116" s="5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35"/>
      <c r="BC116" s="5"/>
      <c r="BD116" s="5"/>
      <c r="BE116" s="5"/>
      <c r="BF116" s="5"/>
      <c r="BG116" s="5"/>
      <c r="BH116" s="5"/>
      <c r="BI116" s="5"/>
      <c r="BJ116" s="5"/>
      <c r="BK116" s="5"/>
      <c r="BL116" s="208"/>
      <c r="BM116" s="208"/>
      <c r="BN116" s="208"/>
      <c r="BO116" s="95"/>
      <c r="BP116" s="81"/>
      <c r="BU116" s="81"/>
    </row>
    <row r="117" spans="1:76" ht="12.75">
      <c r="A117" s="41">
        <v>95</v>
      </c>
      <c r="B117" s="36"/>
      <c r="C117" s="19"/>
      <c r="D117" s="19"/>
      <c r="E117" s="19" t="s">
        <v>48</v>
      </c>
      <c r="F117" s="7">
        <v>3263.88</v>
      </c>
      <c r="G117" s="7">
        <v>3263.88</v>
      </c>
      <c r="H117" s="7">
        <v>3263.88</v>
      </c>
      <c r="I117" s="5">
        <v>3263.88</v>
      </c>
      <c r="J117" s="5">
        <v>3263.88</v>
      </c>
      <c r="K117" s="5">
        <v>3263.88</v>
      </c>
      <c r="L117" s="19">
        <v>3263.88</v>
      </c>
      <c r="M117" s="19">
        <v>3263.88</v>
      </c>
      <c r="N117" s="19">
        <v>3263.88</v>
      </c>
      <c r="O117" s="19">
        <v>3263.88</v>
      </c>
      <c r="P117" s="19">
        <v>3263.88</v>
      </c>
      <c r="Q117" s="19">
        <v>3263.88</v>
      </c>
      <c r="R117" s="19">
        <v>3263.88</v>
      </c>
      <c r="S117" s="19">
        <v>3263.88</v>
      </c>
      <c r="T117" s="19">
        <v>3263.88</v>
      </c>
      <c r="U117" s="19">
        <v>3263.88</v>
      </c>
      <c r="V117" s="19">
        <v>3263.88</v>
      </c>
      <c r="W117" s="19">
        <v>3263.88</v>
      </c>
      <c r="X117" s="19">
        <v>3263.88</v>
      </c>
      <c r="Y117" s="19">
        <v>3263.88</v>
      </c>
      <c r="Z117" s="19">
        <v>3263.88</v>
      </c>
      <c r="AA117" s="19">
        <v>3263.88</v>
      </c>
      <c r="AB117" s="19">
        <v>3263.88</v>
      </c>
      <c r="AC117" s="19">
        <v>3263.88</v>
      </c>
      <c r="AD117" s="19">
        <v>3263.88</v>
      </c>
      <c r="AE117" s="19">
        <v>3263.88</v>
      </c>
      <c r="AF117" s="19">
        <v>3263.88</v>
      </c>
      <c r="AG117" s="19">
        <v>3263.88</v>
      </c>
      <c r="AH117" s="19">
        <v>3263.88</v>
      </c>
      <c r="AI117" s="19">
        <v>3263.88</v>
      </c>
      <c r="AJ117" s="19">
        <v>3263.88</v>
      </c>
      <c r="AK117" s="19">
        <v>3263.88</v>
      </c>
      <c r="AL117" s="19">
        <v>3263.88</v>
      </c>
      <c r="AM117" s="19">
        <v>3263.88</v>
      </c>
      <c r="AN117" s="19">
        <v>3263.88</v>
      </c>
      <c r="AO117" s="19">
        <v>3263.88</v>
      </c>
      <c r="AP117" s="135">
        <v>3263.88</v>
      </c>
      <c r="AQ117" s="135">
        <v>3263.88</v>
      </c>
      <c r="AR117" s="135">
        <v>3263.88</v>
      </c>
      <c r="AS117" s="135">
        <v>3263.88</v>
      </c>
      <c r="AT117" s="135">
        <v>3263.88</v>
      </c>
      <c r="AU117" s="135">
        <v>3263.88</v>
      </c>
      <c r="AV117" s="135">
        <v>0</v>
      </c>
      <c r="AW117" s="135">
        <v>0</v>
      </c>
      <c r="AX117" s="135">
        <v>0</v>
      </c>
      <c r="AY117" s="135">
        <v>0</v>
      </c>
      <c r="AZ117" s="135">
        <v>0</v>
      </c>
      <c r="BA117" s="135">
        <v>0</v>
      </c>
      <c r="BB117" s="135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5">
        <v>0</v>
      </c>
      <c r="BL117" s="208">
        <v>0</v>
      </c>
      <c r="BM117" s="208">
        <v>0</v>
      </c>
      <c r="BN117" s="208">
        <v>0</v>
      </c>
      <c r="BO117" s="95">
        <f>((BB117/2)+SUM(BC117:BM117)+(BN117/2))/12</f>
        <v>0</v>
      </c>
      <c r="BP117" s="81"/>
      <c r="BQ117" s="81">
        <f>+BO117/BO119</f>
        <v>0</v>
      </c>
      <c r="BS117" s="99">
        <f>+BR119*BQ117</f>
        <v>0</v>
      </c>
      <c r="BU117" s="81"/>
      <c r="BV117" s="81">
        <f>+BN117/BN119</f>
        <v>0</v>
      </c>
      <c r="BX117" s="99">
        <f>+BW119*BV117</f>
        <v>0</v>
      </c>
    </row>
    <row r="118" spans="1:76" ht="12.75">
      <c r="A118" s="41">
        <v>96</v>
      </c>
      <c r="B118" s="36"/>
      <c r="C118" s="19"/>
      <c r="D118" s="19"/>
      <c r="E118" s="19" t="s">
        <v>49</v>
      </c>
      <c r="F118" s="7">
        <v>633706.4</v>
      </c>
      <c r="G118" s="7">
        <v>633706.4</v>
      </c>
      <c r="H118" s="7">
        <v>633706.4</v>
      </c>
      <c r="I118" s="7">
        <v>633706.4</v>
      </c>
      <c r="J118" s="7">
        <v>633706.4</v>
      </c>
      <c r="K118" s="7">
        <v>633706.4</v>
      </c>
      <c r="L118" s="19">
        <v>633706.4</v>
      </c>
      <c r="M118" s="19">
        <v>633706.4</v>
      </c>
      <c r="N118" s="19">
        <v>633706.4</v>
      </c>
      <c r="O118" s="19">
        <v>633706.4</v>
      </c>
      <c r="P118" s="19">
        <v>633706.4</v>
      </c>
      <c r="Q118" s="19">
        <v>633706.4</v>
      </c>
      <c r="R118" s="19">
        <v>633706.4</v>
      </c>
      <c r="S118" s="19">
        <v>633706.4</v>
      </c>
      <c r="T118" s="19">
        <v>633706.4</v>
      </c>
      <c r="U118" s="19">
        <v>633706.4</v>
      </c>
      <c r="V118" s="19">
        <v>633706.4</v>
      </c>
      <c r="W118" s="19">
        <v>633706.4</v>
      </c>
      <c r="X118" s="19">
        <v>633706.4</v>
      </c>
      <c r="Y118" s="19">
        <v>633706.4</v>
      </c>
      <c r="Z118" s="19">
        <v>633706.4</v>
      </c>
      <c r="AA118" s="19">
        <v>633706.4</v>
      </c>
      <c r="AB118" s="19">
        <v>633706.4</v>
      </c>
      <c r="AC118" s="19">
        <v>633706.4</v>
      </c>
      <c r="AD118" s="19">
        <v>633706.4</v>
      </c>
      <c r="AE118" s="19">
        <v>633706.4</v>
      </c>
      <c r="AF118" s="19">
        <v>633706.4</v>
      </c>
      <c r="AG118" s="19">
        <v>633706.4</v>
      </c>
      <c r="AH118" s="19">
        <v>633706.4</v>
      </c>
      <c r="AI118" s="19">
        <v>633706.4</v>
      </c>
      <c r="AJ118" s="19">
        <v>633706.4</v>
      </c>
      <c r="AK118" s="19">
        <v>633706.4</v>
      </c>
      <c r="AL118" s="19">
        <v>633706.4</v>
      </c>
      <c r="AM118" s="19">
        <v>633706.4</v>
      </c>
      <c r="AN118" s="19">
        <v>633706.4</v>
      </c>
      <c r="AO118" s="19">
        <v>633706.4</v>
      </c>
      <c r="AP118" s="135">
        <v>633706.4</v>
      </c>
      <c r="AQ118" s="135">
        <v>633706.4</v>
      </c>
      <c r="AR118" s="135">
        <v>633706.4</v>
      </c>
      <c r="AS118" s="135">
        <v>633706.4</v>
      </c>
      <c r="AT118" s="135">
        <v>633706.4</v>
      </c>
      <c r="AU118" s="135">
        <v>633706.4</v>
      </c>
      <c r="AV118" s="135">
        <v>10645.12</v>
      </c>
      <c r="AW118" s="135">
        <v>10645.12</v>
      </c>
      <c r="AX118" s="135">
        <v>10645.12</v>
      </c>
      <c r="AY118" s="135">
        <v>10645.12</v>
      </c>
      <c r="AZ118" s="135">
        <v>10645.12</v>
      </c>
      <c r="BA118" s="135">
        <v>10645.12</v>
      </c>
      <c r="BB118" s="135">
        <v>10645.12</v>
      </c>
      <c r="BC118" s="12">
        <v>10645.12</v>
      </c>
      <c r="BD118" s="12">
        <v>10645.12</v>
      </c>
      <c r="BE118" s="12">
        <v>10645.12</v>
      </c>
      <c r="BF118" s="12">
        <v>10645.12</v>
      </c>
      <c r="BG118" s="12">
        <v>10645.12</v>
      </c>
      <c r="BH118" s="12">
        <v>10645.12</v>
      </c>
      <c r="BI118" s="12">
        <v>10645.12</v>
      </c>
      <c r="BJ118" s="12">
        <v>10645.12</v>
      </c>
      <c r="BK118" s="12">
        <v>10645.12</v>
      </c>
      <c r="BL118" s="208">
        <v>10645.12</v>
      </c>
      <c r="BM118" s="208">
        <v>10645.12</v>
      </c>
      <c r="BN118" s="208">
        <v>10645.12</v>
      </c>
      <c r="BO118" s="95">
        <f>((BB118/2)+SUM(BC118:BM118)+(BN118/2))/12</f>
        <v>10645.119999999999</v>
      </c>
      <c r="BP118" s="81"/>
      <c r="BQ118" s="81">
        <f>+BO118/BO119</f>
        <v>1</v>
      </c>
      <c r="BS118" s="105">
        <f>+BQ118*BR119</f>
        <v>9802.569392705062</v>
      </c>
      <c r="BU118" s="81"/>
      <c r="BV118" s="81">
        <f>+BN118/BN119</f>
        <v>1</v>
      </c>
      <c r="BX118" s="105">
        <f>+BV118*BW119</f>
        <v>10320.261509211296</v>
      </c>
    </row>
    <row r="119" spans="1:76" ht="12.75">
      <c r="A119" s="41">
        <v>97</v>
      </c>
      <c r="B119" s="56"/>
      <c r="C119" s="39"/>
      <c r="D119" s="39"/>
      <c r="E119" s="39" t="s">
        <v>46</v>
      </c>
      <c r="F119" s="6">
        <v>636970.28</v>
      </c>
      <c r="G119" s="6">
        <v>636970.28</v>
      </c>
      <c r="H119" s="6">
        <v>636970.28</v>
      </c>
      <c r="I119" s="216">
        <v>636970.28</v>
      </c>
      <c r="J119" s="216">
        <v>636970.28</v>
      </c>
      <c r="K119" s="216">
        <v>636970.28</v>
      </c>
      <c r="L119" s="39">
        <v>636970.28</v>
      </c>
      <c r="M119" s="39">
        <v>636970.28</v>
      </c>
      <c r="N119" s="39">
        <v>636970.28</v>
      </c>
      <c r="O119" s="39">
        <v>636970.28</v>
      </c>
      <c r="P119" s="39">
        <v>636970.28</v>
      </c>
      <c r="Q119" s="39">
        <v>636970.28</v>
      </c>
      <c r="R119" s="39">
        <v>636970.28</v>
      </c>
      <c r="S119" s="39">
        <f aca="true" t="shared" si="23" ref="S119:BB119">SUM(S117:S118)</f>
        <v>636970.28</v>
      </c>
      <c r="T119" s="39">
        <f t="shared" si="23"/>
        <v>636970.28</v>
      </c>
      <c r="U119" s="39">
        <f t="shared" si="23"/>
        <v>636970.28</v>
      </c>
      <c r="V119" s="39">
        <f t="shared" si="23"/>
        <v>636970.28</v>
      </c>
      <c r="W119" s="39">
        <f t="shared" si="23"/>
        <v>636970.28</v>
      </c>
      <c r="X119" s="39">
        <f t="shared" si="23"/>
        <v>636970.28</v>
      </c>
      <c r="Y119" s="39">
        <f t="shared" si="23"/>
        <v>636970.28</v>
      </c>
      <c r="Z119" s="39">
        <f t="shared" si="23"/>
        <v>636970.28</v>
      </c>
      <c r="AA119" s="39">
        <f t="shared" si="23"/>
        <v>636970.28</v>
      </c>
      <c r="AB119" s="39">
        <f t="shared" si="23"/>
        <v>636970.28</v>
      </c>
      <c r="AC119" s="39">
        <f t="shared" si="23"/>
        <v>636970.28</v>
      </c>
      <c r="AD119" s="39">
        <f t="shared" si="23"/>
        <v>636970.28</v>
      </c>
      <c r="AE119" s="39">
        <f t="shared" si="23"/>
        <v>636970.28</v>
      </c>
      <c r="AF119" s="39">
        <f t="shared" si="23"/>
        <v>636970.28</v>
      </c>
      <c r="AG119" s="39">
        <f t="shared" si="23"/>
        <v>636970.28</v>
      </c>
      <c r="AH119" s="39">
        <f t="shared" si="23"/>
        <v>636970.28</v>
      </c>
      <c r="AI119" s="39">
        <f t="shared" si="23"/>
        <v>636970.28</v>
      </c>
      <c r="AJ119" s="39">
        <f t="shared" si="23"/>
        <v>636970.28</v>
      </c>
      <c r="AK119" s="39">
        <f t="shared" si="23"/>
        <v>636970.28</v>
      </c>
      <c r="AL119" s="39">
        <f t="shared" si="23"/>
        <v>636970.28</v>
      </c>
      <c r="AM119" s="39">
        <f t="shared" si="23"/>
        <v>636970.28</v>
      </c>
      <c r="AN119" s="39">
        <f>SUM(AN117:AN118)</f>
        <v>636970.28</v>
      </c>
      <c r="AO119" s="39">
        <f t="shared" si="23"/>
        <v>636970.28</v>
      </c>
      <c r="AP119" s="39">
        <f t="shared" si="23"/>
        <v>636970.28</v>
      </c>
      <c r="AQ119" s="39">
        <f t="shared" si="23"/>
        <v>636970.28</v>
      </c>
      <c r="AR119" s="39">
        <f t="shared" si="23"/>
        <v>636970.28</v>
      </c>
      <c r="AS119" s="39">
        <f t="shared" si="23"/>
        <v>636970.28</v>
      </c>
      <c r="AT119" s="39">
        <f>SUM(AT117:AT118)</f>
        <v>636970.28</v>
      </c>
      <c r="AU119" s="39">
        <f t="shared" si="23"/>
        <v>636970.28</v>
      </c>
      <c r="AV119" s="39">
        <f t="shared" si="23"/>
        <v>10645.12</v>
      </c>
      <c r="AW119" s="39">
        <f t="shared" si="23"/>
        <v>10645.12</v>
      </c>
      <c r="AX119" s="39">
        <f t="shared" si="23"/>
        <v>10645.12</v>
      </c>
      <c r="AY119" s="39">
        <f t="shared" si="23"/>
        <v>10645.12</v>
      </c>
      <c r="AZ119" s="39">
        <f>SUM(AZ117:AZ118)</f>
        <v>10645.12</v>
      </c>
      <c r="BA119" s="39">
        <f t="shared" si="23"/>
        <v>10645.12</v>
      </c>
      <c r="BB119" s="140">
        <f t="shared" si="23"/>
        <v>10645.12</v>
      </c>
      <c r="BC119" s="6">
        <v>10645.12</v>
      </c>
      <c r="BD119" s="6">
        <v>10645.12</v>
      </c>
      <c r="BE119" s="6">
        <v>10645.12</v>
      </c>
      <c r="BF119" s="6">
        <v>10645.12</v>
      </c>
      <c r="BG119" s="6">
        <v>10645.12</v>
      </c>
      <c r="BH119" s="6">
        <v>10645.12</v>
      </c>
      <c r="BI119" s="6">
        <v>10645.12</v>
      </c>
      <c r="BJ119" s="6">
        <v>10645.12</v>
      </c>
      <c r="BK119" s="221">
        <v>10645.12</v>
      </c>
      <c r="BL119" s="208">
        <f>SUM(BL117:BL118)</f>
        <v>10645.12</v>
      </c>
      <c r="BM119" s="208">
        <f>SUM(BM117:BM118)</f>
        <v>10645.12</v>
      </c>
      <c r="BN119" s="208">
        <f>SUM(BN117:BN118)</f>
        <v>10645.12</v>
      </c>
      <c r="BO119" s="102">
        <f>SUM(BO117:BO118)</f>
        <v>10645.119999999999</v>
      </c>
      <c r="BP119" s="81">
        <f>+BO119/($BO$155+$BO$172)</f>
        <v>8.391145113464565E-05</v>
      </c>
      <c r="BQ119" s="81">
        <f>SUM(BQ117:BQ118)</f>
        <v>1</v>
      </c>
      <c r="BR119" s="101">
        <f>+BP119*$BR$155</f>
        <v>9802.569392705062</v>
      </c>
      <c r="BS119" s="99">
        <f>SUM(BS117:BS118)</f>
        <v>9802.569392705062</v>
      </c>
      <c r="BU119" s="81">
        <f>+BN119/($BN$155+$BN$172)</f>
        <v>8.345164401636245E-05</v>
      </c>
      <c r="BV119" s="81">
        <f>SUM(BV117:BV118)</f>
        <v>1</v>
      </c>
      <c r="BW119" s="101">
        <f>+BU119*$BW$155</f>
        <v>10320.261509211296</v>
      </c>
      <c r="BX119" s="99">
        <f>SUM(BX117:BX118)</f>
        <v>10320.261509211296</v>
      </c>
    </row>
    <row r="120" spans="1:73" ht="12.75">
      <c r="A120" s="41">
        <v>98</v>
      </c>
      <c r="B120" s="36"/>
      <c r="C120" s="19"/>
      <c r="D120" s="19"/>
      <c r="E120" s="19"/>
      <c r="F120" s="5"/>
      <c r="G120" s="5"/>
      <c r="H120" s="5"/>
      <c r="I120" s="5"/>
      <c r="J120" s="5"/>
      <c r="K120" s="5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35"/>
      <c r="BC120" s="5"/>
      <c r="BD120" s="5"/>
      <c r="BE120" s="5"/>
      <c r="BF120" s="5"/>
      <c r="BG120" s="5"/>
      <c r="BH120" s="5"/>
      <c r="BI120" s="5"/>
      <c r="BJ120" s="5"/>
      <c r="BK120" s="5"/>
      <c r="BL120" s="208"/>
      <c r="BM120" s="208"/>
      <c r="BN120" s="208"/>
      <c r="BO120" s="95"/>
      <c r="BP120" s="81"/>
      <c r="BU120" s="81"/>
    </row>
    <row r="121" spans="1:73" ht="12.75">
      <c r="A121" s="41">
        <v>99</v>
      </c>
      <c r="B121" s="36"/>
      <c r="C121" s="19" t="s">
        <v>124</v>
      </c>
      <c r="D121" s="19" t="s">
        <v>125</v>
      </c>
      <c r="E121" s="19"/>
      <c r="F121" s="5"/>
      <c r="G121" s="5"/>
      <c r="H121" s="5"/>
      <c r="I121" s="5"/>
      <c r="J121" s="5"/>
      <c r="K121" s="5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35"/>
      <c r="BC121" s="5"/>
      <c r="BD121" s="5"/>
      <c r="BE121" s="5"/>
      <c r="BF121" s="5"/>
      <c r="BG121" s="5"/>
      <c r="BH121" s="5"/>
      <c r="BI121" s="5"/>
      <c r="BJ121" s="5"/>
      <c r="BK121" s="5"/>
      <c r="BL121" s="208"/>
      <c r="BM121" s="208"/>
      <c r="BN121" s="208"/>
      <c r="BO121" s="95"/>
      <c r="BP121" s="81"/>
      <c r="BU121" s="81"/>
    </row>
    <row r="122" spans="1:76" ht="12.75">
      <c r="A122" s="41">
        <v>100</v>
      </c>
      <c r="B122" s="36"/>
      <c r="C122" s="19"/>
      <c r="D122" s="19"/>
      <c r="E122" s="19" t="s">
        <v>48</v>
      </c>
      <c r="F122" s="7">
        <v>2091963.25</v>
      </c>
      <c r="G122" s="7">
        <v>2091963.25</v>
      </c>
      <c r="H122" s="7">
        <v>2091963.25</v>
      </c>
      <c r="I122" s="5">
        <v>2091963.25</v>
      </c>
      <c r="J122" s="5">
        <v>2091963.25</v>
      </c>
      <c r="K122" s="5">
        <v>2096009.38</v>
      </c>
      <c r="L122" s="19">
        <v>2096373.53</v>
      </c>
      <c r="M122" s="19">
        <v>2096373.53</v>
      </c>
      <c r="N122" s="19">
        <v>2096373.53</v>
      </c>
      <c r="O122" s="19">
        <v>2096373.53</v>
      </c>
      <c r="P122" s="19">
        <v>2106146.89</v>
      </c>
      <c r="Q122" s="19">
        <v>2107366.09</v>
      </c>
      <c r="R122" s="19">
        <v>2107366.09</v>
      </c>
      <c r="S122" s="19">
        <v>2086533.7</v>
      </c>
      <c r="T122" s="19">
        <v>2103171.4</v>
      </c>
      <c r="U122" s="19">
        <v>2103171.4</v>
      </c>
      <c r="V122" s="19">
        <v>2103171.4</v>
      </c>
      <c r="W122" s="19">
        <v>2107874.56</v>
      </c>
      <c r="X122" s="19">
        <v>2108628.29</v>
      </c>
      <c r="Y122" s="19">
        <v>2109823.87</v>
      </c>
      <c r="Z122" s="19">
        <v>2110057.01</v>
      </c>
      <c r="AA122" s="19">
        <v>2110057.01</v>
      </c>
      <c r="AB122" s="19">
        <v>2110271.09</v>
      </c>
      <c r="AC122" s="19">
        <v>2110271.09</v>
      </c>
      <c r="AD122" s="19">
        <v>2110898.07</v>
      </c>
      <c r="AE122" s="19">
        <v>2110898.07</v>
      </c>
      <c r="AF122" s="19">
        <v>2191879.51</v>
      </c>
      <c r="AG122" s="19">
        <v>2191879.51</v>
      </c>
      <c r="AH122" s="19">
        <v>2191879.51</v>
      </c>
      <c r="AI122" s="19">
        <v>2191879.51</v>
      </c>
      <c r="AJ122" s="19">
        <v>2215856.13</v>
      </c>
      <c r="AK122" s="19">
        <v>2218559.2</v>
      </c>
      <c r="AL122" s="19">
        <v>2218559.2</v>
      </c>
      <c r="AM122" s="19">
        <v>2218592.12</v>
      </c>
      <c r="AN122" s="19">
        <v>2219404.22</v>
      </c>
      <c r="AO122" s="19">
        <v>2221263.89</v>
      </c>
      <c r="AP122" s="135">
        <v>2221133.08</v>
      </c>
      <c r="AQ122" s="135">
        <v>2221133.08</v>
      </c>
      <c r="AR122" s="135">
        <v>2221133.08</v>
      </c>
      <c r="AS122" s="135">
        <v>2221133.08</v>
      </c>
      <c r="AT122" s="135">
        <v>2218919.13</v>
      </c>
      <c r="AU122" s="135">
        <v>2223605.86</v>
      </c>
      <c r="AV122" s="135">
        <v>331366.57</v>
      </c>
      <c r="AW122" s="135">
        <v>331366.57</v>
      </c>
      <c r="AX122" s="135">
        <v>331366.57</v>
      </c>
      <c r="AY122" s="135">
        <v>339291.11</v>
      </c>
      <c r="AZ122" s="135">
        <v>339291.11</v>
      </c>
      <c r="BA122" s="135">
        <v>340101.31</v>
      </c>
      <c r="BB122" s="135">
        <v>340101.31</v>
      </c>
      <c r="BC122" s="12">
        <v>409567.56</v>
      </c>
      <c r="BD122" s="12">
        <v>409696.66</v>
      </c>
      <c r="BE122" s="12">
        <v>409696.66</v>
      </c>
      <c r="BF122" s="12">
        <v>409757.62</v>
      </c>
      <c r="BG122" s="12">
        <v>409757.62</v>
      </c>
      <c r="BH122" s="12">
        <v>409204.37</v>
      </c>
      <c r="BI122" s="12">
        <v>416132.56</v>
      </c>
      <c r="BJ122" s="12">
        <v>417776.59</v>
      </c>
      <c r="BK122" s="5">
        <v>390870.42</v>
      </c>
      <c r="BL122" s="208">
        <v>391741.66</v>
      </c>
      <c r="BM122" s="208">
        <v>392695.69</v>
      </c>
      <c r="BN122" s="208">
        <v>392783.84</v>
      </c>
      <c r="BO122" s="95">
        <f>((BB122/2)+SUM(BC122:BM122)+(BN122/2))/12</f>
        <v>402778.33208333334</v>
      </c>
      <c r="BP122" s="81"/>
      <c r="BQ122" s="81">
        <f>+BO122/BO125</f>
        <v>0.046178434707039556</v>
      </c>
      <c r="BS122" s="99">
        <f>+BQ122*BR125</f>
        <v>370898.8297102221</v>
      </c>
      <c r="BU122" s="81"/>
      <c r="BV122" s="81">
        <f>+BN122/BN125</f>
        <v>0.04528852757733974</v>
      </c>
      <c r="BX122" s="99">
        <f>+BV122*BW125</f>
        <v>380797.20523509436</v>
      </c>
    </row>
    <row r="123" spans="1:76" ht="12.75">
      <c r="A123" s="41">
        <v>101</v>
      </c>
      <c r="B123" s="36"/>
      <c r="C123" s="19"/>
      <c r="D123" s="19"/>
      <c r="E123" s="19" t="s">
        <v>49</v>
      </c>
      <c r="F123" s="7">
        <v>18597153.77</v>
      </c>
      <c r="G123" s="7">
        <v>18597153.77</v>
      </c>
      <c r="H123" s="7">
        <v>18597153.77</v>
      </c>
      <c r="I123" s="7">
        <v>18686638.81</v>
      </c>
      <c r="J123" s="7">
        <v>18757408.81</v>
      </c>
      <c r="K123" s="7">
        <v>18710386.32</v>
      </c>
      <c r="L123" s="19">
        <v>19051094.54</v>
      </c>
      <c r="M123" s="19">
        <v>19056638.619999997</v>
      </c>
      <c r="N123" s="19">
        <v>19065897.24</v>
      </c>
      <c r="O123" s="19">
        <v>18763626.59</v>
      </c>
      <c r="P123" s="19">
        <v>18960564.48</v>
      </c>
      <c r="Q123" s="19">
        <v>18328205.54</v>
      </c>
      <c r="R123" s="19">
        <v>17553772.22</v>
      </c>
      <c r="S123" s="19">
        <v>17574604.61</v>
      </c>
      <c r="T123" s="19">
        <v>17620447.540000003</v>
      </c>
      <c r="U123" s="19">
        <v>17675460.16</v>
      </c>
      <c r="V123" s="19">
        <v>17677134.540000003</v>
      </c>
      <c r="W123" s="19">
        <v>17777013.700000003</v>
      </c>
      <c r="X123" s="19">
        <v>17803530.29</v>
      </c>
      <c r="Y123" s="19">
        <v>17900406.79</v>
      </c>
      <c r="Z123" s="19">
        <v>17911203.67</v>
      </c>
      <c r="AA123" s="19">
        <v>17912412.520000003</v>
      </c>
      <c r="AB123" s="19">
        <v>17919650.26</v>
      </c>
      <c r="AC123" s="19">
        <v>17923486.78</v>
      </c>
      <c r="AD123" s="19">
        <v>18170178.41</v>
      </c>
      <c r="AE123" s="19">
        <v>18170178.41</v>
      </c>
      <c r="AF123" s="19">
        <v>18184561.71</v>
      </c>
      <c r="AG123" s="19">
        <v>18261947.75</v>
      </c>
      <c r="AH123" s="19">
        <v>18266124.33</v>
      </c>
      <c r="AI123" s="19">
        <v>18271964.880000003</v>
      </c>
      <c r="AJ123" s="19">
        <v>18452103.66</v>
      </c>
      <c r="AK123" s="19">
        <v>18525803.03</v>
      </c>
      <c r="AL123" s="19">
        <v>18681448.04</v>
      </c>
      <c r="AM123" s="19">
        <v>18684461.45</v>
      </c>
      <c r="AN123" s="19">
        <v>19182045.17</v>
      </c>
      <c r="AO123" s="19">
        <v>19265843.48</v>
      </c>
      <c r="AP123" s="135">
        <v>19394601.799999997</v>
      </c>
      <c r="AQ123" s="135">
        <v>19410229.69</v>
      </c>
      <c r="AR123" s="135">
        <v>19434028.19</v>
      </c>
      <c r="AS123" s="135">
        <v>19444699.2</v>
      </c>
      <c r="AT123" s="135">
        <v>19649816.9</v>
      </c>
      <c r="AU123" s="135">
        <v>19724094.34</v>
      </c>
      <c r="AV123" s="135">
        <v>8112154.82</v>
      </c>
      <c r="AW123" s="135">
        <v>8112154.82</v>
      </c>
      <c r="AX123" s="135">
        <v>8119821.99</v>
      </c>
      <c r="AY123" s="135">
        <v>8109346.989999999</v>
      </c>
      <c r="AZ123" s="135">
        <v>8098364.239999999</v>
      </c>
      <c r="BA123" s="135">
        <v>8142302.89</v>
      </c>
      <c r="BB123" s="135">
        <v>8006469.970000001</v>
      </c>
      <c r="BC123" s="12">
        <v>8200677.340000001</v>
      </c>
      <c r="BD123" s="12">
        <v>8200035.879999999</v>
      </c>
      <c r="BE123" s="12">
        <v>8199797.4</v>
      </c>
      <c r="BF123" s="12">
        <v>8292015.569999999</v>
      </c>
      <c r="BG123" s="12">
        <v>8292015.569999999</v>
      </c>
      <c r="BH123" s="12">
        <v>8370349.149999999</v>
      </c>
      <c r="BI123" s="12">
        <v>8718562.42</v>
      </c>
      <c r="BJ123" s="12">
        <v>8591131.07</v>
      </c>
      <c r="BK123" s="12">
        <v>8285646.640000001</v>
      </c>
      <c r="BL123" s="208">
        <v>8264407.9</v>
      </c>
      <c r="BM123" s="208">
        <v>8275322.31</v>
      </c>
      <c r="BN123" s="208">
        <v>8280137.5600000005</v>
      </c>
      <c r="BO123" s="95">
        <f>((BB123/2)+SUM(BC123:BM123)+(BN123/2))/12</f>
        <v>8319438.75125</v>
      </c>
      <c r="BP123" s="81"/>
      <c r="BQ123" s="81">
        <f>+BO123/BO125</f>
        <v>0.9538215652929604</v>
      </c>
      <c r="BS123" s="99">
        <f>+BQ123*BR125</f>
        <v>7660963.490076926</v>
      </c>
      <c r="BU123" s="81"/>
      <c r="BV123" s="81">
        <f>+BN123/BN125</f>
        <v>0.9547114724226603</v>
      </c>
      <c r="BX123" s="99">
        <f>+BV123*BW125</f>
        <v>8027451.541311204</v>
      </c>
    </row>
    <row r="124" spans="1:76" ht="12.75">
      <c r="A124" s="41">
        <v>102</v>
      </c>
      <c r="B124" s="36"/>
      <c r="C124" s="19"/>
      <c r="D124" s="19"/>
      <c r="E124" s="19" t="s">
        <v>50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35">
        <v>0</v>
      </c>
      <c r="AQ124" s="135">
        <v>0</v>
      </c>
      <c r="AR124" s="135">
        <v>0</v>
      </c>
      <c r="AS124" s="135">
        <v>0</v>
      </c>
      <c r="AT124" s="135">
        <v>0</v>
      </c>
      <c r="AU124" s="135">
        <v>0</v>
      </c>
      <c r="AV124" s="135">
        <v>0</v>
      </c>
      <c r="AW124" s="135">
        <v>0</v>
      </c>
      <c r="AX124" s="135">
        <v>0</v>
      </c>
      <c r="AY124" s="135">
        <v>0</v>
      </c>
      <c r="AZ124" s="135">
        <v>0</v>
      </c>
      <c r="BA124" s="135">
        <v>0</v>
      </c>
      <c r="BB124" s="135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208">
        <v>0</v>
      </c>
      <c r="BM124" s="208">
        <v>0</v>
      </c>
      <c r="BN124" s="208">
        <v>0</v>
      </c>
      <c r="BO124" s="95">
        <f>((BB124/2)+SUM(BC124:BM124)+(BN124/2))/12</f>
        <v>0</v>
      </c>
      <c r="BP124" s="81"/>
      <c r="BQ124" s="81">
        <f>+BO124/BO125</f>
        <v>0</v>
      </c>
      <c r="BS124" s="105">
        <f>+BQ124*BR125</f>
        <v>0</v>
      </c>
      <c r="BU124" s="81"/>
      <c r="BV124" s="81">
        <f>+BN124/BN125</f>
        <v>0</v>
      </c>
      <c r="BX124" s="105">
        <f>+BV124*BW125</f>
        <v>0</v>
      </c>
    </row>
    <row r="125" spans="1:76" ht="12.75">
      <c r="A125" s="41">
        <v>103</v>
      </c>
      <c r="B125" s="56"/>
      <c r="C125" s="39"/>
      <c r="D125" s="39"/>
      <c r="E125" s="39" t="s">
        <v>46</v>
      </c>
      <c r="F125" s="6">
        <v>20689117.02</v>
      </c>
      <c r="G125" s="6">
        <v>20689117.02</v>
      </c>
      <c r="H125" s="6">
        <v>20689117.02</v>
      </c>
      <c r="I125" s="216">
        <v>20778602.06</v>
      </c>
      <c r="J125" s="216">
        <v>20849372.06</v>
      </c>
      <c r="K125" s="216">
        <v>20806395.7</v>
      </c>
      <c r="L125" s="39">
        <v>21147468.07</v>
      </c>
      <c r="M125" s="39">
        <v>21153012.15</v>
      </c>
      <c r="N125" s="39">
        <v>21162270.77</v>
      </c>
      <c r="O125" s="39">
        <v>20860000.12</v>
      </c>
      <c r="P125" s="39">
        <v>21066711.37</v>
      </c>
      <c r="Q125" s="39">
        <v>20435571.63</v>
      </c>
      <c r="R125" s="39">
        <v>19661138.31</v>
      </c>
      <c r="S125" s="39">
        <f aca="true" t="shared" si="24" ref="S125:BB125">SUM(S122:S124)</f>
        <v>19661138.31</v>
      </c>
      <c r="T125" s="39">
        <f t="shared" si="24"/>
        <v>19723618.94</v>
      </c>
      <c r="U125" s="39">
        <f t="shared" si="24"/>
        <v>19778631.56</v>
      </c>
      <c r="V125" s="39">
        <f t="shared" si="24"/>
        <v>19780305.94</v>
      </c>
      <c r="W125" s="39">
        <f t="shared" si="24"/>
        <v>19884888.26</v>
      </c>
      <c r="X125" s="39">
        <f t="shared" si="24"/>
        <v>19912158.58</v>
      </c>
      <c r="Y125" s="39">
        <f t="shared" si="24"/>
        <v>20010230.66</v>
      </c>
      <c r="Z125" s="39">
        <f t="shared" si="24"/>
        <v>20021260.68</v>
      </c>
      <c r="AA125" s="39">
        <f t="shared" si="24"/>
        <v>20022469.53</v>
      </c>
      <c r="AB125" s="39">
        <f t="shared" si="24"/>
        <v>20029921.35</v>
      </c>
      <c r="AC125" s="39">
        <f t="shared" si="24"/>
        <v>20033757.87</v>
      </c>
      <c r="AD125" s="39">
        <f t="shared" si="24"/>
        <v>20281076.48</v>
      </c>
      <c r="AE125" s="39">
        <f t="shared" si="24"/>
        <v>20281076.48</v>
      </c>
      <c r="AF125" s="39">
        <f t="shared" si="24"/>
        <v>20376441.22</v>
      </c>
      <c r="AG125" s="39">
        <f t="shared" si="24"/>
        <v>20453827.259999998</v>
      </c>
      <c r="AH125" s="39">
        <f t="shared" si="24"/>
        <v>20458003.839999996</v>
      </c>
      <c r="AI125" s="39">
        <f t="shared" si="24"/>
        <v>20463844.39</v>
      </c>
      <c r="AJ125" s="39">
        <f t="shared" si="24"/>
        <v>20667959.79</v>
      </c>
      <c r="AK125" s="39">
        <f t="shared" si="24"/>
        <v>20744362.23</v>
      </c>
      <c r="AL125" s="39">
        <f t="shared" si="24"/>
        <v>20900007.24</v>
      </c>
      <c r="AM125" s="39">
        <f t="shared" si="24"/>
        <v>20903053.57</v>
      </c>
      <c r="AN125" s="39">
        <f t="shared" si="24"/>
        <v>21401449.39</v>
      </c>
      <c r="AO125" s="39">
        <f t="shared" si="24"/>
        <v>21487107.37</v>
      </c>
      <c r="AP125" s="39">
        <f t="shared" si="24"/>
        <v>21615734.879999995</v>
      </c>
      <c r="AQ125" s="39">
        <f t="shared" si="24"/>
        <v>21631362.770000003</v>
      </c>
      <c r="AR125" s="39">
        <f t="shared" si="24"/>
        <v>21655161.270000003</v>
      </c>
      <c r="AS125" s="39">
        <f t="shared" si="24"/>
        <v>21665832.28</v>
      </c>
      <c r="AT125" s="39">
        <f t="shared" si="24"/>
        <v>21868736.029999997</v>
      </c>
      <c r="AU125" s="39">
        <f t="shared" si="24"/>
        <v>21947700.2</v>
      </c>
      <c r="AV125" s="39">
        <f t="shared" si="24"/>
        <v>8443521.39</v>
      </c>
      <c r="AW125" s="39">
        <f t="shared" si="24"/>
        <v>8443521.39</v>
      </c>
      <c r="AX125" s="39">
        <f t="shared" si="24"/>
        <v>8451188.56</v>
      </c>
      <c r="AY125" s="39">
        <f t="shared" si="24"/>
        <v>8448638.1</v>
      </c>
      <c r="AZ125" s="39">
        <f t="shared" si="24"/>
        <v>8437655.35</v>
      </c>
      <c r="BA125" s="39">
        <f t="shared" si="24"/>
        <v>8482404.2</v>
      </c>
      <c r="BB125" s="140">
        <f t="shared" si="24"/>
        <v>8346571.28</v>
      </c>
      <c r="BC125" s="6">
        <v>8610244.9</v>
      </c>
      <c r="BD125" s="6">
        <v>8609732.54</v>
      </c>
      <c r="BE125" s="6">
        <v>8609494.06</v>
      </c>
      <c r="BF125" s="6">
        <v>8701773.19</v>
      </c>
      <c r="BG125" s="6">
        <v>8701773.19</v>
      </c>
      <c r="BH125" s="6">
        <v>8779553.52</v>
      </c>
      <c r="BI125" s="6">
        <v>9134694.98</v>
      </c>
      <c r="BJ125" s="6">
        <v>9008907.66</v>
      </c>
      <c r="BK125" s="221">
        <v>8676517.06</v>
      </c>
      <c r="BL125" s="208">
        <f>SUM(BL122:BL124)</f>
        <v>8656149.56</v>
      </c>
      <c r="BM125" s="208">
        <f>SUM(BM122:BM124)</f>
        <v>8668018</v>
      </c>
      <c r="BN125" s="208">
        <f>SUM(BN122:BN124)</f>
        <v>8672921.4</v>
      </c>
      <c r="BO125" s="102">
        <f>SUM(BO122:BO124)</f>
        <v>8722217.083333334</v>
      </c>
      <c r="BP125" s="81">
        <f>+BO125/($BO$155+$BO$172)</f>
        <v>0.0687539353782669</v>
      </c>
      <c r="BQ125" s="81">
        <f>SUM(BQ122:BQ124)</f>
        <v>0.9999999999999999</v>
      </c>
      <c r="BR125" s="101">
        <f>+BP125*$BR$155</f>
        <v>8031862.319787148</v>
      </c>
      <c r="BS125" s="99">
        <f>SUM(BS122:BS124)</f>
        <v>8031862.319787147</v>
      </c>
      <c r="BU125" s="81">
        <f>+BN125/($BN$155+$BN$172)</f>
        <v>0.0679907365304188</v>
      </c>
      <c r="BV125" s="81">
        <f>SUM(BV122:BV124)</f>
        <v>1</v>
      </c>
      <c r="BW125" s="101">
        <f>+BU125*$BW$155</f>
        <v>8408248.746546298</v>
      </c>
      <c r="BX125" s="99">
        <f>SUM(BX122:BX124)</f>
        <v>8408248.746546298</v>
      </c>
    </row>
    <row r="126" spans="1:73" ht="12.75">
      <c r="A126" s="41">
        <v>104</v>
      </c>
      <c r="B126" s="36"/>
      <c r="C126" s="19"/>
      <c r="D126" s="19"/>
      <c r="E126" s="19"/>
      <c r="F126" s="5"/>
      <c r="G126" s="5"/>
      <c r="H126" s="5"/>
      <c r="I126" s="5"/>
      <c r="J126" s="5"/>
      <c r="K126" s="5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35"/>
      <c r="BC126" s="5"/>
      <c r="BD126" s="5"/>
      <c r="BE126" s="5"/>
      <c r="BF126" s="5"/>
      <c r="BG126" s="5"/>
      <c r="BH126" s="5"/>
      <c r="BI126" s="5"/>
      <c r="BJ126" s="5"/>
      <c r="BK126" s="5"/>
      <c r="BL126" s="208"/>
      <c r="BM126" s="208"/>
      <c r="BN126" s="208"/>
      <c r="BO126" s="95"/>
      <c r="BP126" s="81"/>
      <c r="BU126" s="81"/>
    </row>
    <row r="127" spans="1:73" ht="12.75">
      <c r="A127" s="41">
        <v>105</v>
      </c>
      <c r="B127" s="36"/>
      <c r="C127" s="19" t="s">
        <v>126</v>
      </c>
      <c r="D127" s="19" t="s">
        <v>127</v>
      </c>
      <c r="E127" s="19"/>
      <c r="F127" s="5"/>
      <c r="G127" s="5"/>
      <c r="H127" s="5"/>
      <c r="I127" s="5"/>
      <c r="J127" s="5"/>
      <c r="K127" s="5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35"/>
      <c r="BC127" s="5"/>
      <c r="BD127" s="5"/>
      <c r="BE127" s="5"/>
      <c r="BF127" s="5"/>
      <c r="BG127" s="5"/>
      <c r="BH127" s="5"/>
      <c r="BI127" s="5"/>
      <c r="BJ127" s="5"/>
      <c r="BK127" s="5"/>
      <c r="BL127" s="208"/>
      <c r="BM127" s="208"/>
      <c r="BN127" s="208"/>
      <c r="BO127" s="95"/>
      <c r="BP127" s="81"/>
      <c r="BU127" s="81"/>
    </row>
    <row r="128" spans="1:76" ht="12.75">
      <c r="A128" s="41">
        <v>106</v>
      </c>
      <c r="B128" s="36"/>
      <c r="C128" s="19"/>
      <c r="D128" s="19"/>
      <c r="E128" s="19" t="s">
        <v>48</v>
      </c>
      <c r="F128" s="7">
        <v>87.8</v>
      </c>
      <c r="G128" s="7">
        <v>87.8</v>
      </c>
      <c r="H128" s="7">
        <v>87.8</v>
      </c>
      <c r="I128" s="5">
        <v>87.8</v>
      </c>
      <c r="J128" s="5">
        <v>87.8</v>
      </c>
      <c r="K128" s="5">
        <v>87.8</v>
      </c>
      <c r="L128" s="19">
        <v>87.8</v>
      </c>
      <c r="M128" s="19">
        <v>87.8</v>
      </c>
      <c r="N128" s="19">
        <v>87.8</v>
      </c>
      <c r="O128" s="19">
        <v>87.8</v>
      </c>
      <c r="P128" s="19">
        <v>87.8</v>
      </c>
      <c r="Q128" s="19">
        <v>87.8</v>
      </c>
      <c r="R128" s="19">
        <v>87.8</v>
      </c>
      <c r="S128" s="19">
        <v>87.8</v>
      </c>
      <c r="T128" s="19">
        <v>87.8</v>
      </c>
      <c r="U128" s="19">
        <v>87.8</v>
      </c>
      <c r="V128" s="19">
        <v>87.8</v>
      </c>
      <c r="W128" s="19">
        <v>87.8</v>
      </c>
      <c r="X128" s="19">
        <v>87.8</v>
      </c>
      <c r="Y128" s="19">
        <v>87.8</v>
      </c>
      <c r="Z128" s="19">
        <v>87.8</v>
      </c>
      <c r="AA128" s="19">
        <v>87.8</v>
      </c>
      <c r="AB128" s="19">
        <v>87.8</v>
      </c>
      <c r="AC128" s="19">
        <v>87.8</v>
      </c>
      <c r="AD128" s="19">
        <v>87.8</v>
      </c>
      <c r="AE128" s="19">
        <v>87.8</v>
      </c>
      <c r="AF128" s="19">
        <v>87.8</v>
      </c>
      <c r="AG128" s="19">
        <v>87.8</v>
      </c>
      <c r="AH128" s="19">
        <v>87.8</v>
      </c>
      <c r="AI128" s="19">
        <v>87.8</v>
      </c>
      <c r="AJ128" s="19">
        <v>87.8</v>
      </c>
      <c r="AK128" s="19">
        <v>87.8</v>
      </c>
      <c r="AL128" s="19">
        <v>87.8</v>
      </c>
      <c r="AM128" s="19">
        <v>87.8</v>
      </c>
      <c r="AN128" s="19">
        <v>87.8</v>
      </c>
      <c r="AO128" s="19">
        <v>87.8</v>
      </c>
      <c r="AP128" s="135">
        <v>87.8</v>
      </c>
      <c r="AQ128" s="135">
        <v>87.8</v>
      </c>
      <c r="AR128" s="135">
        <v>87.8</v>
      </c>
      <c r="AS128" s="135">
        <v>87.8</v>
      </c>
      <c r="AT128" s="135">
        <v>87.8</v>
      </c>
      <c r="AU128" s="135">
        <v>87.8</v>
      </c>
      <c r="AV128" s="135">
        <v>0</v>
      </c>
      <c r="AW128" s="135">
        <v>0</v>
      </c>
      <c r="AX128" s="135">
        <v>0</v>
      </c>
      <c r="AY128" s="135">
        <v>0</v>
      </c>
      <c r="AZ128" s="135">
        <v>0</v>
      </c>
      <c r="BA128" s="135">
        <v>0</v>
      </c>
      <c r="BB128" s="135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5">
        <v>0</v>
      </c>
      <c r="BL128" s="208">
        <v>0</v>
      </c>
      <c r="BM128" s="208">
        <v>0</v>
      </c>
      <c r="BN128" s="208">
        <v>0</v>
      </c>
      <c r="BO128" s="95">
        <f>((BB128/2)+SUM(BC128:BM128)+(BN128/2))/12</f>
        <v>0</v>
      </c>
      <c r="BP128" s="81"/>
      <c r="BQ128" s="81">
        <f>+BO128/BO131</f>
        <v>0</v>
      </c>
      <c r="BS128" s="99">
        <f>+BQ128*BR131</f>
        <v>0</v>
      </c>
      <c r="BU128" s="81"/>
      <c r="BV128" s="81">
        <f>+BN128/BN131</f>
        <v>0</v>
      </c>
      <c r="BX128" s="99">
        <f>+BV128*BW131</f>
        <v>0</v>
      </c>
    </row>
    <row r="129" spans="1:76" ht="12.75">
      <c r="A129" s="41">
        <v>107</v>
      </c>
      <c r="B129" s="36"/>
      <c r="C129" s="19"/>
      <c r="D129" s="19"/>
      <c r="E129" s="19" t="s">
        <v>49</v>
      </c>
      <c r="F129" s="7">
        <v>524552.75</v>
      </c>
      <c r="G129" s="7">
        <v>524552.75</v>
      </c>
      <c r="H129" s="7">
        <v>524552.75</v>
      </c>
      <c r="I129" s="7">
        <v>524552.75</v>
      </c>
      <c r="J129" s="7">
        <v>524552.75</v>
      </c>
      <c r="K129" s="7">
        <v>524552.75</v>
      </c>
      <c r="L129" s="19">
        <v>524552.75</v>
      </c>
      <c r="M129" s="19">
        <v>524552.75</v>
      </c>
      <c r="N129" s="19">
        <v>524552.75</v>
      </c>
      <c r="O129" s="19">
        <v>524552.75</v>
      </c>
      <c r="P129" s="19">
        <v>524552.75</v>
      </c>
      <c r="Q129" s="19">
        <v>524552.75</v>
      </c>
      <c r="R129" s="19">
        <v>524552.75</v>
      </c>
      <c r="S129" s="19">
        <v>524552.75</v>
      </c>
      <c r="T129" s="19">
        <v>524552.75</v>
      </c>
      <c r="U129" s="19">
        <v>524552.75</v>
      </c>
      <c r="V129" s="19">
        <v>524552.75</v>
      </c>
      <c r="W129" s="19">
        <v>524552.75</v>
      </c>
      <c r="X129" s="19">
        <v>524552.75</v>
      </c>
      <c r="Y129" s="19">
        <v>524552.75</v>
      </c>
      <c r="Z129" s="19">
        <v>524552.75</v>
      </c>
      <c r="AA129" s="19">
        <v>524552.75</v>
      </c>
      <c r="AB129" s="19">
        <v>524552.75</v>
      </c>
      <c r="AC129" s="19">
        <v>524552.75</v>
      </c>
      <c r="AD129" s="19">
        <v>524552.75</v>
      </c>
      <c r="AE129" s="19">
        <v>524552.75</v>
      </c>
      <c r="AF129" s="19">
        <v>524552.75</v>
      </c>
      <c r="AG129" s="19">
        <v>524552.75</v>
      </c>
      <c r="AH129" s="19">
        <v>524552.75</v>
      </c>
      <c r="AI129" s="19">
        <v>524552.75</v>
      </c>
      <c r="AJ129" s="19">
        <v>524552.75</v>
      </c>
      <c r="AK129" s="19">
        <v>524552.75</v>
      </c>
      <c r="AL129" s="19">
        <v>524552.75</v>
      </c>
      <c r="AM129" s="19">
        <v>524552.75</v>
      </c>
      <c r="AN129" s="19">
        <v>524552.75</v>
      </c>
      <c r="AO129" s="19">
        <v>524552.75</v>
      </c>
      <c r="AP129" s="135">
        <v>524552.75</v>
      </c>
      <c r="AQ129" s="135">
        <v>524552.75</v>
      </c>
      <c r="AR129" s="135">
        <v>524552.75</v>
      </c>
      <c r="AS129" s="135">
        <v>524552.75</v>
      </c>
      <c r="AT129" s="135">
        <v>524552.75</v>
      </c>
      <c r="AU129" s="135">
        <v>531600.66</v>
      </c>
      <c r="AV129" s="135">
        <v>108711.66</v>
      </c>
      <c r="AW129" s="135">
        <v>108711.66</v>
      </c>
      <c r="AX129" s="135">
        <v>108711.66</v>
      </c>
      <c r="AY129" s="135">
        <v>108711.66</v>
      </c>
      <c r="AZ129" s="135">
        <v>108711.66</v>
      </c>
      <c r="BA129" s="135">
        <v>108711.66</v>
      </c>
      <c r="BB129" s="135">
        <v>108711.66</v>
      </c>
      <c r="BC129" s="12">
        <v>108711.66</v>
      </c>
      <c r="BD129" s="12">
        <v>108711.66</v>
      </c>
      <c r="BE129" s="12">
        <v>108711.66</v>
      </c>
      <c r="BF129" s="12">
        <v>108711.66</v>
      </c>
      <c r="BG129" s="12">
        <v>108711.66</v>
      </c>
      <c r="BH129" s="12">
        <v>108711.66</v>
      </c>
      <c r="BI129" s="12">
        <v>108711.66</v>
      </c>
      <c r="BJ129" s="12">
        <v>108711.66</v>
      </c>
      <c r="BK129" s="12">
        <v>108711.66</v>
      </c>
      <c r="BL129" s="208">
        <v>108711.66</v>
      </c>
      <c r="BM129" s="208">
        <v>108711.66</v>
      </c>
      <c r="BN129" s="208">
        <v>108711.66</v>
      </c>
      <c r="BO129" s="95">
        <f>((BB129/2)+SUM(BC129:BM129)+(BN129/2))/12</f>
        <v>108711.66000000002</v>
      </c>
      <c r="BP129" s="81"/>
      <c r="BQ129" s="81">
        <f>+BO129/BO131</f>
        <v>1</v>
      </c>
      <c r="BS129" s="99">
        <f>+BQ129*BR131</f>
        <v>100107.24077757316</v>
      </c>
      <c r="BU129" s="81"/>
      <c r="BV129" s="81">
        <f>+BN129/BN131</f>
        <v>1</v>
      </c>
      <c r="BX129" s="99">
        <f>+BV129*BW131</f>
        <v>105394.0923447049</v>
      </c>
    </row>
    <row r="130" spans="1:76" ht="12.75">
      <c r="A130" s="41">
        <v>108</v>
      </c>
      <c r="B130" s="36"/>
      <c r="C130" s="19"/>
      <c r="D130" s="19"/>
      <c r="E130" s="19" t="s">
        <v>50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35">
        <v>0</v>
      </c>
      <c r="AQ130" s="135">
        <v>0</v>
      </c>
      <c r="AR130" s="135">
        <v>0</v>
      </c>
      <c r="AS130" s="135">
        <v>0</v>
      </c>
      <c r="AT130" s="135">
        <v>0</v>
      </c>
      <c r="AU130" s="135">
        <v>0</v>
      </c>
      <c r="AV130" s="135">
        <v>0</v>
      </c>
      <c r="AW130" s="135">
        <v>0</v>
      </c>
      <c r="AX130" s="135">
        <v>0</v>
      </c>
      <c r="AY130" s="135">
        <v>0</v>
      </c>
      <c r="AZ130" s="135">
        <v>0</v>
      </c>
      <c r="BA130" s="135">
        <v>0</v>
      </c>
      <c r="BB130" s="135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208">
        <v>0</v>
      </c>
      <c r="BM130" s="208">
        <v>0</v>
      </c>
      <c r="BN130" s="208">
        <v>0</v>
      </c>
      <c r="BO130" s="95">
        <f>((BB130/2)+SUM(BC130:BM130)+(BN130/2))/12</f>
        <v>0</v>
      </c>
      <c r="BP130" s="81"/>
      <c r="BQ130" s="81">
        <f>+BO130/BO131</f>
        <v>0</v>
      </c>
      <c r="BS130" s="105">
        <f>+BQ130*BR131</f>
        <v>0</v>
      </c>
      <c r="BU130" s="81"/>
      <c r="BV130" s="81">
        <f>+BN130/BN131</f>
        <v>0</v>
      </c>
      <c r="BX130" s="105">
        <f>+BV130*BW131</f>
        <v>0</v>
      </c>
    </row>
    <row r="131" spans="1:76" ht="12.75">
      <c r="A131" s="41">
        <v>109</v>
      </c>
      <c r="B131" s="56"/>
      <c r="C131" s="39"/>
      <c r="D131" s="39"/>
      <c r="E131" s="39" t="s">
        <v>46</v>
      </c>
      <c r="F131" s="6">
        <v>524640.55</v>
      </c>
      <c r="G131" s="6">
        <v>524640.55</v>
      </c>
      <c r="H131" s="6">
        <v>524640.55</v>
      </c>
      <c r="I131" s="216">
        <v>524640.55</v>
      </c>
      <c r="J131" s="216">
        <v>524640.55</v>
      </c>
      <c r="K131" s="216">
        <v>524640.55</v>
      </c>
      <c r="L131" s="39">
        <v>524640.55</v>
      </c>
      <c r="M131" s="39">
        <v>524640.55</v>
      </c>
      <c r="N131" s="39">
        <v>524640.55</v>
      </c>
      <c r="O131" s="39">
        <v>524640.55</v>
      </c>
      <c r="P131" s="39">
        <v>524640.55</v>
      </c>
      <c r="Q131" s="39">
        <v>524640.55</v>
      </c>
      <c r="R131" s="39">
        <v>524640.55</v>
      </c>
      <c r="S131" s="39">
        <f aca="true" t="shared" si="25" ref="S131:BB131">SUM(S128:S130)</f>
        <v>524640.55</v>
      </c>
      <c r="T131" s="39">
        <f t="shared" si="25"/>
        <v>524640.55</v>
      </c>
      <c r="U131" s="39">
        <f t="shared" si="25"/>
        <v>524640.55</v>
      </c>
      <c r="V131" s="39">
        <f t="shared" si="25"/>
        <v>524640.55</v>
      </c>
      <c r="W131" s="39">
        <f t="shared" si="25"/>
        <v>524640.55</v>
      </c>
      <c r="X131" s="39">
        <f t="shared" si="25"/>
        <v>524640.55</v>
      </c>
      <c r="Y131" s="39">
        <f t="shared" si="25"/>
        <v>524640.55</v>
      </c>
      <c r="Z131" s="39">
        <f t="shared" si="25"/>
        <v>524640.55</v>
      </c>
      <c r="AA131" s="39">
        <f t="shared" si="25"/>
        <v>524640.55</v>
      </c>
      <c r="AB131" s="39">
        <f t="shared" si="25"/>
        <v>524640.55</v>
      </c>
      <c r="AC131" s="39">
        <f t="shared" si="25"/>
        <v>524640.55</v>
      </c>
      <c r="AD131" s="39">
        <f t="shared" si="25"/>
        <v>524640.55</v>
      </c>
      <c r="AE131" s="39">
        <f t="shared" si="25"/>
        <v>524640.55</v>
      </c>
      <c r="AF131" s="39">
        <f t="shared" si="25"/>
        <v>524640.55</v>
      </c>
      <c r="AG131" s="39">
        <f t="shared" si="25"/>
        <v>524640.55</v>
      </c>
      <c r="AH131" s="39">
        <f t="shared" si="25"/>
        <v>524640.55</v>
      </c>
      <c r="AI131" s="39">
        <f t="shared" si="25"/>
        <v>524640.55</v>
      </c>
      <c r="AJ131" s="39">
        <f t="shared" si="25"/>
        <v>524640.55</v>
      </c>
      <c r="AK131" s="39">
        <f t="shared" si="25"/>
        <v>524640.55</v>
      </c>
      <c r="AL131" s="39">
        <f t="shared" si="25"/>
        <v>524640.55</v>
      </c>
      <c r="AM131" s="39">
        <f t="shared" si="25"/>
        <v>524640.55</v>
      </c>
      <c r="AN131" s="39">
        <f t="shared" si="25"/>
        <v>524640.55</v>
      </c>
      <c r="AO131" s="39">
        <f t="shared" si="25"/>
        <v>524640.55</v>
      </c>
      <c r="AP131" s="39">
        <f t="shared" si="25"/>
        <v>524640.55</v>
      </c>
      <c r="AQ131" s="39">
        <f t="shared" si="25"/>
        <v>524640.55</v>
      </c>
      <c r="AR131" s="39">
        <f t="shared" si="25"/>
        <v>524640.55</v>
      </c>
      <c r="AS131" s="39">
        <f t="shared" si="25"/>
        <v>524640.55</v>
      </c>
      <c r="AT131" s="39">
        <f t="shared" si="25"/>
        <v>524640.55</v>
      </c>
      <c r="AU131" s="39">
        <f t="shared" si="25"/>
        <v>531688.4600000001</v>
      </c>
      <c r="AV131" s="39">
        <f t="shared" si="25"/>
        <v>108711.66</v>
      </c>
      <c r="AW131" s="39">
        <f t="shared" si="25"/>
        <v>108711.66</v>
      </c>
      <c r="AX131" s="39">
        <f t="shared" si="25"/>
        <v>108711.66</v>
      </c>
      <c r="AY131" s="39">
        <f t="shared" si="25"/>
        <v>108711.66</v>
      </c>
      <c r="AZ131" s="39">
        <f t="shared" si="25"/>
        <v>108711.66</v>
      </c>
      <c r="BA131" s="39">
        <f t="shared" si="25"/>
        <v>108711.66</v>
      </c>
      <c r="BB131" s="140">
        <f t="shared" si="25"/>
        <v>108711.66</v>
      </c>
      <c r="BC131" s="6">
        <v>108711.66</v>
      </c>
      <c r="BD131" s="6">
        <v>108711.66</v>
      </c>
      <c r="BE131" s="6">
        <v>108711.66</v>
      </c>
      <c r="BF131" s="6">
        <v>108711.66</v>
      </c>
      <c r="BG131" s="6">
        <v>108711.66</v>
      </c>
      <c r="BH131" s="6">
        <v>108711.66</v>
      </c>
      <c r="BI131" s="6">
        <v>108711.66</v>
      </c>
      <c r="BJ131" s="6">
        <v>108711.66</v>
      </c>
      <c r="BK131" s="221">
        <v>108711.66</v>
      </c>
      <c r="BL131" s="208">
        <f>SUM(BL128:BL130)</f>
        <v>108711.66</v>
      </c>
      <c r="BM131" s="208">
        <f>SUM(BM128:BM130)</f>
        <v>108711.66</v>
      </c>
      <c r="BN131" s="208">
        <f>SUM(BN128:BN130)</f>
        <v>108711.66</v>
      </c>
      <c r="BO131" s="102">
        <f>SUM(BO128:BO130)</f>
        <v>108711.66000000002</v>
      </c>
      <c r="BP131" s="81">
        <f>+BO131/($BO$155+$BO$172)</f>
        <v>0.000856932861804866</v>
      </c>
      <c r="BQ131" s="81">
        <f>SUM(BQ128:BQ130)</f>
        <v>1</v>
      </c>
      <c r="BR131" s="101">
        <f>+BP131*$BR$155</f>
        <v>100107.24077757316</v>
      </c>
      <c r="BS131" s="99">
        <f>SUM(BS128:BS130)</f>
        <v>100107.24077757316</v>
      </c>
      <c r="BU131" s="81">
        <f>+BN131/($BN$155+$BN$172)</f>
        <v>0.0008522371519295066</v>
      </c>
      <c r="BV131" s="81">
        <f>SUM(BV128:BV130)</f>
        <v>1</v>
      </c>
      <c r="BW131" s="101">
        <f>+BU131*$BW$155</f>
        <v>105394.0923447049</v>
      </c>
      <c r="BX131" s="99">
        <f>SUM(BX128:BX130)</f>
        <v>105394.0923447049</v>
      </c>
    </row>
    <row r="132" spans="1:73" ht="12.75">
      <c r="A132" s="41">
        <v>110</v>
      </c>
      <c r="B132" s="36"/>
      <c r="C132" s="19"/>
      <c r="D132" s="19"/>
      <c r="E132" s="19"/>
      <c r="F132" s="5"/>
      <c r="G132" s="5"/>
      <c r="H132" s="5"/>
      <c r="I132" s="5"/>
      <c r="J132" s="5"/>
      <c r="K132" s="5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35"/>
      <c r="BC132" s="5"/>
      <c r="BD132" s="5"/>
      <c r="BE132" s="5"/>
      <c r="BF132" s="5"/>
      <c r="BG132" s="5"/>
      <c r="BH132" s="5"/>
      <c r="BI132" s="5"/>
      <c r="BJ132" s="5"/>
      <c r="BK132" s="5"/>
      <c r="BL132" s="208"/>
      <c r="BM132" s="208"/>
      <c r="BN132" s="208"/>
      <c r="BO132" s="95"/>
      <c r="BP132" s="81"/>
      <c r="BU132" s="81"/>
    </row>
    <row r="133" spans="1:73" ht="12.75">
      <c r="A133" s="41">
        <v>111</v>
      </c>
      <c r="B133" s="36"/>
      <c r="C133" s="19" t="s">
        <v>128</v>
      </c>
      <c r="D133" s="19" t="s">
        <v>129</v>
      </c>
      <c r="E133" s="19"/>
      <c r="F133" s="5"/>
      <c r="G133" s="5"/>
      <c r="H133" s="5"/>
      <c r="I133" s="5"/>
      <c r="J133" s="5"/>
      <c r="K133" s="5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35"/>
      <c r="BC133" s="5"/>
      <c r="BD133" s="5"/>
      <c r="BE133" s="5"/>
      <c r="BF133" s="5"/>
      <c r="BG133" s="5"/>
      <c r="BH133" s="5"/>
      <c r="BI133" s="5"/>
      <c r="BJ133" s="5"/>
      <c r="BK133" s="5"/>
      <c r="BL133" s="208"/>
      <c r="BM133" s="208"/>
      <c r="BN133" s="208"/>
      <c r="BO133" s="95"/>
      <c r="BP133" s="81"/>
      <c r="BU133" s="81"/>
    </row>
    <row r="134" spans="1:76" ht="12.75">
      <c r="A134" s="41">
        <v>112</v>
      </c>
      <c r="B134" s="36"/>
      <c r="C134" s="19"/>
      <c r="D134" s="19"/>
      <c r="E134" s="19" t="s">
        <v>48</v>
      </c>
      <c r="F134" s="7">
        <v>410216.43</v>
      </c>
      <c r="G134" s="7">
        <v>410216.43</v>
      </c>
      <c r="H134" s="7">
        <v>410216.43</v>
      </c>
      <c r="I134" s="5">
        <v>408765.54</v>
      </c>
      <c r="J134" s="5">
        <v>411199.89</v>
      </c>
      <c r="K134" s="5">
        <v>465768.91</v>
      </c>
      <c r="L134" s="19">
        <v>465926.93</v>
      </c>
      <c r="M134" s="19">
        <v>466740.64</v>
      </c>
      <c r="N134" s="19">
        <v>466813.87</v>
      </c>
      <c r="O134" s="19">
        <v>466813.87</v>
      </c>
      <c r="P134" s="19">
        <v>466876.54</v>
      </c>
      <c r="Q134" s="19">
        <v>466882.18</v>
      </c>
      <c r="R134" s="19">
        <v>466882.18</v>
      </c>
      <c r="S134" s="19">
        <v>466882.18</v>
      </c>
      <c r="T134" s="19">
        <v>466882.18</v>
      </c>
      <c r="U134" s="19">
        <v>519789.88</v>
      </c>
      <c r="V134" s="19">
        <v>519793.01</v>
      </c>
      <c r="W134" s="19">
        <v>577576.39</v>
      </c>
      <c r="X134" s="19">
        <v>582348.62</v>
      </c>
      <c r="Y134" s="19">
        <v>582348.62</v>
      </c>
      <c r="Z134" s="19">
        <v>582348.62</v>
      </c>
      <c r="AA134" s="19">
        <v>582348.62</v>
      </c>
      <c r="AB134" s="19">
        <v>582348.62</v>
      </c>
      <c r="AC134" s="19">
        <v>582348.62</v>
      </c>
      <c r="AD134" s="19">
        <v>582348.62</v>
      </c>
      <c r="AE134" s="19">
        <v>582348.62</v>
      </c>
      <c r="AF134" s="19">
        <v>636897.23</v>
      </c>
      <c r="AG134" s="19">
        <v>636915.17</v>
      </c>
      <c r="AH134" s="19">
        <v>636915.17</v>
      </c>
      <c r="AI134" s="19">
        <v>636915.17</v>
      </c>
      <c r="AJ134" s="19">
        <v>637116.64</v>
      </c>
      <c r="AK134" s="19">
        <v>637116.64</v>
      </c>
      <c r="AL134" s="19">
        <v>637116.64</v>
      </c>
      <c r="AM134" s="19">
        <v>637116.64</v>
      </c>
      <c r="AN134" s="19">
        <v>637116.64</v>
      </c>
      <c r="AO134" s="19">
        <v>637116.64</v>
      </c>
      <c r="AP134" s="135">
        <v>637116.64</v>
      </c>
      <c r="AQ134" s="135">
        <v>637116.64</v>
      </c>
      <c r="AR134" s="135">
        <v>637116.84</v>
      </c>
      <c r="AS134" s="135">
        <v>632853.2</v>
      </c>
      <c r="AT134" s="135">
        <v>702813.83</v>
      </c>
      <c r="AU134" s="135">
        <v>709091.67</v>
      </c>
      <c r="AV134" s="135">
        <v>709109.42</v>
      </c>
      <c r="AW134" s="135">
        <v>709109.42</v>
      </c>
      <c r="AX134" s="135">
        <v>709109.42</v>
      </c>
      <c r="AY134" s="135">
        <v>714781.78</v>
      </c>
      <c r="AZ134" s="135">
        <v>714781.78</v>
      </c>
      <c r="BA134" s="135">
        <v>714781.78</v>
      </c>
      <c r="BB134" s="135">
        <v>715694.11</v>
      </c>
      <c r="BC134" s="12">
        <v>715694.11</v>
      </c>
      <c r="BD134" s="12">
        <v>715694.11</v>
      </c>
      <c r="BE134" s="12">
        <v>663366.16</v>
      </c>
      <c r="BF134" s="12">
        <v>656295.63</v>
      </c>
      <c r="BG134" s="12">
        <v>656295.63</v>
      </c>
      <c r="BH134" s="12">
        <v>656295.63</v>
      </c>
      <c r="BI134" s="12">
        <v>656295.63</v>
      </c>
      <c r="BJ134" s="12">
        <v>652369.21</v>
      </c>
      <c r="BK134" s="5">
        <v>652369.21</v>
      </c>
      <c r="BL134" s="208">
        <v>652369.21</v>
      </c>
      <c r="BM134" s="208">
        <v>652369.21</v>
      </c>
      <c r="BN134" s="208">
        <v>649934.86</v>
      </c>
      <c r="BO134" s="95">
        <f>((BB134/2)+SUM(BC134:BM134)+(BN134/2))/12</f>
        <v>667685.6854166666</v>
      </c>
      <c r="BP134" s="81"/>
      <c r="BQ134" s="81">
        <f>+BO134/BO137</f>
        <v>0.09015905808100173</v>
      </c>
      <c r="BS134" s="99">
        <f>+BQ134*BR137</f>
        <v>614839.0308247082</v>
      </c>
      <c r="BU134" s="81"/>
      <c r="BV134" s="81">
        <f>+BN134/BN137</f>
        <v>0.09068759704327407</v>
      </c>
      <c r="BX134" s="99">
        <f>+BV134*BW137</f>
        <v>630100.7146140797</v>
      </c>
    </row>
    <row r="135" spans="1:76" ht="12.75">
      <c r="A135" s="41">
        <v>113</v>
      </c>
      <c r="B135" s="36"/>
      <c r="C135" s="19"/>
      <c r="D135" s="19"/>
      <c r="E135" s="19" t="s">
        <v>49</v>
      </c>
      <c r="F135" s="7">
        <v>6628501.5600000005</v>
      </c>
      <c r="G135" s="7">
        <v>6628501.5600000005</v>
      </c>
      <c r="H135" s="7">
        <v>6444638.61</v>
      </c>
      <c r="I135" s="7">
        <v>6387436.51</v>
      </c>
      <c r="J135" s="7">
        <v>6518021.91</v>
      </c>
      <c r="K135" s="7">
        <v>6474078.5</v>
      </c>
      <c r="L135" s="19">
        <v>6466268.21</v>
      </c>
      <c r="M135" s="19">
        <v>6463259.63</v>
      </c>
      <c r="N135" s="19">
        <v>6463186.399999999</v>
      </c>
      <c r="O135" s="19">
        <v>6364662.17</v>
      </c>
      <c r="P135" s="19">
        <v>6397999.33</v>
      </c>
      <c r="Q135" s="19">
        <v>6396628.59</v>
      </c>
      <c r="R135" s="19">
        <v>6396946.24</v>
      </c>
      <c r="S135" s="19">
        <v>6396946.24</v>
      </c>
      <c r="T135" s="19">
        <v>6288493.95</v>
      </c>
      <c r="U135" s="19">
        <v>6357525.430000001</v>
      </c>
      <c r="V135" s="19">
        <v>6246429.3100000005</v>
      </c>
      <c r="W135" s="19">
        <v>6282479.680000001</v>
      </c>
      <c r="X135" s="19">
        <v>6306313.21</v>
      </c>
      <c r="Y135" s="19">
        <v>6252363.72</v>
      </c>
      <c r="Z135" s="19">
        <v>6265353.12</v>
      </c>
      <c r="AA135" s="19">
        <v>6276682.149999999</v>
      </c>
      <c r="AB135" s="19">
        <v>6322814.88</v>
      </c>
      <c r="AC135" s="19">
        <v>6333007.18</v>
      </c>
      <c r="AD135" s="19">
        <v>6333361.899999999</v>
      </c>
      <c r="AE135" s="19">
        <v>5461687.02</v>
      </c>
      <c r="AF135" s="19">
        <v>6276444.390000001</v>
      </c>
      <c r="AG135" s="19">
        <v>6433213.94</v>
      </c>
      <c r="AH135" s="19">
        <v>6433539.8100000005</v>
      </c>
      <c r="AI135" s="19">
        <v>6406999.21</v>
      </c>
      <c r="AJ135" s="19">
        <v>6472613.850000001</v>
      </c>
      <c r="AK135" s="19">
        <v>6473908.0200000005</v>
      </c>
      <c r="AL135" s="19">
        <v>6310790.36</v>
      </c>
      <c r="AM135" s="19">
        <v>6310790.36</v>
      </c>
      <c r="AN135" s="19">
        <v>6328388.98</v>
      </c>
      <c r="AO135" s="19">
        <v>6328388.98</v>
      </c>
      <c r="AP135" s="135">
        <v>6328388.98</v>
      </c>
      <c r="AQ135" s="135">
        <v>6328388.98</v>
      </c>
      <c r="AR135" s="135">
        <v>6455328.32</v>
      </c>
      <c r="AS135" s="135">
        <v>6656850.35</v>
      </c>
      <c r="AT135" s="135">
        <v>6676278.93</v>
      </c>
      <c r="AU135" s="135">
        <v>6626425.78</v>
      </c>
      <c r="AV135" s="135">
        <v>6685711.82</v>
      </c>
      <c r="AW135" s="135">
        <v>6685711.82</v>
      </c>
      <c r="AX135" s="135">
        <v>6685711.82</v>
      </c>
      <c r="AY135" s="135">
        <v>6680039.46</v>
      </c>
      <c r="AZ135" s="135">
        <v>6685711.819999999</v>
      </c>
      <c r="BA135" s="135">
        <v>6726181.87</v>
      </c>
      <c r="BB135" s="135">
        <v>6725005.64</v>
      </c>
      <c r="BC135" s="12">
        <v>6731072.08</v>
      </c>
      <c r="BD135" s="12">
        <v>6731072.08</v>
      </c>
      <c r="BE135" s="12">
        <v>7088127.18</v>
      </c>
      <c r="BF135" s="12">
        <v>6855353.2</v>
      </c>
      <c r="BG135" s="12">
        <v>6701356.73</v>
      </c>
      <c r="BH135" s="12">
        <v>6701932.07</v>
      </c>
      <c r="BI135" s="12">
        <v>6703186.33</v>
      </c>
      <c r="BJ135" s="12">
        <v>6703299.21</v>
      </c>
      <c r="BK135" s="12">
        <v>6681309.43</v>
      </c>
      <c r="BL135" s="208">
        <v>6675128.56</v>
      </c>
      <c r="BM135" s="208">
        <v>6662728.24</v>
      </c>
      <c r="BN135" s="208">
        <v>6516809.89</v>
      </c>
      <c r="BO135" s="95">
        <f>((BB135/2)+SUM(BC135:BM135)+(BN135/2))/12</f>
        <v>6737956.072916664</v>
      </c>
      <c r="BP135" s="81"/>
      <c r="BQ135" s="81">
        <f>+BO135/BO137</f>
        <v>0.9098409419189982</v>
      </c>
      <c r="BS135" s="99">
        <f>+BQ135*BR137</f>
        <v>6204653.584906896</v>
      </c>
      <c r="BU135" s="81"/>
      <c r="BV135" s="81">
        <f>+BN135/BN137</f>
        <v>0.9093124029567259</v>
      </c>
      <c r="BX135" s="99">
        <f>+BV135*BW137</f>
        <v>6317935.5677168965</v>
      </c>
    </row>
    <row r="136" spans="1:76" ht="12.75">
      <c r="A136" s="41">
        <v>114</v>
      </c>
      <c r="B136" s="36"/>
      <c r="C136" s="19"/>
      <c r="D136" s="19"/>
      <c r="E136" s="19" t="s">
        <v>50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35">
        <v>0</v>
      </c>
      <c r="AQ136" s="135">
        <v>0</v>
      </c>
      <c r="AR136" s="135">
        <v>0</v>
      </c>
      <c r="AS136" s="135">
        <v>0</v>
      </c>
      <c r="AT136" s="135">
        <v>0</v>
      </c>
      <c r="AU136" s="135">
        <v>0</v>
      </c>
      <c r="AV136" s="135">
        <v>0</v>
      </c>
      <c r="AW136" s="135">
        <v>0</v>
      </c>
      <c r="AX136" s="135">
        <v>0</v>
      </c>
      <c r="AY136" s="135">
        <v>0</v>
      </c>
      <c r="AZ136" s="135">
        <v>0</v>
      </c>
      <c r="BA136" s="135">
        <v>0</v>
      </c>
      <c r="BB136" s="135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208">
        <v>0</v>
      </c>
      <c r="BM136" s="208">
        <v>0</v>
      </c>
      <c r="BN136" s="208">
        <v>0</v>
      </c>
      <c r="BO136" s="95">
        <f>((BB136/2)+SUM(BC136:BM136)+(BN136/2))/12</f>
        <v>0</v>
      </c>
      <c r="BP136" s="81"/>
      <c r="BQ136" s="81">
        <f>+BO136/BO137</f>
        <v>0</v>
      </c>
      <c r="BS136" s="105">
        <f>+BQ136*BR137</f>
        <v>0</v>
      </c>
      <c r="BU136" s="81"/>
      <c r="BV136" s="81">
        <f>+BN136/BN137</f>
        <v>0</v>
      </c>
      <c r="BX136" s="105">
        <f>+BV136*BW137</f>
        <v>0</v>
      </c>
    </row>
    <row r="137" spans="1:76" ht="12.75">
      <c r="A137" s="41">
        <v>115</v>
      </c>
      <c r="B137" s="56"/>
      <c r="C137" s="39"/>
      <c r="D137" s="39"/>
      <c r="E137" s="39" t="s">
        <v>46</v>
      </c>
      <c r="F137" s="6">
        <v>7038717.99</v>
      </c>
      <c r="G137" s="6">
        <v>7038717.99</v>
      </c>
      <c r="H137" s="6">
        <v>6854855.04</v>
      </c>
      <c r="I137" s="216">
        <v>6796202.05</v>
      </c>
      <c r="J137" s="216">
        <v>6929221.8</v>
      </c>
      <c r="K137" s="216">
        <v>6939847.41</v>
      </c>
      <c r="L137" s="39">
        <v>6932195.14</v>
      </c>
      <c r="M137" s="39">
        <v>6930000.27</v>
      </c>
      <c r="N137" s="39">
        <v>6930000.27</v>
      </c>
      <c r="O137" s="39">
        <v>6831476.04</v>
      </c>
      <c r="P137" s="39">
        <v>6864875.87</v>
      </c>
      <c r="Q137" s="39">
        <v>6863510.77</v>
      </c>
      <c r="R137" s="39">
        <v>6863828.42</v>
      </c>
      <c r="S137" s="39">
        <f aca="true" t="shared" si="26" ref="S137:BB137">SUM(S134:S136)</f>
        <v>6863828.42</v>
      </c>
      <c r="T137" s="39">
        <f t="shared" si="26"/>
        <v>6755376.13</v>
      </c>
      <c r="U137" s="39">
        <f t="shared" si="26"/>
        <v>6877315.3100000005</v>
      </c>
      <c r="V137" s="39">
        <f t="shared" si="26"/>
        <v>6766222.32</v>
      </c>
      <c r="W137" s="39">
        <f t="shared" si="26"/>
        <v>6860056.07</v>
      </c>
      <c r="X137" s="39">
        <f t="shared" si="26"/>
        <v>6888661.83</v>
      </c>
      <c r="Y137" s="39">
        <f t="shared" si="26"/>
        <v>6834712.34</v>
      </c>
      <c r="Z137" s="39">
        <f t="shared" si="26"/>
        <v>6847701.74</v>
      </c>
      <c r="AA137" s="39">
        <f t="shared" si="26"/>
        <v>6859030.77</v>
      </c>
      <c r="AB137" s="39">
        <f t="shared" si="26"/>
        <v>6905163.5</v>
      </c>
      <c r="AC137" s="39">
        <f t="shared" si="26"/>
        <v>6915355.8</v>
      </c>
      <c r="AD137" s="39">
        <f t="shared" si="26"/>
        <v>6915710.52</v>
      </c>
      <c r="AE137" s="39">
        <f t="shared" si="26"/>
        <v>6044035.64</v>
      </c>
      <c r="AF137" s="39">
        <f t="shared" si="26"/>
        <v>6913341.620000001</v>
      </c>
      <c r="AG137" s="39">
        <f t="shared" si="26"/>
        <v>7070129.11</v>
      </c>
      <c r="AH137" s="39">
        <f t="shared" si="26"/>
        <v>7070454.98</v>
      </c>
      <c r="AI137" s="39">
        <f t="shared" si="26"/>
        <v>7043914.38</v>
      </c>
      <c r="AJ137" s="39">
        <f t="shared" si="26"/>
        <v>7109730.49</v>
      </c>
      <c r="AK137" s="39">
        <f t="shared" si="26"/>
        <v>7111024.66</v>
      </c>
      <c r="AL137" s="39">
        <f t="shared" si="26"/>
        <v>6947907</v>
      </c>
      <c r="AM137" s="39">
        <f t="shared" si="26"/>
        <v>6947907</v>
      </c>
      <c r="AN137" s="39">
        <f t="shared" si="26"/>
        <v>6965505.62</v>
      </c>
      <c r="AO137" s="39">
        <f t="shared" si="26"/>
        <v>6965505.62</v>
      </c>
      <c r="AP137" s="39">
        <f t="shared" si="26"/>
        <v>6965505.62</v>
      </c>
      <c r="AQ137" s="39">
        <f t="shared" si="26"/>
        <v>6965505.62</v>
      </c>
      <c r="AR137" s="39">
        <f t="shared" si="26"/>
        <v>7092445.16</v>
      </c>
      <c r="AS137" s="39">
        <f t="shared" si="26"/>
        <v>7289703.55</v>
      </c>
      <c r="AT137" s="39">
        <f t="shared" si="26"/>
        <v>7379092.76</v>
      </c>
      <c r="AU137" s="39">
        <f t="shared" si="26"/>
        <v>7335517.45</v>
      </c>
      <c r="AV137" s="39">
        <f t="shared" si="26"/>
        <v>7394821.24</v>
      </c>
      <c r="AW137" s="39">
        <f t="shared" si="26"/>
        <v>7394821.24</v>
      </c>
      <c r="AX137" s="39">
        <f t="shared" si="26"/>
        <v>7394821.24</v>
      </c>
      <c r="AY137" s="39">
        <f t="shared" si="26"/>
        <v>7394821.24</v>
      </c>
      <c r="AZ137" s="39">
        <f t="shared" si="26"/>
        <v>7400493.6</v>
      </c>
      <c r="BA137" s="39">
        <f t="shared" si="26"/>
        <v>7440963.65</v>
      </c>
      <c r="BB137" s="140">
        <f t="shared" si="26"/>
        <v>7440699.75</v>
      </c>
      <c r="BC137" s="6">
        <v>7446766.19</v>
      </c>
      <c r="BD137" s="6">
        <v>7446766.19</v>
      </c>
      <c r="BE137" s="6">
        <v>7751493.34</v>
      </c>
      <c r="BF137" s="6">
        <v>7511648.83</v>
      </c>
      <c r="BG137" s="6">
        <v>7357652.36</v>
      </c>
      <c r="BH137" s="6">
        <v>7358227.7</v>
      </c>
      <c r="BI137" s="6">
        <v>7359481.96</v>
      </c>
      <c r="BJ137" s="6">
        <v>7355668.42</v>
      </c>
      <c r="BK137" s="221">
        <v>7333678.64</v>
      </c>
      <c r="BL137" s="208">
        <f>SUM(BL134:BL136)</f>
        <v>7327497.77</v>
      </c>
      <c r="BM137" s="208">
        <f>SUM(BM134:BM136)</f>
        <v>7315097.45</v>
      </c>
      <c r="BN137" s="208">
        <f>SUM(BN134:BN136)</f>
        <v>7166744.75</v>
      </c>
      <c r="BO137" s="102">
        <f>SUM(BO134:BO136)</f>
        <v>7405641.758333331</v>
      </c>
      <c r="BP137" s="81">
        <f>+BO137/($BO$155+$BO$172)</f>
        <v>0.05837587049512628</v>
      </c>
      <c r="BQ137" s="81">
        <f>SUM(BQ134:BQ136)</f>
        <v>1</v>
      </c>
      <c r="BR137" s="101">
        <f>+BP137*$BR$155</f>
        <v>6819492.615731604</v>
      </c>
      <c r="BS137" s="99">
        <f>SUM(BS134:BS136)</f>
        <v>6819492.6157316035</v>
      </c>
      <c r="BU137" s="81">
        <f>+BN137/($BN$155+$BN$172)</f>
        <v>0.056183174227546005</v>
      </c>
      <c r="BV137" s="81">
        <f>SUM(BV134:BV136)</f>
        <v>1</v>
      </c>
      <c r="BW137" s="101">
        <f>+BU137*$BW$155</f>
        <v>6948036.282330977</v>
      </c>
      <c r="BX137" s="99">
        <f>SUM(BX134:BX136)</f>
        <v>6948036.282330976</v>
      </c>
    </row>
    <row r="138" spans="1:73" ht="12.75">
      <c r="A138" s="41">
        <v>116</v>
      </c>
      <c r="B138" s="36"/>
      <c r="C138" s="19"/>
      <c r="D138" s="19"/>
      <c r="E138" s="19"/>
      <c r="F138" s="5"/>
      <c r="G138" s="5"/>
      <c r="H138" s="5"/>
      <c r="I138" s="5"/>
      <c r="J138" s="5"/>
      <c r="K138" s="5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35"/>
      <c r="BC138" s="5"/>
      <c r="BD138" s="5"/>
      <c r="BE138" s="5"/>
      <c r="BF138" s="5"/>
      <c r="BG138" s="5"/>
      <c r="BH138" s="5"/>
      <c r="BI138" s="5"/>
      <c r="BJ138" s="5"/>
      <c r="BK138" s="5"/>
      <c r="BL138" s="208"/>
      <c r="BM138" s="208"/>
      <c r="BN138" s="208"/>
      <c r="BO138" s="95"/>
      <c r="BP138" s="81"/>
      <c r="BU138" s="81"/>
    </row>
    <row r="139" spans="1:73" ht="12.75">
      <c r="A139" s="41">
        <v>117</v>
      </c>
      <c r="B139" s="36"/>
      <c r="C139" s="19" t="s">
        <v>130</v>
      </c>
      <c r="D139" s="19" t="s">
        <v>131</v>
      </c>
      <c r="E139" s="19"/>
      <c r="F139" s="5"/>
      <c r="G139" s="5"/>
      <c r="H139" s="5"/>
      <c r="I139" s="5"/>
      <c r="J139" s="5"/>
      <c r="K139" s="5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35"/>
      <c r="BC139" s="5"/>
      <c r="BD139" s="5"/>
      <c r="BE139" s="5"/>
      <c r="BF139" s="5"/>
      <c r="BG139" s="5"/>
      <c r="BH139" s="5"/>
      <c r="BI139" s="5"/>
      <c r="BJ139" s="5"/>
      <c r="BK139" s="5"/>
      <c r="BL139" s="208"/>
      <c r="BM139" s="208"/>
      <c r="BN139" s="208"/>
      <c r="BO139" s="95"/>
      <c r="BP139" s="81"/>
      <c r="BU139" s="81"/>
    </row>
    <row r="140" spans="1:76" ht="12.75">
      <c r="A140" s="41">
        <v>118</v>
      </c>
      <c r="B140" s="36"/>
      <c r="C140" s="19"/>
      <c r="D140" s="19"/>
      <c r="E140" s="19" t="s">
        <v>48</v>
      </c>
      <c r="F140" s="7">
        <v>70084.04</v>
      </c>
      <c r="G140" s="7">
        <v>70084.04</v>
      </c>
      <c r="H140" s="7">
        <v>70084.04</v>
      </c>
      <c r="I140" s="5">
        <v>70084.04</v>
      </c>
      <c r="J140" s="5">
        <v>70084.04</v>
      </c>
      <c r="K140" s="5">
        <v>70084.04</v>
      </c>
      <c r="L140" s="19">
        <v>70084.04</v>
      </c>
      <c r="M140" s="19">
        <v>70084.04</v>
      </c>
      <c r="N140" s="19">
        <v>70084.04</v>
      </c>
      <c r="O140" s="19">
        <v>70084.04</v>
      </c>
      <c r="P140" s="19">
        <v>70084.04</v>
      </c>
      <c r="Q140" s="19">
        <v>92363.58</v>
      </c>
      <c r="R140" s="19">
        <v>92363.58</v>
      </c>
      <c r="S140" s="19">
        <v>92363.58</v>
      </c>
      <c r="T140" s="19">
        <v>92363.58</v>
      </c>
      <c r="U140" s="19">
        <v>92363.58</v>
      </c>
      <c r="V140" s="19">
        <v>92363.58</v>
      </c>
      <c r="W140" s="19">
        <v>92363.58</v>
      </c>
      <c r="X140" s="19">
        <v>92363.58</v>
      </c>
      <c r="Y140" s="19">
        <v>92363.58</v>
      </c>
      <c r="Z140" s="19">
        <v>92363.58</v>
      </c>
      <c r="AA140" s="19">
        <v>92363.58</v>
      </c>
      <c r="AB140" s="19">
        <v>92363.58</v>
      </c>
      <c r="AC140" s="19">
        <v>92363.58</v>
      </c>
      <c r="AD140" s="19">
        <v>92363.58</v>
      </c>
      <c r="AE140" s="19">
        <v>92363.58</v>
      </c>
      <c r="AF140" s="19">
        <v>3221614.68</v>
      </c>
      <c r="AG140" s="19">
        <v>3221614.68</v>
      </c>
      <c r="AH140" s="19">
        <v>3221614.68</v>
      </c>
      <c r="AI140" s="19">
        <v>3221614.68</v>
      </c>
      <c r="AJ140" s="19">
        <v>3221614.68</v>
      </c>
      <c r="AK140" s="19">
        <v>3221614.68</v>
      </c>
      <c r="AL140" s="19">
        <v>3221614.68</v>
      </c>
      <c r="AM140" s="19">
        <v>3221614.68</v>
      </c>
      <c r="AN140" s="19">
        <v>3221614.68</v>
      </c>
      <c r="AO140" s="19">
        <v>3222161.73</v>
      </c>
      <c r="AP140" s="135">
        <v>3244649.94</v>
      </c>
      <c r="AQ140" s="135">
        <v>3244649.94</v>
      </c>
      <c r="AR140" s="135">
        <v>3252376.89</v>
      </c>
      <c r="AS140" s="135">
        <v>3252376.89</v>
      </c>
      <c r="AT140" s="135">
        <v>3244624.44</v>
      </c>
      <c r="AU140" s="135">
        <v>3244624.44</v>
      </c>
      <c r="AV140" s="135">
        <v>2208768.21</v>
      </c>
      <c r="AW140" s="135">
        <v>2208768.21</v>
      </c>
      <c r="AX140" s="135">
        <v>2208768.21</v>
      </c>
      <c r="AY140" s="135">
        <v>2208768.21</v>
      </c>
      <c r="AZ140" s="135">
        <v>2262159.23</v>
      </c>
      <c r="BA140" s="135">
        <v>2262159.23</v>
      </c>
      <c r="BB140" s="135">
        <v>2312077.17</v>
      </c>
      <c r="BC140" s="12">
        <v>2312077.17</v>
      </c>
      <c r="BD140" s="12">
        <v>2312077.17</v>
      </c>
      <c r="BE140" s="12">
        <v>2312077.17</v>
      </c>
      <c r="BF140" s="12">
        <v>2315584.5</v>
      </c>
      <c r="BG140" s="12">
        <v>2363995.02</v>
      </c>
      <c r="BH140" s="12">
        <v>2363995.02</v>
      </c>
      <c r="BI140" s="12">
        <v>2395562.07</v>
      </c>
      <c r="BJ140" s="12">
        <v>2396351.89</v>
      </c>
      <c r="BK140" s="5">
        <v>2396351.89</v>
      </c>
      <c r="BL140" s="208">
        <v>2396351.89</v>
      </c>
      <c r="BM140" s="208">
        <v>2662427.57</v>
      </c>
      <c r="BN140" s="208">
        <v>2662427.57</v>
      </c>
      <c r="BO140" s="95">
        <f>((BB140/2)+SUM(BC140:BM140)+(BN140/2))/12</f>
        <v>2392841.9775</v>
      </c>
      <c r="BP140" s="81"/>
      <c r="BQ140" s="81">
        <f>+BO140/BO142</f>
        <v>0.22674047611417794</v>
      </c>
      <c r="BS140" s="99">
        <f>+BR142*BQ140</f>
        <v>2203450.9268304496</v>
      </c>
      <c r="BU140" s="81"/>
      <c r="BV140" s="81">
        <f>+BN140/BN142</f>
        <v>0.24935174135519694</v>
      </c>
      <c r="BX140" s="99">
        <f>+BW142*BV140</f>
        <v>2581177.926762118</v>
      </c>
    </row>
    <row r="141" spans="1:76" ht="12.75">
      <c r="A141" s="41">
        <v>119</v>
      </c>
      <c r="B141" s="36"/>
      <c r="C141" s="19"/>
      <c r="D141" s="19"/>
      <c r="E141" s="19" t="s">
        <v>49</v>
      </c>
      <c r="F141" s="7">
        <v>6065685.84</v>
      </c>
      <c r="G141" s="7">
        <v>6065685.84</v>
      </c>
      <c r="H141" s="7">
        <v>6065685.84</v>
      </c>
      <c r="I141" s="7">
        <v>6065685.84</v>
      </c>
      <c r="J141" s="7">
        <v>6065685.84</v>
      </c>
      <c r="K141" s="7">
        <v>6065685.84</v>
      </c>
      <c r="L141" s="19">
        <v>6065685.84</v>
      </c>
      <c r="M141" s="19">
        <v>6065685.84</v>
      </c>
      <c r="N141" s="19">
        <v>6065685.84</v>
      </c>
      <c r="O141" s="19">
        <v>6065685.84</v>
      </c>
      <c r="P141" s="19">
        <v>5505402.22</v>
      </c>
      <c r="Q141" s="19">
        <v>5684258.5</v>
      </c>
      <c r="R141" s="19">
        <v>5639496.91</v>
      </c>
      <c r="S141" s="19">
        <v>5639496.91</v>
      </c>
      <c r="T141" s="19">
        <v>5662163.15</v>
      </c>
      <c r="U141" s="19">
        <v>5662163.15</v>
      </c>
      <c r="V141" s="19">
        <v>5740594.95</v>
      </c>
      <c r="W141" s="19">
        <v>5740594.95</v>
      </c>
      <c r="X141" s="19">
        <v>5740594.95</v>
      </c>
      <c r="Y141" s="19">
        <v>5740594.95</v>
      </c>
      <c r="Z141" s="19">
        <v>5740594.95</v>
      </c>
      <c r="AA141" s="19">
        <v>5740594.95</v>
      </c>
      <c r="AB141" s="19">
        <v>5740594.95</v>
      </c>
      <c r="AC141" s="19">
        <v>5740594.95</v>
      </c>
      <c r="AD141" s="19">
        <v>23157561.89</v>
      </c>
      <c r="AE141" s="19">
        <v>23157561.89</v>
      </c>
      <c r="AF141" s="19">
        <v>16467623.5</v>
      </c>
      <c r="AG141" s="19">
        <v>16725650.559999999</v>
      </c>
      <c r="AH141" s="19">
        <v>16725650.559999999</v>
      </c>
      <c r="AI141" s="19">
        <v>16362926.719999999</v>
      </c>
      <c r="AJ141" s="19">
        <v>16362926.719999999</v>
      </c>
      <c r="AK141" s="19">
        <v>16362926.719999999</v>
      </c>
      <c r="AL141" s="19">
        <v>16362926.719999999</v>
      </c>
      <c r="AM141" s="19">
        <v>15624278.850000001</v>
      </c>
      <c r="AN141" s="19">
        <v>15890156.57</v>
      </c>
      <c r="AO141" s="19">
        <v>15900722.34</v>
      </c>
      <c r="AP141" s="135">
        <v>15938202.980000002</v>
      </c>
      <c r="AQ141" s="135">
        <v>15997990.04</v>
      </c>
      <c r="AR141" s="135">
        <v>16163533.5</v>
      </c>
      <c r="AS141" s="135">
        <v>16304804.39</v>
      </c>
      <c r="AT141" s="135">
        <v>16266126.64</v>
      </c>
      <c r="AU141" s="135">
        <v>16290648.11</v>
      </c>
      <c r="AV141" s="135">
        <v>7767242.79</v>
      </c>
      <c r="AW141" s="135">
        <v>7767242.79</v>
      </c>
      <c r="AX141" s="135">
        <v>7767242.79</v>
      </c>
      <c r="AY141" s="135">
        <v>7714971.39</v>
      </c>
      <c r="AZ141" s="135">
        <v>9788757.66</v>
      </c>
      <c r="BA141" s="135">
        <v>9788787.69</v>
      </c>
      <c r="BB141" s="135">
        <v>7874179.09</v>
      </c>
      <c r="BC141" s="12">
        <v>8001146.32</v>
      </c>
      <c r="BD141" s="12">
        <v>8001902.41</v>
      </c>
      <c r="BE141" s="12">
        <v>8001902.41</v>
      </c>
      <c r="BF141" s="12">
        <v>8090809.76</v>
      </c>
      <c r="BG141" s="12">
        <v>8069124.93</v>
      </c>
      <c r="BH141" s="12">
        <v>8069525.84</v>
      </c>
      <c r="BI141" s="12">
        <v>8428946.09</v>
      </c>
      <c r="BJ141" s="12">
        <v>8428946.09</v>
      </c>
      <c r="BK141" s="12">
        <v>8439656.94</v>
      </c>
      <c r="BL141" s="208">
        <v>8433023.649999999</v>
      </c>
      <c r="BM141" s="208">
        <v>8014969.57</v>
      </c>
      <c r="BN141" s="208">
        <v>8014969.57</v>
      </c>
      <c r="BO141" s="95">
        <f>((BB141/2)+SUM(BC141:BM141)+(BN141/2))/12</f>
        <v>8160377.361666665</v>
      </c>
      <c r="BP141" s="81"/>
      <c r="BQ141" s="81">
        <f>+BO141/BO142</f>
        <v>0.7732595238858221</v>
      </c>
      <c r="BS141" s="105">
        <f>+BQ141*BR142</f>
        <v>7514491.650483691</v>
      </c>
      <c r="BU141" s="81"/>
      <c r="BV141" s="81">
        <f>+BN141/BN142</f>
        <v>0.750648258644803</v>
      </c>
      <c r="BX141" s="105">
        <f>+BV141*BW142</f>
        <v>7770375.716832765</v>
      </c>
    </row>
    <row r="142" spans="1:76" ht="12.75">
      <c r="A142" s="41">
        <v>120</v>
      </c>
      <c r="B142" s="61"/>
      <c r="C142" s="62"/>
      <c r="D142" s="62"/>
      <c r="E142" s="62" t="s">
        <v>46</v>
      </c>
      <c r="F142" s="178">
        <v>6135769.88</v>
      </c>
      <c r="G142" s="178">
        <v>6135769.88</v>
      </c>
      <c r="H142" s="178">
        <v>6135769.88</v>
      </c>
      <c r="I142" s="7">
        <v>6135769.88</v>
      </c>
      <c r="J142" s="7">
        <v>6135769.88</v>
      </c>
      <c r="K142" s="7">
        <v>6135769.88</v>
      </c>
      <c r="L142" s="62">
        <v>6135769.88</v>
      </c>
      <c r="M142" s="62">
        <v>6135769.88</v>
      </c>
      <c r="N142" s="62">
        <v>6135769.88</v>
      </c>
      <c r="O142" s="62">
        <v>6135769.88</v>
      </c>
      <c r="P142" s="62">
        <v>5575486.26</v>
      </c>
      <c r="Q142" s="62">
        <v>5776622.08</v>
      </c>
      <c r="R142" s="62">
        <v>5731860.49</v>
      </c>
      <c r="S142" s="62">
        <f aca="true" t="shared" si="27" ref="S142:BB142">SUM(S140:S141)</f>
        <v>5731860.49</v>
      </c>
      <c r="T142" s="62">
        <f t="shared" si="27"/>
        <v>5754526.73</v>
      </c>
      <c r="U142" s="62">
        <f t="shared" si="27"/>
        <v>5754526.73</v>
      </c>
      <c r="V142" s="62">
        <f t="shared" si="27"/>
        <v>5832958.53</v>
      </c>
      <c r="W142" s="62">
        <f t="shared" si="27"/>
        <v>5832958.53</v>
      </c>
      <c r="X142" s="62">
        <f t="shared" si="27"/>
        <v>5832958.53</v>
      </c>
      <c r="Y142" s="62">
        <f t="shared" si="27"/>
        <v>5832958.53</v>
      </c>
      <c r="Z142" s="62">
        <f t="shared" si="27"/>
        <v>5832958.53</v>
      </c>
      <c r="AA142" s="62">
        <f t="shared" si="27"/>
        <v>5832958.53</v>
      </c>
      <c r="AB142" s="62">
        <f t="shared" si="27"/>
        <v>5832958.53</v>
      </c>
      <c r="AC142" s="62">
        <f t="shared" si="27"/>
        <v>5832958.53</v>
      </c>
      <c r="AD142" s="62">
        <f t="shared" si="27"/>
        <v>23249925.47</v>
      </c>
      <c r="AE142" s="62">
        <f t="shared" si="27"/>
        <v>23249925.47</v>
      </c>
      <c r="AF142" s="62">
        <f t="shared" si="27"/>
        <v>19689238.18</v>
      </c>
      <c r="AG142" s="62">
        <f t="shared" si="27"/>
        <v>19947265.24</v>
      </c>
      <c r="AH142" s="62">
        <f t="shared" si="27"/>
        <v>19947265.24</v>
      </c>
      <c r="AI142" s="62">
        <f t="shared" si="27"/>
        <v>19584541.4</v>
      </c>
      <c r="AJ142" s="62">
        <f t="shared" si="27"/>
        <v>19584541.4</v>
      </c>
      <c r="AK142" s="62">
        <f t="shared" si="27"/>
        <v>19584541.4</v>
      </c>
      <c r="AL142" s="62">
        <f t="shared" si="27"/>
        <v>19584541.4</v>
      </c>
      <c r="AM142" s="62">
        <f t="shared" si="27"/>
        <v>18845893.53</v>
      </c>
      <c r="AN142" s="62">
        <f t="shared" si="27"/>
        <v>19111771.25</v>
      </c>
      <c r="AO142" s="62">
        <f t="shared" si="27"/>
        <v>19122884.07</v>
      </c>
      <c r="AP142" s="62">
        <f t="shared" si="27"/>
        <v>19182852.92</v>
      </c>
      <c r="AQ142" s="62">
        <f t="shared" si="27"/>
        <v>19242639.98</v>
      </c>
      <c r="AR142" s="62">
        <f t="shared" si="27"/>
        <v>19415910.39</v>
      </c>
      <c r="AS142" s="62">
        <f t="shared" si="27"/>
        <v>19557181.28</v>
      </c>
      <c r="AT142" s="62">
        <f t="shared" si="27"/>
        <v>19510751.080000002</v>
      </c>
      <c r="AU142" s="62">
        <f t="shared" si="27"/>
        <v>19535272.55</v>
      </c>
      <c r="AV142" s="62">
        <f t="shared" si="27"/>
        <v>9976011</v>
      </c>
      <c r="AW142" s="62">
        <f t="shared" si="27"/>
        <v>9976011</v>
      </c>
      <c r="AX142" s="62">
        <f t="shared" si="27"/>
        <v>9976011</v>
      </c>
      <c r="AY142" s="62">
        <f t="shared" si="27"/>
        <v>9923739.6</v>
      </c>
      <c r="AZ142" s="62">
        <f t="shared" si="27"/>
        <v>12050916.89</v>
      </c>
      <c r="BA142" s="62">
        <f t="shared" si="27"/>
        <v>12050946.92</v>
      </c>
      <c r="BB142" s="141">
        <f t="shared" si="27"/>
        <v>10186256.26</v>
      </c>
      <c r="BC142" s="178">
        <v>10313223.49</v>
      </c>
      <c r="BD142" s="178">
        <v>10313979.58</v>
      </c>
      <c r="BE142" s="178">
        <v>10313979.58</v>
      </c>
      <c r="BF142" s="178">
        <v>10406394.26</v>
      </c>
      <c r="BG142" s="178">
        <v>10433119.95</v>
      </c>
      <c r="BH142" s="178">
        <v>10433520.86</v>
      </c>
      <c r="BI142" s="178">
        <v>10824508.16</v>
      </c>
      <c r="BJ142" s="178">
        <v>10825297.98</v>
      </c>
      <c r="BK142" s="221">
        <v>10836008.83</v>
      </c>
      <c r="BL142" s="208">
        <f>SUM(BL140:BL141)</f>
        <v>10829375.54</v>
      </c>
      <c r="BM142" s="208">
        <f>SUM(BM140:BM141)</f>
        <v>10677397.14</v>
      </c>
      <c r="BN142" s="208">
        <f>SUM(BN140:BN141)</f>
        <v>10677397.14</v>
      </c>
      <c r="BO142" s="102">
        <f>SUM(BO140:BO141)</f>
        <v>10553219.339166665</v>
      </c>
      <c r="BP142" s="81">
        <f>+BO142/($BO$155+$BO$172)</f>
        <v>0.08318703301528599</v>
      </c>
      <c r="BQ142" s="81">
        <f>SUM(BQ140:BQ141)</f>
        <v>1</v>
      </c>
      <c r="BR142" s="101">
        <f>+BP142*$BR$155</f>
        <v>9717942.57731414</v>
      </c>
      <c r="BS142" s="99">
        <f>SUM(BS140:BS141)</f>
        <v>9717942.57731414</v>
      </c>
      <c r="BU142" s="81">
        <f>+BN142/($BN$155+$BN$172)</f>
        <v>0.08370467830786375</v>
      </c>
      <c r="BV142" s="81">
        <f>SUM(BV140:BV141)</f>
        <v>1</v>
      </c>
      <c r="BW142" s="101">
        <f>+BU142*$BW$155</f>
        <v>10351553.643594883</v>
      </c>
      <c r="BX142" s="99">
        <f>SUM(BX140:BX141)</f>
        <v>10351553.643594883</v>
      </c>
    </row>
    <row r="143" spans="1:73" ht="12.75">
      <c r="A143" s="41">
        <v>121</v>
      </c>
      <c r="B143" s="36"/>
      <c r="C143" s="19"/>
      <c r="D143" s="19"/>
      <c r="E143" s="19"/>
      <c r="F143" s="5"/>
      <c r="G143" s="5"/>
      <c r="H143" s="5"/>
      <c r="I143" s="178"/>
      <c r="J143" s="178"/>
      <c r="K143" s="178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35"/>
      <c r="BC143" s="5"/>
      <c r="BD143" s="5"/>
      <c r="BE143" s="5"/>
      <c r="BF143" s="5"/>
      <c r="BG143" s="5"/>
      <c r="BH143" s="5"/>
      <c r="BI143" s="5"/>
      <c r="BJ143" s="5"/>
      <c r="BK143" s="5"/>
      <c r="BL143" s="208"/>
      <c r="BM143" s="208"/>
      <c r="BN143" s="208"/>
      <c r="BO143" s="95"/>
      <c r="BP143" s="81"/>
      <c r="BU143" s="81"/>
    </row>
    <row r="144" spans="1:73" ht="12.75">
      <c r="A144" s="41">
        <v>122</v>
      </c>
      <c r="B144" s="36"/>
      <c r="C144" s="19" t="s">
        <v>132</v>
      </c>
      <c r="D144" s="19" t="s">
        <v>133</v>
      </c>
      <c r="E144" s="19"/>
      <c r="F144" s="5"/>
      <c r="G144" s="5"/>
      <c r="H144" s="5"/>
      <c r="I144" s="5"/>
      <c r="J144" s="5"/>
      <c r="K144" s="5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35"/>
      <c r="BC144" s="5"/>
      <c r="BD144" s="5"/>
      <c r="BE144" s="5"/>
      <c r="BF144" s="5"/>
      <c r="BG144" s="5"/>
      <c r="BH144" s="5"/>
      <c r="BI144" s="5"/>
      <c r="BJ144" s="5"/>
      <c r="BK144" s="5"/>
      <c r="BL144" s="208"/>
      <c r="BM144" s="208"/>
      <c r="BN144" s="208"/>
      <c r="BO144" s="95"/>
      <c r="BP144" s="81"/>
      <c r="BU144" s="81"/>
    </row>
    <row r="145" spans="1:76" ht="12.75">
      <c r="A145" s="41">
        <v>123</v>
      </c>
      <c r="B145" s="36"/>
      <c r="C145" s="19"/>
      <c r="D145" s="19"/>
      <c r="E145" s="19" t="s">
        <v>48</v>
      </c>
      <c r="F145" s="7">
        <v>6751.95</v>
      </c>
      <c r="G145" s="7">
        <v>6751.95</v>
      </c>
      <c r="H145" s="7">
        <v>6751.95</v>
      </c>
      <c r="I145" s="5">
        <v>6751.95</v>
      </c>
      <c r="J145" s="5">
        <v>6751.95</v>
      </c>
      <c r="K145" s="5">
        <v>6751.95</v>
      </c>
      <c r="L145" s="19">
        <v>6751.95</v>
      </c>
      <c r="M145" s="19">
        <v>6751.95</v>
      </c>
      <c r="N145" s="19">
        <v>6751.95</v>
      </c>
      <c r="O145" s="19">
        <v>6751.95</v>
      </c>
      <c r="P145" s="19">
        <v>6751.95</v>
      </c>
      <c r="Q145" s="19">
        <v>6751.95</v>
      </c>
      <c r="R145" s="19">
        <v>6751.95</v>
      </c>
      <c r="S145" s="19">
        <v>6751.95</v>
      </c>
      <c r="T145" s="19">
        <v>6751.95</v>
      </c>
      <c r="U145" s="19">
        <v>6751.95</v>
      </c>
      <c r="V145" s="19">
        <v>6751.95</v>
      </c>
      <c r="W145" s="19">
        <v>6751.95</v>
      </c>
      <c r="X145" s="19">
        <v>6751.95</v>
      </c>
      <c r="Y145" s="19">
        <v>6751.95</v>
      </c>
      <c r="Z145" s="19">
        <v>6751.95</v>
      </c>
      <c r="AA145" s="19">
        <v>6751.95</v>
      </c>
      <c r="AB145" s="19">
        <v>6751.95</v>
      </c>
      <c r="AC145" s="19">
        <v>6751.95</v>
      </c>
      <c r="AD145" s="19">
        <v>6751.95</v>
      </c>
      <c r="AE145" s="19">
        <v>6751.95</v>
      </c>
      <c r="AF145" s="19">
        <v>6751.95</v>
      </c>
      <c r="AG145" s="19">
        <v>6751.95</v>
      </c>
      <c r="AH145" s="19">
        <v>6751.95</v>
      </c>
      <c r="AI145" s="19">
        <v>6751.95</v>
      </c>
      <c r="AJ145" s="19">
        <v>6751.95</v>
      </c>
      <c r="AK145" s="19">
        <v>6751.95</v>
      </c>
      <c r="AL145" s="19">
        <v>6751.95</v>
      </c>
      <c r="AM145" s="19">
        <v>6751.95</v>
      </c>
      <c r="AN145" s="19">
        <v>6751.95</v>
      </c>
      <c r="AO145" s="19">
        <v>6751.95</v>
      </c>
      <c r="AP145" s="135">
        <v>6751.95</v>
      </c>
      <c r="AQ145" s="135">
        <v>6751.95</v>
      </c>
      <c r="AR145" s="135">
        <v>6751.95</v>
      </c>
      <c r="AS145" s="135">
        <v>6751.95</v>
      </c>
      <c r="AT145" s="135">
        <v>6751.95</v>
      </c>
      <c r="AU145" s="135">
        <v>6751.95</v>
      </c>
      <c r="AV145" s="135">
        <v>0</v>
      </c>
      <c r="AW145" s="135">
        <v>0</v>
      </c>
      <c r="AX145" s="135">
        <v>0</v>
      </c>
      <c r="AY145" s="135">
        <v>0</v>
      </c>
      <c r="AZ145" s="135">
        <v>0</v>
      </c>
      <c r="BA145" s="135">
        <v>0</v>
      </c>
      <c r="BB145" s="135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5">
        <v>0</v>
      </c>
      <c r="BL145" s="208">
        <v>0</v>
      </c>
      <c r="BM145" s="208">
        <v>0</v>
      </c>
      <c r="BN145" s="208">
        <v>0</v>
      </c>
      <c r="BO145" s="95">
        <f>((BB145/2)+SUM(BC145:BM145)+(BN145/2))/12</f>
        <v>0</v>
      </c>
      <c r="BP145" s="81"/>
      <c r="BQ145" s="81">
        <f>+BO145/BO148</f>
        <v>0</v>
      </c>
      <c r="BS145" s="99">
        <f>+BQ145*BR148</f>
        <v>0</v>
      </c>
      <c r="BU145" s="81"/>
      <c r="BV145" s="81">
        <f>+BN145/BN148</f>
        <v>0</v>
      </c>
      <c r="BX145" s="99">
        <f>+BV145*BW148</f>
        <v>0</v>
      </c>
    </row>
    <row r="146" spans="1:76" ht="12.75">
      <c r="A146" s="41">
        <v>124</v>
      </c>
      <c r="B146" s="36"/>
      <c r="C146" s="19"/>
      <c r="D146" s="19"/>
      <c r="E146" s="19" t="s">
        <v>49</v>
      </c>
      <c r="F146" s="7">
        <v>376706.15</v>
      </c>
      <c r="G146" s="7">
        <v>376706.15</v>
      </c>
      <c r="H146" s="7">
        <v>376588.92</v>
      </c>
      <c r="I146" s="7">
        <v>380875.7</v>
      </c>
      <c r="J146" s="7">
        <v>380875.7</v>
      </c>
      <c r="K146" s="7">
        <v>380875.7</v>
      </c>
      <c r="L146" s="19">
        <v>380875.7</v>
      </c>
      <c r="M146" s="19">
        <v>380875.7</v>
      </c>
      <c r="N146" s="19">
        <v>380875.7</v>
      </c>
      <c r="O146" s="19">
        <v>380875.7</v>
      </c>
      <c r="P146" s="19">
        <v>380875.7</v>
      </c>
      <c r="Q146" s="19">
        <v>396923.87</v>
      </c>
      <c r="R146" s="19">
        <v>396923.87</v>
      </c>
      <c r="S146" s="19">
        <v>396923.87</v>
      </c>
      <c r="T146" s="19">
        <v>396923.87</v>
      </c>
      <c r="U146" s="19">
        <v>396923.87</v>
      </c>
      <c r="V146" s="19">
        <v>396923.87</v>
      </c>
      <c r="W146" s="19">
        <v>396923.87</v>
      </c>
      <c r="X146" s="19">
        <v>396923.87</v>
      </c>
      <c r="Y146" s="19">
        <v>399387.18</v>
      </c>
      <c r="Z146" s="19">
        <v>399387.18</v>
      </c>
      <c r="AA146" s="19">
        <v>399387.18</v>
      </c>
      <c r="AB146" s="19">
        <v>399387.18</v>
      </c>
      <c r="AC146" s="19">
        <v>399387.18</v>
      </c>
      <c r="AD146" s="19">
        <v>399387.18</v>
      </c>
      <c r="AE146" s="19">
        <v>399387.18</v>
      </c>
      <c r="AF146" s="19">
        <v>399387.18</v>
      </c>
      <c r="AG146" s="19">
        <v>498838.95</v>
      </c>
      <c r="AH146" s="19">
        <v>498838.95</v>
      </c>
      <c r="AI146" s="19">
        <v>498838.95</v>
      </c>
      <c r="AJ146" s="19">
        <v>498838.95</v>
      </c>
      <c r="AK146" s="19">
        <v>498838.95</v>
      </c>
      <c r="AL146" s="19">
        <v>498838.95</v>
      </c>
      <c r="AM146" s="19">
        <v>498838.95</v>
      </c>
      <c r="AN146" s="19">
        <v>500581.86</v>
      </c>
      <c r="AO146" s="19">
        <v>500581.86</v>
      </c>
      <c r="AP146" s="135">
        <v>500581.86</v>
      </c>
      <c r="AQ146" s="135">
        <v>500581.86</v>
      </c>
      <c r="AR146" s="135">
        <v>500581.86</v>
      </c>
      <c r="AS146" s="135">
        <v>500581.86</v>
      </c>
      <c r="AT146" s="135">
        <v>500581.86</v>
      </c>
      <c r="AU146" s="135">
        <v>500581.86</v>
      </c>
      <c r="AV146" s="135">
        <v>408309.21</v>
      </c>
      <c r="AW146" s="135">
        <v>408309.21</v>
      </c>
      <c r="AX146" s="135">
        <v>408309.21</v>
      </c>
      <c r="AY146" s="135">
        <v>452631.85</v>
      </c>
      <c r="AZ146" s="135">
        <v>452631.85</v>
      </c>
      <c r="BA146" s="135">
        <v>452631.85</v>
      </c>
      <c r="BB146" s="135">
        <v>452631.85</v>
      </c>
      <c r="BC146" s="12">
        <v>464963.38</v>
      </c>
      <c r="BD146" s="12">
        <v>464963.38</v>
      </c>
      <c r="BE146" s="12">
        <v>464963.38</v>
      </c>
      <c r="BF146" s="12">
        <v>464963.38</v>
      </c>
      <c r="BG146" s="12">
        <v>464963.38</v>
      </c>
      <c r="BH146" s="12">
        <v>464963.38</v>
      </c>
      <c r="BI146" s="12">
        <v>464963.38</v>
      </c>
      <c r="BJ146" s="12">
        <v>464963.38</v>
      </c>
      <c r="BK146" s="12">
        <v>464963.38</v>
      </c>
      <c r="BL146" s="208">
        <v>464963.38</v>
      </c>
      <c r="BM146" s="208">
        <v>475488.31</v>
      </c>
      <c r="BN146" s="208">
        <v>475488.31</v>
      </c>
      <c r="BO146" s="95">
        <f>((BB146/2)+SUM(BC146:BM146)+(BN146/2))/12</f>
        <v>465765.18249999994</v>
      </c>
      <c r="BP146" s="81"/>
      <c r="BQ146" s="81">
        <f>+BO146/BO148</f>
        <v>1</v>
      </c>
      <c r="BS146" s="99">
        <f>+BQ146*BR148</f>
        <v>428900.3338771369</v>
      </c>
      <c r="BU146" s="81"/>
      <c r="BV146" s="81">
        <f>+BN146/BN148</f>
        <v>1</v>
      </c>
      <c r="BX146" s="99">
        <f>+BV146*BW148</f>
        <v>460977.7723288162</v>
      </c>
    </row>
    <row r="147" spans="1:76" ht="12.75">
      <c r="A147" s="41">
        <v>125</v>
      </c>
      <c r="B147" s="36"/>
      <c r="C147" s="19"/>
      <c r="D147" s="19"/>
      <c r="E147" s="19" t="s">
        <v>50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35">
        <v>0</v>
      </c>
      <c r="AQ147" s="135">
        <v>0</v>
      </c>
      <c r="AR147" s="135">
        <v>0</v>
      </c>
      <c r="AS147" s="135">
        <v>0</v>
      </c>
      <c r="AT147" s="135">
        <v>0</v>
      </c>
      <c r="AU147" s="135">
        <v>0</v>
      </c>
      <c r="AV147" s="135">
        <v>0</v>
      </c>
      <c r="AW147" s="135">
        <v>0</v>
      </c>
      <c r="AX147" s="135">
        <v>0</v>
      </c>
      <c r="AY147" s="135">
        <v>0</v>
      </c>
      <c r="AZ147" s="135">
        <v>0</v>
      </c>
      <c r="BA147" s="135">
        <v>0</v>
      </c>
      <c r="BB147" s="135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208">
        <v>0</v>
      </c>
      <c r="BM147" s="208">
        <v>0</v>
      </c>
      <c r="BN147" s="208">
        <v>0</v>
      </c>
      <c r="BO147" s="95">
        <f>((BB147/2)+SUM(BC147:BM147)+(BN147/2))/12</f>
        <v>0</v>
      </c>
      <c r="BP147" s="81"/>
      <c r="BQ147" s="81">
        <f>+BO147/BO148</f>
        <v>0</v>
      </c>
      <c r="BS147" s="105">
        <f>+BQ147*BR148</f>
        <v>0</v>
      </c>
      <c r="BU147" s="81"/>
      <c r="BV147" s="81">
        <f>+BN147/BN148</f>
        <v>0</v>
      </c>
      <c r="BX147" s="105">
        <f>+BV147*BW148</f>
        <v>0</v>
      </c>
    </row>
    <row r="148" spans="1:76" ht="12.75">
      <c r="A148" s="41">
        <v>126</v>
      </c>
      <c r="B148" s="56"/>
      <c r="C148" s="39"/>
      <c r="D148" s="39"/>
      <c r="E148" s="39" t="s">
        <v>46</v>
      </c>
      <c r="F148" s="6">
        <v>383458.1</v>
      </c>
      <c r="G148" s="6">
        <v>383458.1</v>
      </c>
      <c r="H148" s="6">
        <v>383340.87</v>
      </c>
      <c r="I148" s="216">
        <v>387627.65</v>
      </c>
      <c r="J148" s="216">
        <v>387627.65</v>
      </c>
      <c r="K148" s="216">
        <v>387627.65</v>
      </c>
      <c r="L148" s="39">
        <v>387627.65</v>
      </c>
      <c r="M148" s="39">
        <v>387627.65</v>
      </c>
      <c r="N148" s="39">
        <v>387627.65</v>
      </c>
      <c r="O148" s="39">
        <v>387627.65</v>
      </c>
      <c r="P148" s="39">
        <v>387627.65</v>
      </c>
      <c r="Q148" s="39">
        <v>403675.82</v>
      </c>
      <c r="R148" s="39">
        <v>403675.82</v>
      </c>
      <c r="S148" s="39">
        <f aca="true" t="shared" si="28" ref="S148:BB148">SUM(S145:S147)</f>
        <v>403675.82</v>
      </c>
      <c r="T148" s="39">
        <f t="shared" si="28"/>
        <v>403675.82</v>
      </c>
      <c r="U148" s="39">
        <f t="shared" si="28"/>
        <v>403675.82</v>
      </c>
      <c r="V148" s="39">
        <f t="shared" si="28"/>
        <v>403675.82</v>
      </c>
      <c r="W148" s="39">
        <f t="shared" si="28"/>
        <v>403675.82</v>
      </c>
      <c r="X148" s="39">
        <f t="shared" si="28"/>
        <v>403675.82</v>
      </c>
      <c r="Y148" s="39">
        <f t="shared" si="28"/>
        <v>406139.13</v>
      </c>
      <c r="Z148" s="39">
        <f t="shared" si="28"/>
        <v>406139.13</v>
      </c>
      <c r="AA148" s="39">
        <f t="shared" si="28"/>
        <v>406139.13</v>
      </c>
      <c r="AB148" s="39">
        <f t="shared" si="28"/>
        <v>406139.13</v>
      </c>
      <c r="AC148" s="39">
        <f t="shared" si="28"/>
        <v>406139.13</v>
      </c>
      <c r="AD148" s="39">
        <f t="shared" si="28"/>
        <v>406139.13</v>
      </c>
      <c r="AE148" s="39">
        <f t="shared" si="28"/>
        <v>406139.13</v>
      </c>
      <c r="AF148" s="39">
        <f t="shared" si="28"/>
        <v>406139.13</v>
      </c>
      <c r="AG148" s="39">
        <f t="shared" si="28"/>
        <v>505590.9</v>
      </c>
      <c r="AH148" s="39">
        <f t="shared" si="28"/>
        <v>505590.9</v>
      </c>
      <c r="AI148" s="39">
        <f t="shared" si="28"/>
        <v>505590.9</v>
      </c>
      <c r="AJ148" s="39">
        <f t="shared" si="28"/>
        <v>505590.9</v>
      </c>
      <c r="AK148" s="39">
        <f t="shared" si="28"/>
        <v>505590.9</v>
      </c>
      <c r="AL148" s="39">
        <f t="shared" si="28"/>
        <v>505590.9</v>
      </c>
      <c r="AM148" s="39">
        <f t="shared" si="28"/>
        <v>505590.9</v>
      </c>
      <c r="AN148" s="39">
        <f t="shared" si="28"/>
        <v>507333.81</v>
      </c>
      <c r="AO148" s="39">
        <f t="shared" si="28"/>
        <v>507333.81</v>
      </c>
      <c r="AP148" s="39">
        <f t="shared" si="28"/>
        <v>507333.81</v>
      </c>
      <c r="AQ148" s="39">
        <f t="shared" si="28"/>
        <v>507333.81</v>
      </c>
      <c r="AR148" s="39">
        <f t="shared" si="28"/>
        <v>507333.81</v>
      </c>
      <c r="AS148" s="39">
        <f t="shared" si="28"/>
        <v>507333.81</v>
      </c>
      <c r="AT148" s="39">
        <f t="shared" si="28"/>
        <v>507333.81</v>
      </c>
      <c r="AU148" s="39">
        <f t="shared" si="28"/>
        <v>507333.81</v>
      </c>
      <c r="AV148" s="39">
        <f t="shared" si="28"/>
        <v>408309.21</v>
      </c>
      <c r="AW148" s="39">
        <f t="shared" si="28"/>
        <v>408309.21</v>
      </c>
      <c r="AX148" s="39">
        <f t="shared" si="28"/>
        <v>408309.21</v>
      </c>
      <c r="AY148" s="39">
        <f t="shared" si="28"/>
        <v>452631.85</v>
      </c>
      <c r="AZ148" s="39">
        <f t="shared" si="28"/>
        <v>452631.85</v>
      </c>
      <c r="BA148" s="39">
        <f t="shared" si="28"/>
        <v>452631.85</v>
      </c>
      <c r="BB148" s="140">
        <f t="shared" si="28"/>
        <v>452631.85</v>
      </c>
      <c r="BC148" s="6">
        <v>464963.38</v>
      </c>
      <c r="BD148" s="6">
        <v>464963.38</v>
      </c>
      <c r="BE148" s="6">
        <v>464963.38</v>
      </c>
      <c r="BF148" s="6">
        <v>464963.38</v>
      </c>
      <c r="BG148" s="6">
        <v>464963.38</v>
      </c>
      <c r="BH148" s="6">
        <v>464963.38</v>
      </c>
      <c r="BI148" s="6">
        <v>464963.38</v>
      </c>
      <c r="BJ148" s="6">
        <v>464963.38</v>
      </c>
      <c r="BK148" s="221">
        <v>464963.38</v>
      </c>
      <c r="BL148" s="208">
        <f>SUM(BL145:BL147)</f>
        <v>464963.38</v>
      </c>
      <c r="BM148" s="208">
        <f>SUM(BM145:BM147)</f>
        <v>475488.31</v>
      </c>
      <c r="BN148" s="208">
        <f>SUM(BN145:BN147)</f>
        <v>475488.31</v>
      </c>
      <c r="BO148" s="102">
        <f>SUM(BO145:BO147)</f>
        <v>465765.18249999994</v>
      </c>
      <c r="BP148" s="81">
        <f>+BO148/($BO$155+$BO$172)</f>
        <v>0.003671450613198166</v>
      </c>
      <c r="BQ148" s="81">
        <f>SUM(BQ145:BQ147)</f>
        <v>1</v>
      </c>
      <c r="BR148" s="101">
        <f>+BP148*$BR$155</f>
        <v>428900.3338771369</v>
      </c>
      <c r="BS148" s="99">
        <f>SUM(BS145:BS147)</f>
        <v>428900.3338771369</v>
      </c>
      <c r="BU148" s="81">
        <f>+BN148/($BN$155+$BN$172)</f>
        <v>0.003727556023798867</v>
      </c>
      <c r="BV148" s="81">
        <f>SUM(BV145:BV147)</f>
        <v>1</v>
      </c>
      <c r="BW148" s="101">
        <f>+BU148*$BW$155</f>
        <v>460977.7723288162</v>
      </c>
      <c r="BX148" s="99">
        <f>SUM(BX145:BX147)</f>
        <v>460977.7723288162</v>
      </c>
    </row>
    <row r="149" spans="1:73" ht="12.75">
      <c r="A149" s="41">
        <v>127</v>
      </c>
      <c r="B149" s="36"/>
      <c r="C149" s="19"/>
      <c r="D149" s="19"/>
      <c r="E149" s="19"/>
      <c r="F149" s="5"/>
      <c r="G149" s="5"/>
      <c r="H149" s="5"/>
      <c r="I149" s="5"/>
      <c r="J149" s="5"/>
      <c r="K149" s="5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35"/>
      <c r="BC149" s="5"/>
      <c r="BD149" s="5"/>
      <c r="BE149" s="5"/>
      <c r="BF149" s="5"/>
      <c r="BG149" s="5"/>
      <c r="BH149" s="5"/>
      <c r="BI149" s="5"/>
      <c r="BJ149" s="5"/>
      <c r="BK149" s="5"/>
      <c r="BL149" s="208"/>
      <c r="BM149" s="208"/>
      <c r="BN149" s="208"/>
      <c r="BO149" s="95"/>
      <c r="BP149" s="81"/>
      <c r="BU149" s="81"/>
    </row>
    <row r="150" spans="1:73" ht="12.75">
      <c r="A150" s="41">
        <v>128</v>
      </c>
      <c r="B150" s="36"/>
      <c r="C150" s="63">
        <v>399</v>
      </c>
      <c r="D150" s="19" t="s">
        <v>131</v>
      </c>
      <c r="E150" s="19"/>
      <c r="F150" s="5"/>
      <c r="G150" s="5"/>
      <c r="H150" s="5"/>
      <c r="I150" s="5"/>
      <c r="J150" s="5"/>
      <c r="K150" s="5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35"/>
      <c r="BC150" s="5"/>
      <c r="BD150" s="5"/>
      <c r="BE150" s="5"/>
      <c r="BF150" s="5"/>
      <c r="BG150" s="5"/>
      <c r="BH150" s="5"/>
      <c r="BI150" s="5"/>
      <c r="BJ150" s="5"/>
      <c r="BK150" s="5"/>
      <c r="BL150" s="208"/>
      <c r="BM150" s="208"/>
      <c r="BN150" s="208"/>
      <c r="BO150" s="95"/>
      <c r="BP150" s="81"/>
      <c r="BU150" s="81"/>
    </row>
    <row r="151" spans="1:76" ht="12.75">
      <c r="A151" s="41">
        <v>129</v>
      </c>
      <c r="B151" s="36"/>
      <c r="C151" s="19"/>
      <c r="D151" s="19"/>
      <c r="E151" s="19" t="s">
        <v>48</v>
      </c>
      <c r="F151" s="7">
        <v>0</v>
      </c>
      <c r="G151" s="7">
        <v>0</v>
      </c>
      <c r="H151" s="7">
        <v>0</v>
      </c>
      <c r="I151" s="5">
        <v>0</v>
      </c>
      <c r="J151" s="5">
        <v>0</v>
      </c>
      <c r="K151" s="5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35">
        <v>0</v>
      </c>
      <c r="AQ151" s="135">
        <v>0</v>
      </c>
      <c r="AR151" s="135">
        <v>0</v>
      </c>
      <c r="AS151" s="135">
        <v>0</v>
      </c>
      <c r="AT151" s="135">
        <v>0</v>
      </c>
      <c r="AU151" s="135">
        <v>0</v>
      </c>
      <c r="AV151" s="135">
        <v>0</v>
      </c>
      <c r="AW151" s="135">
        <v>0</v>
      </c>
      <c r="AX151" s="135">
        <v>0</v>
      </c>
      <c r="AY151" s="135">
        <v>0</v>
      </c>
      <c r="AZ151" s="135">
        <v>0</v>
      </c>
      <c r="BA151" s="135">
        <v>0</v>
      </c>
      <c r="BB151" s="135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5">
        <v>0</v>
      </c>
      <c r="BL151" s="208">
        <v>0</v>
      </c>
      <c r="BM151" s="208">
        <v>0</v>
      </c>
      <c r="BN151" s="208">
        <v>0</v>
      </c>
      <c r="BO151" s="95">
        <f>((BB151/2)+SUM(BC151:BM151)+(BN151/2))/12</f>
        <v>0</v>
      </c>
      <c r="BP151" s="81"/>
      <c r="BQ151" s="81">
        <f>+BO151/BO153</f>
        <v>0</v>
      </c>
      <c r="BS151" s="99">
        <f>+BR153*BQ151</f>
        <v>0</v>
      </c>
      <c r="BU151" s="81"/>
      <c r="BV151" s="81">
        <f>+BN151/BN153</f>
        <v>0</v>
      </c>
      <c r="BX151" s="99">
        <f>+BW153*BV151</f>
        <v>0</v>
      </c>
    </row>
    <row r="152" spans="1:76" ht="12.75">
      <c r="A152" s="41">
        <v>130</v>
      </c>
      <c r="B152" s="36"/>
      <c r="C152" s="19"/>
      <c r="D152" s="19"/>
      <c r="E152" s="19" t="s">
        <v>49</v>
      </c>
      <c r="F152" s="7">
        <v>0</v>
      </c>
      <c r="G152" s="7">
        <v>0</v>
      </c>
      <c r="H152" s="7">
        <v>0</v>
      </c>
      <c r="I152" s="7">
        <v>71663</v>
      </c>
      <c r="J152" s="7">
        <v>71663</v>
      </c>
      <c r="K152" s="7">
        <v>71663</v>
      </c>
      <c r="L152" s="19">
        <v>71663</v>
      </c>
      <c r="M152" s="19">
        <v>71663</v>
      </c>
      <c r="N152" s="19">
        <v>71663</v>
      </c>
      <c r="O152" s="19">
        <v>71663</v>
      </c>
      <c r="P152" s="19">
        <v>71663</v>
      </c>
      <c r="Q152" s="19">
        <v>71663</v>
      </c>
      <c r="R152" s="19">
        <v>71663</v>
      </c>
      <c r="S152" s="19">
        <v>71663</v>
      </c>
      <c r="T152" s="19">
        <v>71663</v>
      </c>
      <c r="U152" s="19">
        <v>71663</v>
      </c>
      <c r="V152" s="19">
        <v>71663</v>
      </c>
      <c r="W152" s="19">
        <v>71663</v>
      </c>
      <c r="X152" s="19">
        <v>71663</v>
      </c>
      <c r="Y152" s="19">
        <v>71663</v>
      </c>
      <c r="Z152" s="19">
        <v>71663</v>
      </c>
      <c r="AA152" s="19">
        <v>71663</v>
      </c>
      <c r="AB152" s="19">
        <v>71663</v>
      </c>
      <c r="AC152" s="19">
        <v>71663</v>
      </c>
      <c r="AD152" s="19">
        <v>71663</v>
      </c>
      <c r="AE152" s="19">
        <v>71663</v>
      </c>
      <c r="AF152" s="19">
        <v>71663</v>
      </c>
      <c r="AG152" s="19">
        <v>71663</v>
      </c>
      <c r="AH152" s="19">
        <v>71663</v>
      </c>
      <c r="AI152" s="19">
        <v>71663</v>
      </c>
      <c r="AJ152" s="19">
        <v>71663</v>
      </c>
      <c r="AK152" s="19">
        <v>71663</v>
      </c>
      <c r="AL152" s="19">
        <v>71663</v>
      </c>
      <c r="AM152" s="19">
        <v>71663</v>
      </c>
      <c r="AN152" s="19">
        <v>71663</v>
      </c>
      <c r="AO152" s="19">
        <v>71663</v>
      </c>
      <c r="AP152" s="135">
        <v>71663</v>
      </c>
      <c r="AQ152" s="135">
        <v>71663</v>
      </c>
      <c r="AR152" s="135">
        <v>71663</v>
      </c>
      <c r="AS152" s="135">
        <v>71663</v>
      </c>
      <c r="AT152" s="135">
        <v>71633</v>
      </c>
      <c r="AU152" s="135">
        <v>71663</v>
      </c>
      <c r="AV152" s="135">
        <v>71663</v>
      </c>
      <c r="AW152" s="135">
        <v>71663</v>
      </c>
      <c r="AX152" s="135">
        <v>71663</v>
      </c>
      <c r="AY152" s="135">
        <v>71663</v>
      </c>
      <c r="AZ152" s="135">
        <v>71663</v>
      </c>
      <c r="BA152" s="135">
        <v>71663</v>
      </c>
      <c r="BB152" s="135">
        <v>71663</v>
      </c>
      <c r="BC152" s="12">
        <v>71663</v>
      </c>
      <c r="BD152" s="12">
        <v>71663</v>
      </c>
      <c r="BE152" s="12">
        <v>71663</v>
      </c>
      <c r="BF152" s="12">
        <v>71663</v>
      </c>
      <c r="BG152" s="12">
        <v>71663</v>
      </c>
      <c r="BH152" s="12">
        <v>71663</v>
      </c>
      <c r="BI152" s="12">
        <v>71663</v>
      </c>
      <c r="BJ152" s="12">
        <v>71663</v>
      </c>
      <c r="BK152" s="222">
        <v>71663</v>
      </c>
      <c r="BL152" s="208">
        <v>71663</v>
      </c>
      <c r="BM152" s="208">
        <v>71663</v>
      </c>
      <c r="BN152" s="208">
        <v>71663</v>
      </c>
      <c r="BO152" s="95">
        <f>((BB152/2)+SUM(BC152:BM152)+(BN152/2))/12</f>
        <v>71663</v>
      </c>
      <c r="BP152" s="81"/>
      <c r="BQ152" s="81">
        <f>+BO152/BO153</f>
        <v>1</v>
      </c>
      <c r="BS152" s="105">
        <f>+BQ152*BR153</f>
        <v>65990.94518327863</v>
      </c>
      <c r="BU152" s="81"/>
      <c r="BV152" s="81">
        <f>+BN152/BN153</f>
        <v>1</v>
      </c>
      <c r="BX152" s="105">
        <f>+BV152*BW153</f>
        <v>69476.05104823703</v>
      </c>
    </row>
    <row r="153" spans="1:76" ht="12.75">
      <c r="A153" s="41">
        <v>131</v>
      </c>
      <c r="B153" s="36"/>
      <c r="C153" s="19"/>
      <c r="D153" s="19"/>
      <c r="E153" s="19" t="s">
        <v>46</v>
      </c>
      <c r="F153" s="178">
        <v>0</v>
      </c>
      <c r="G153" s="178">
        <v>0</v>
      </c>
      <c r="H153" s="178">
        <v>0</v>
      </c>
      <c r="I153" s="216">
        <v>71663</v>
      </c>
      <c r="J153" s="216">
        <v>71663</v>
      </c>
      <c r="K153" s="216">
        <v>71663</v>
      </c>
      <c r="L153" s="19">
        <v>71663</v>
      </c>
      <c r="M153" s="19">
        <v>71663</v>
      </c>
      <c r="N153" s="19">
        <v>71663</v>
      </c>
      <c r="O153" s="19">
        <v>71663</v>
      </c>
      <c r="P153" s="19">
        <v>71663</v>
      </c>
      <c r="Q153" s="19">
        <v>71663</v>
      </c>
      <c r="R153" s="19">
        <v>71663</v>
      </c>
      <c r="S153" s="19">
        <f aca="true" t="shared" si="29" ref="S153:AP153">SUM(S151:S152)</f>
        <v>71663</v>
      </c>
      <c r="T153" s="19">
        <f t="shared" si="29"/>
        <v>71663</v>
      </c>
      <c r="U153" s="19">
        <f t="shared" si="29"/>
        <v>71663</v>
      </c>
      <c r="V153" s="19">
        <f t="shared" si="29"/>
        <v>71663</v>
      </c>
      <c r="W153" s="19">
        <f t="shared" si="29"/>
        <v>71663</v>
      </c>
      <c r="X153" s="19">
        <f t="shared" si="29"/>
        <v>71663</v>
      </c>
      <c r="Y153" s="19">
        <f t="shared" si="29"/>
        <v>71663</v>
      </c>
      <c r="Z153" s="19">
        <f t="shared" si="29"/>
        <v>71663</v>
      </c>
      <c r="AA153" s="19">
        <f t="shared" si="29"/>
        <v>71663</v>
      </c>
      <c r="AB153" s="19">
        <f t="shared" si="29"/>
        <v>71663</v>
      </c>
      <c r="AC153" s="19">
        <f t="shared" si="29"/>
        <v>71663</v>
      </c>
      <c r="AD153" s="19">
        <f t="shared" si="29"/>
        <v>71663</v>
      </c>
      <c r="AE153" s="19">
        <f t="shared" si="29"/>
        <v>71663</v>
      </c>
      <c r="AF153" s="19">
        <f t="shared" si="29"/>
        <v>71663</v>
      </c>
      <c r="AG153" s="19">
        <f t="shared" si="29"/>
        <v>71663</v>
      </c>
      <c r="AH153" s="19">
        <f t="shared" si="29"/>
        <v>71663</v>
      </c>
      <c r="AI153" s="19">
        <f t="shared" si="29"/>
        <v>71663</v>
      </c>
      <c r="AJ153" s="19">
        <f t="shared" si="29"/>
        <v>71663</v>
      </c>
      <c r="AK153" s="19">
        <f t="shared" si="29"/>
        <v>71663</v>
      </c>
      <c r="AL153" s="19">
        <f t="shared" si="29"/>
        <v>71663</v>
      </c>
      <c r="AM153" s="19">
        <f t="shared" si="29"/>
        <v>71663</v>
      </c>
      <c r="AN153" s="19">
        <f t="shared" si="29"/>
        <v>71663</v>
      </c>
      <c r="AO153" s="19">
        <f t="shared" si="29"/>
        <v>71663</v>
      </c>
      <c r="AP153" s="19">
        <f t="shared" si="29"/>
        <v>71663</v>
      </c>
      <c r="AQ153" s="19">
        <v>71663</v>
      </c>
      <c r="AR153" s="19">
        <f aca="true" t="shared" si="30" ref="AR153:BB153">SUM(AR151:AR152)</f>
        <v>71663</v>
      </c>
      <c r="AS153" s="19">
        <f t="shared" si="30"/>
        <v>71663</v>
      </c>
      <c r="AT153" s="19">
        <f t="shared" si="30"/>
        <v>71633</v>
      </c>
      <c r="AU153" s="19">
        <f t="shared" si="30"/>
        <v>71663</v>
      </c>
      <c r="AV153" s="19">
        <f t="shared" si="30"/>
        <v>71663</v>
      </c>
      <c r="AW153" s="19">
        <f t="shared" si="30"/>
        <v>71663</v>
      </c>
      <c r="AX153" s="19">
        <f t="shared" si="30"/>
        <v>71663</v>
      </c>
      <c r="AY153" s="19">
        <f t="shared" si="30"/>
        <v>71663</v>
      </c>
      <c r="AZ153" s="19">
        <f t="shared" si="30"/>
        <v>71663</v>
      </c>
      <c r="BA153" s="19">
        <f t="shared" si="30"/>
        <v>71663</v>
      </c>
      <c r="BB153" s="135">
        <f t="shared" si="30"/>
        <v>71663</v>
      </c>
      <c r="BC153" s="178">
        <v>71663</v>
      </c>
      <c r="BD153" s="178">
        <v>71663</v>
      </c>
      <c r="BE153" s="178">
        <v>71663</v>
      </c>
      <c r="BF153" s="178">
        <v>71663</v>
      </c>
      <c r="BG153" s="178">
        <v>71663</v>
      </c>
      <c r="BH153" s="178">
        <v>71663</v>
      </c>
      <c r="BI153" s="178">
        <v>71663</v>
      </c>
      <c r="BJ153" s="178">
        <v>71663</v>
      </c>
      <c r="BK153" s="12">
        <v>71663</v>
      </c>
      <c r="BL153" s="208">
        <f>SUM(BL151:BL152)</f>
        <v>71663</v>
      </c>
      <c r="BM153" s="208">
        <f>SUM(BM151:BM152)</f>
        <v>71663</v>
      </c>
      <c r="BN153" s="208">
        <f>SUM(BN151:BN152)</f>
        <v>71663</v>
      </c>
      <c r="BO153" s="95">
        <f>((BB153/2)+SUM(BC153:BM153)+(BN153/2))/12</f>
        <v>71663</v>
      </c>
      <c r="BP153" s="81">
        <f>+BO153/($BO$155+$BO$172)</f>
        <v>0.0005648923001959689</v>
      </c>
      <c r="BQ153" s="81">
        <f>SUM(BQ151:BQ152)</f>
        <v>1</v>
      </c>
      <c r="BR153" s="101">
        <f>+BP153*$BR$155</f>
        <v>65990.94518327863</v>
      </c>
      <c r="BS153" s="99">
        <f>SUM(BS151:BS152)</f>
        <v>65990.94518327863</v>
      </c>
      <c r="BU153" s="81">
        <f>+BN153/($BN$155+$BN$172)</f>
        <v>0.0005617968764226784</v>
      </c>
      <c r="BV153" s="81">
        <f>SUM(BV151:BV152)</f>
        <v>1</v>
      </c>
      <c r="BW153" s="101">
        <f>+BU153*$BW$155</f>
        <v>69476.05104823703</v>
      </c>
      <c r="BX153" s="99">
        <f>SUM(BX151:BX152)</f>
        <v>69476.05104823703</v>
      </c>
    </row>
    <row r="154" spans="1:78" s="92" customFormat="1" ht="13.5" thickBot="1">
      <c r="A154" s="41">
        <v>132</v>
      </c>
      <c r="B154" s="47"/>
      <c r="C154" s="48"/>
      <c r="D154" s="48"/>
      <c r="E154" s="48"/>
      <c r="F154" s="175"/>
      <c r="G154" s="175"/>
      <c r="H154" s="175"/>
      <c r="I154" s="177"/>
      <c r="J154" s="177"/>
      <c r="K154" s="177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136"/>
      <c r="BC154" s="175"/>
      <c r="BD154" s="175"/>
      <c r="BE154" s="175"/>
      <c r="BF154" s="175"/>
      <c r="BG154" s="175"/>
      <c r="BH154" s="175"/>
      <c r="BI154" s="175"/>
      <c r="BJ154" s="175"/>
      <c r="BK154" s="5"/>
      <c r="BL154" s="208"/>
      <c r="BM154" s="208"/>
      <c r="BN154" s="208"/>
      <c r="BO154" s="103"/>
      <c r="BP154" s="81"/>
      <c r="BQ154" s="81"/>
      <c r="BR154" s="99"/>
      <c r="BS154" s="99"/>
      <c r="BT154" s="114"/>
      <c r="BU154" s="81"/>
      <c r="BV154" s="81"/>
      <c r="BW154" s="99"/>
      <c r="BX154" s="99"/>
      <c r="BY154" s="18"/>
      <c r="BZ154"/>
    </row>
    <row r="155" spans="1:77" ht="13.5" thickBot="1">
      <c r="A155" s="89">
        <v>133</v>
      </c>
      <c r="B155" s="90"/>
      <c r="C155" s="91"/>
      <c r="D155" s="91" t="s">
        <v>134</v>
      </c>
      <c r="E155" s="91"/>
      <c r="F155" s="177">
        <v>142667708.86999997</v>
      </c>
      <c r="G155" s="177">
        <v>141776865.64999998</v>
      </c>
      <c r="H155" s="177">
        <v>141650734.51999998</v>
      </c>
      <c r="I155" s="218">
        <v>141857445.54</v>
      </c>
      <c r="J155" s="218">
        <v>142674441.69</v>
      </c>
      <c r="K155" s="219">
        <v>139980196</v>
      </c>
      <c r="L155" s="91">
        <v>140463872.07999998</v>
      </c>
      <c r="M155" s="91">
        <v>140363672.8</v>
      </c>
      <c r="N155" s="91">
        <v>140437261.36</v>
      </c>
      <c r="O155" s="91">
        <v>140082380.40000004</v>
      </c>
      <c r="P155" s="91">
        <v>139932294.61</v>
      </c>
      <c r="Q155" s="91">
        <v>138402611.32999998</v>
      </c>
      <c r="R155" s="91">
        <v>136904928.15</v>
      </c>
      <c r="S155" s="91">
        <f aca="true" t="shared" si="31" ref="S155:BB155">S153+S148+S142+S137+S131+S125+S119+S114+S108+S102+S97</f>
        <v>136904926.15</v>
      </c>
      <c r="T155" s="91">
        <f t="shared" si="31"/>
        <v>136665099.60000002</v>
      </c>
      <c r="U155" s="91">
        <f t="shared" si="31"/>
        <v>138024941.16000003</v>
      </c>
      <c r="V155" s="91">
        <f t="shared" si="31"/>
        <v>137803321.86</v>
      </c>
      <c r="W155" s="91">
        <f t="shared" si="31"/>
        <v>137964609.8</v>
      </c>
      <c r="X155" s="91">
        <f t="shared" si="31"/>
        <v>137993651.47</v>
      </c>
      <c r="Y155" s="91">
        <f t="shared" si="31"/>
        <v>152732335.73000002</v>
      </c>
      <c r="Z155" s="91">
        <f t="shared" si="31"/>
        <v>152665277.64000002</v>
      </c>
      <c r="AA155" s="91">
        <f t="shared" si="31"/>
        <v>153845514.43</v>
      </c>
      <c r="AB155" s="91">
        <f t="shared" si="31"/>
        <v>143362454</v>
      </c>
      <c r="AC155" s="91">
        <f t="shared" si="31"/>
        <v>143031736.55</v>
      </c>
      <c r="AD155" s="91">
        <f t="shared" si="31"/>
        <v>161178925.99</v>
      </c>
      <c r="AE155" s="91">
        <f t="shared" si="31"/>
        <v>160224622.32</v>
      </c>
      <c r="AF155" s="91">
        <f t="shared" si="31"/>
        <v>163443937.04999998</v>
      </c>
      <c r="AG155" s="91">
        <f t="shared" si="31"/>
        <v>176674150.69</v>
      </c>
      <c r="AH155" s="91">
        <f t="shared" si="31"/>
        <v>167128236.57999998</v>
      </c>
      <c r="AI155" s="91">
        <f t="shared" si="31"/>
        <v>166814387.98</v>
      </c>
      <c r="AJ155" s="91">
        <f t="shared" si="31"/>
        <v>167741050.47</v>
      </c>
      <c r="AK155" s="91">
        <f t="shared" si="31"/>
        <v>168292536.43</v>
      </c>
      <c r="AL155" s="91">
        <f t="shared" si="31"/>
        <v>168051845.45</v>
      </c>
      <c r="AM155" s="91">
        <f t="shared" si="31"/>
        <v>167476501.35000002</v>
      </c>
      <c r="AN155" s="91">
        <f t="shared" si="31"/>
        <v>167707509.73000002</v>
      </c>
      <c r="AO155" s="91">
        <f t="shared" si="31"/>
        <v>168737686.4</v>
      </c>
      <c r="AP155" s="91">
        <f t="shared" si="31"/>
        <v>168747254.51</v>
      </c>
      <c r="AQ155" s="91">
        <f t="shared" si="31"/>
        <v>168801088.39</v>
      </c>
      <c r="AR155" s="91">
        <f t="shared" si="31"/>
        <v>168773608.79000002</v>
      </c>
      <c r="AS155" s="91">
        <f t="shared" si="31"/>
        <v>169024051.75</v>
      </c>
      <c r="AT155" s="91">
        <f t="shared" si="31"/>
        <v>168511474.28</v>
      </c>
      <c r="AU155" s="91">
        <f t="shared" si="31"/>
        <v>141532759.39</v>
      </c>
      <c r="AV155" s="91">
        <f t="shared" si="31"/>
        <v>117780379.77</v>
      </c>
      <c r="AW155" s="91">
        <f t="shared" si="31"/>
        <v>117780379.77</v>
      </c>
      <c r="AX155" s="91">
        <f t="shared" si="31"/>
        <v>117769161.19</v>
      </c>
      <c r="AY155" s="91">
        <f t="shared" si="31"/>
        <v>118298716.52</v>
      </c>
      <c r="AZ155" s="91">
        <f t="shared" si="31"/>
        <v>118876453.47</v>
      </c>
      <c r="BA155" s="91">
        <f t="shared" si="31"/>
        <v>119383262.34</v>
      </c>
      <c r="BB155" s="142">
        <f t="shared" si="31"/>
        <v>122165529.70000002</v>
      </c>
      <c r="BC155" s="177">
        <v>123634665.91</v>
      </c>
      <c r="BD155" s="177">
        <v>123729324.45</v>
      </c>
      <c r="BE155" s="177">
        <v>127644572.51</v>
      </c>
      <c r="BF155" s="177">
        <v>128313921.9</v>
      </c>
      <c r="BG155" s="177">
        <v>126755260.75999999</v>
      </c>
      <c r="BH155" s="177">
        <v>126943869.35</v>
      </c>
      <c r="BI155" s="177">
        <v>127842849.76999998</v>
      </c>
      <c r="BJ155" s="177">
        <v>127394441.83999999</v>
      </c>
      <c r="BK155" s="217">
        <v>126690979.25</v>
      </c>
      <c r="BL155" s="208">
        <f>BL148+BL142+BL137+BL131+BL125+BL119+BL114+BL108+BL102+BL97+BL153</f>
        <v>126629965.11999999</v>
      </c>
      <c r="BM155" s="208">
        <f>BM148+BM142+BM137+BM131+BM125+BM119+BM114+BM108+BM102+BM97+BM153</f>
        <v>126601692.82000001</v>
      </c>
      <c r="BN155" s="208">
        <f>BN148+BN142+BN137+BN131+BN125+BN119+BN114+BN108+BN102+BN97+BN153</f>
        <v>125589201.62</v>
      </c>
      <c r="BO155" s="95">
        <f>BO153+BO148+BO142+BO137+BO131+BO125+BO119+BO114+BO108+BO102+BO97</f>
        <v>126338242.44500001</v>
      </c>
      <c r="BP155" s="88">
        <f>SUM(BP97:BP153)</f>
        <v>0.9958765384852998</v>
      </c>
      <c r="BQ155" s="88"/>
      <c r="BR155" s="104">
        <f>+'INPUTS 2008'!Q42</f>
        <v>116820401.27009249</v>
      </c>
      <c r="BS155" s="109">
        <f>BS153+BS148+BS142+BS137+BS131+BS125+BS119+BS114+BS108+BS102+BS97</f>
        <v>116338696.84132344</v>
      </c>
      <c r="BU155" s="88">
        <f>SUM(BU97:BU153)</f>
        <v>0.9845474119494576</v>
      </c>
      <c r="BV155" s="88"/>
      <c r="BW155" s="104">
        <f>+'INPUTS 2008'!P42</f>
        <v>123667563.7832586</v>
      </c>
      <c r="BX155" s="109">
        <f>BX153+BX148+BX142+BX137+BX131+BX125+BX119+BX114+BX108+BX102+BX97</f>
        <v>121756579.86490174</v>
      </c>
      <c r="BY155" s="92"/>
    </row>
    <row r="156" spans="1:73" ht="13.5" thickBot="1">
      <c r="A156" s="41">
        <v>134</v>
      </c>
      <c r="B156" s="64"/>
      <c r="C156" s="65"/>
      <c r="D156" s="65"/>
      <c r="E156" s="65"/>
      <c r="F156" s="13"/>
      <c r="G156" s="13"/>
      <c r="H156" s="13"/>
      <c r="I156" s="220"/>
      <c r="J156" s="220"/>
      <c r="K156" s="220"/>
      <c r="L156" s="66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143"/>
      <c r="BC156" s="67"/>
      <c r="BD156" s="67"/>
      <c r="BE156" s="67"/>
      <c r="BF156" s="67"/>
      <c r="BG156" s="67"/>
      <c r="BH156" s="67"/>
      <c r="BI156" s="67"/>
      <c r="BJ156" s="67"/>
      <c r="BK156" s="177"/>
      <c r="BL156" s="208"/>
      <c r="BM156" s="208"/>
      <c r="BN156" s="208"/>
      <c r="BO156" s="65"/>
      <c r="BP156" s="204"/>
      <c r="BU156" s="81"/>
    </row>
    <row r="157" spans="1:77" ht="14.25" thickBot="1" thickTop="1">
      <c r="A157" s="41">
        <v>135</v>
      </c>
      <c r="B157" s="36" t="s">
        <v>0</v>
      </c>
      <c r="C157" s="19" t="s">
        <v>71</v>
      </c>
      <c r="D157" s="19"/>
      <c r="E157" s="19"/>
      <c r="F157" s="5"/>
      <c r="G157" s="5"/>
      <c r="H157" s="5"/>
      <c r="I157" s="13"/>
      <c r="J157" s="13"/>
      <c r="K157" s="13"/>
      <c r="L157" s="44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44"/>
      <c r="BC157" s="50"/>
      <c r="BD157" s="50"/>
      <c r="BE157" s="50"/>
      <c r="BF157" s="50"/>
      <c r="BG157" s="50"/>
      <c r="BH157" s="50"/>
      <c r="BI157" s="50"/>
      <c r="BJ157" s="50"/>
      <c r="BK157" s="223"/>
      <c r="BL157" s="208"/>
      <c r="BM157" s="208"/>
      <c r="BN157" s="208"/>
      <c r="BO157" s="19"/>
      <c r="BP157" s="81"/>
      <c r="BU157" s="81"/>
      <c r="BX157" s="113"/>
      <c r="BY157" s="172" t="s">
        <v>151</v>
      </c>
    </row>
    <row r="158" spans="1:77" ht="13.5" thickTop="1">
      <c r="A158" s="41">
        <v>136</v>
      </c>
      <c r="B158" s="36"/>
      <c r="C158" s="19"/>
      <c r="D158" s="19" t="s">
        <v>47</v>
      </c>
      <c r="E158" s="19"/>
      <c r="F158" s="10">
        <v>92593989.74</v>
      </c>
      <c r="G158" s="10">
        <v>92593989.74</v>
      </c>
      <c r="H158" s="10">
        <v>92593989.74</v>
      </c>
      <c r="I158" s="5">
        <v>92593989.74</v>
      </c>
      <c r="J158" s="5">
        <v>92593989.74</v>
      </c>
      <c r="K158" s="5">
        <v>92593989.74</v>
      </c>
      <c r="L158" s="165">
        <f aca="true" t="shared" si="32" ref="L158:BB158">L31</f>
        <v>92593989.74</v>
      </c>
      <c r="M158" s="10">
        <f t="shared" si="32"/>
        <v>92593989.74</v>
      </c>
      <c r="N158" s="10">
        <f t="shared" si="32"/>
        <v>92198171.99</v>
      </c>
      <c r="O158" s="10">
        <f t="shared" si="32"/>
        <v>92198171.99</v>
      </c>
      <c r="P158" s="10">
        <f t="shared" si="32"/>
        <v>91526692.71999998</v>
      </c>
      <c r="Q158" s="10">
        <f t="shared" si="32"/>
        <v>91342513.10999998</v>
      </c>
      <c r="R158" s="10">
        <f t="shared" si="32"/>
        <v>91342513.10999998</v>
      </c>
      <c r="S158" s="10">
        <f t="shared" si="32"/>
        <v>91342513.10999998</v>
      </c>
      <c r="T158" s="10">
        <f t="shared" si="32"/>
        <v>91342513.10999998</v>
      </c>
      <c r="U158" s="10">
        <f t="shared" si="32"/>
        <v>91342513.10999998</v>
      </c>
      <c r="V158" s="10">
        <f t="shared" si="32"/>
        <v>91207719.16</v>
      </c>
      <c r="W158" s="10">
        <f t="shared" si="32"/>
        <v>91297563.27999999</v>
      </c>
      <c r="X158" s="10">
        <f t="shared" si="32"/>
        <v>91150757.25999999</v>
      </c>
      <c r="Y158" s="10">
        <f t="shared" si="32"/>
        <v>91150757.25999999</v>
      </c>
      <c r="Z158" s="10">
        <f t="shared" si="32"/>
        <v>91150757.25999999</v>
      </c>
      <c r="AA158" s="10">
        <f t="shared" si="32"/>
        <v>91150757.25999999</v>
      </c>
      <c r="AB158" s="10">
        <f t="shared" si="32"/>
        <v>91150757.25999999</v>
      </c>
      <c r="AC158" s="10">
        <f t="shared" si="32"/>
        <v>91031761.27</v>
      </c>
      <c r="AD158" s="10">
        <f t="shared" si="32"/>
        <v>91031761.27</v>
      </c>
      <c r="AE158" s="10">
        <f t="shared" si="32"/>
        <v>91031761.27</v>
      </c>
      <c r="AF158" s="10">
        <f t="shared" si="32"/>
        <v>91031761.27</v>
      </c>
      <c r="AG158" s="10">
        <f t="shared" si="32"/>
        <v>90884384.44</v>
      </c>
      <c r="AH158" s="10">
        <f t="shared" si="32"/>
        <v>90884384.44</v>
      </c>
      <c r="AI158" s="10">
        <f t="shared" si="32"/>
        <v>90884384.44</v>
      </c>
      <c r="AJ158" s="10">
        <f t="shared" si="32"/>
        <v>90884384.44</v>
      </c>
      <c r="AK158" s="10">
        <f t="shared" si="32"/>
        <v>90739350.69</v>
      </c>
      <c r="AL158" s="10">
        <f t="shared" si="32"/>
        <v>90059793.50999999</v>
      </c>
      <c r="AM158" s="10">
        <f t="shared" si="32"/>
        <v>90059793.50999999</v>
      </c>
      <c r="AN158" s="10">
        <f t="shared" si="32"/>
        <v>90059793.50999999</v>
      </c>
      <c r="AO158" s="10">
        <f t="shared" si="32"/>
        <v>90059793.50999999</v>
      </c>
      <c r="AP158" s="10">
        <f t="shared" si="32"/>
        <v>90038353.22999999</v>
      </c>
      <c r="AQ158" s="10">
        <f t="shared" si="32"/>
        <v>90038353.22999999</v>
      </c>
      <c r="AR158" s="10">
        <f t="shared" si="32"/>
        <v>90038353.22999999</v>
      </c>
      <c r="AS158" s="10">
        <f t="shared" si="32"/>
        <v>89729416.33999999</v>
      </c>
      <c r="AT158" s="10">
        <f t="shared" si="32"/>
        <v>89729416.33999999</v>
      </c>
      <c r="AU158" s="10">
        <f t="shared" si="32"/>
        <v>89729416.33999999</v>
      </c>
      <c r="AV158" s="10">
        <f t="shared" si="32"/>
        <v>89729416.33999999</v>
      </c>
      <c r="AW158" s="10">
        <f t="shared" si="32"/>
        <v>89729416.33999999</v>
      </c>
      <c r="AX158" s="10">
        <f t="shared" si="32"/>
        <v>89729306.25999999</v>
      </c>
      <c r="AY158" s="10">
        <f t="shared" si="32"/>
        <v>89729306.25999999</v>
      </c>
      <c r="AZ158" s="10">
        <f t="shared" si="32"/>
        <v>89729306.25999999</v>
      </c>
      <c r="BA158" s="10">
        <f t="shared" si="32"/>
        <v>89517011.91999999</v>
      </c>
      <c r="BB158" s="144">
        <f t="shared" si="32"/>
        <v>89517011.91999999</v>
      </c>
      <c r="BC158" s="10">
        <v>89517011.91999999</v>
      </c>
      <c r="BD158" s="10">
        <v>89517011.91999999</v>
      </c>
      <c r="BE158" s="10">
        <v>85772492.66999999</v>
      </c>
      <c r="BF158" s="10">
        <v>85772492.66999999</v>
      </c>
      <c r="BG158" s="10">
        <v>85772492.66999999</v>
      </c>
      <c r="BH158" s="10">
        <v>85772492.66999999</v>
      </c>
      <c r="BI158" s="10">
        <v>85772492.66999999</v>
      </c>
      <c r="BJ158" s="10">
        <v>85454649.18999998</v>
      </c>
      <c r="BK158" s="50">
        <v>85454649.18999998</v>
      </c>
      <c r="BL158" s="10">
        <f>BL31</f>
        <v>85753993.65999998</v>
      </c>
      <c r="BM158" s="10">
        <f>BM31</f>
        <v>85401268.63999999</v>
      </c>
      <c r="BN158" s="10">
        <f>BN31</f>
        <v>85265840.71999998</v>
      </c>
      <c r="BO158" s="10">
        <f>BO31</f>
        <v>86446039.51583332</v>
      </c>
      <c r="BP158" s="84"/>
      <c r="BS158" s="113">
        <f>BS31</f>
        <v>83597338.89624538</v>
      </c>
      <c r="BT158" s="121"/>
      <c r="BU158" s="84"/>
      <c r="BX158" s="113">
        <f>BX31</f>
        <v>82818705.1557694</v>
      </c>
      <c r="BY158" s="171">
        <f>BX162+BX173</f>
        <v>1639903644.9599998</v>
      </c>
    </row>
    <row r="159" spans="1:77" ht="12.75">
      <c r="A159" s="41">
        <v>137</v>
      </c>
      <c r="B159" s="36"/>
      <c r="C159" s="19"/>
      <c r="D159" s="19" t="s">
        <v>48</v>
      </c>
      <c r="E159" s="19"/>
      <c r="F159" s="10">
        <v>33814317.00999999</v>
      </c>
      <c r="G159" s="10">
        <v>33814317.00999999</v>
      </c>
      <c r="H159" s="10">
        <v>34104010.92999999</v>
      </c>
      <c r="I159" s="10">
        <v>34282334.01999999</v>
      </c>
      <c r="J159" s="10">
        <v>34621857.00999999</v>
      </c>
      <c r="K159" s="10">
        <v>34789342.339999996</v>
      </c>
      <c r="L159" s="10">
        <f aca="true" t="shared" si="33" ref="L159:BB159">L17+L35+L40+L48+L57+L62+L67+L72+L77+L82+L87</f>
        <v>34914595.529999994</v>
      </c>
      <c r="M159" s="10">
        <f t="shared" si="33"/>
        <v>34950219.20199999</v>
      </c>
      <c r="N159" s="10">
        <f t="shared" si="33"/>
        <v>35231766.41199999</v>
      </c>
      <c r="O159" s="10">
        <f t="shared" si="33"/>
        <v>35293307.92199999</v>
      </c>
      <c r="P159" s="10">
        <f t="shared" si="33"/>
        <v>35361099.752000004</v>
      </c>
      <c r="Q159" s="10">
        <f t="shared" si="33"/>
        <v>35456433.952</v>
      </c>
      <c r="R159" s="10">
        <f t="shared" si="33"/>
        <v>35490091.942</v>
      </c>
      <c r="S159" s="10">
        <f t="shared" si="33"/>
        <v>34792752.050000004</v>
      </c>
      <c r="T159" s="10">
        <f t="shared" si="33"/>
        <v>34848760.99000001</v>
      </c>
      <c r="U159" s="10">
        <f t="shared" si="33"/>
        <v>34971323.82000001</v>
      </c>
      <c r="V159" s="10">
        <f t="shared" si="33"/>
        <v>35044794.510000005</v>
      </c>
      <c r="W159" s="10">
        <f t="shared" si="33"/>
        <v>35131846.330000006</v>
      </c>
      <c r="X159" s="10">
        <f t="shared" si="33"/>
        <v>35190230.95</v>
      </c>
      <c r="Y159" s="10">
        <f t="shared" si="33"/>
        <v>35291042.150000006</v>
      </c>
      <c r="Z159" s="10">
        <f t="shared" si="33"/>
        <v>35376464.18000001</v>
      </c>
      <c r="AA159" s="10">
        <f t="shared" si="33"/>
        <v>35592026.32000001</v>
      </c>
      <c r="AB159" s="10">
        <f t="shared" si="33"/>
        <v>35646198.260000005</v>
      </c>
      <c r="AC159" s="10">
        <f t="shared" si="33"/>
        <v>35772216.35000001</v>
      </c>
      <c r="AD159" s="10">
        <f t="shared" si="33"/>
        <v>35909393.370000005</v>
      </c>
      <c r="AE159" s="10">
        <f t="shared" si="33"/>
        <v>35909393.370000005</v>
      </c>
      <c r="AF159" s="10">
        <f t="shared" si="33"/>
        <v>36110060.35</v>
      </c>
      <c r="AG159" s="10">
        <f t="shared" si="33"/>
        <v>36247167.74</v>
      </c>
      <c r="AH159" s="10">
        <f t="shared" si="33"/>
        <v>36258769.470000006</v>
      </c>
      <c r="AI159" s="10">
        <f t="shared" si="33"/>
        <v>36492766.96</v>
      </c>
      <c r="AJ159" s="10">
        <f t="shared" si="33"/>
        <v>36829323.42</v>
      </c>
      <c r="AK159" s="10">
        <f t="shared" si="33"/>
        <v>36980396.64</v>
      </c>
      <c r="AL159" s="10">
        <f t="shared" si="33"/>
        <v>37030732.9</v>
      </c>
      <c r="AM159" s="10">
        <f t="shared" si="33"/>
        <v>37049749.980000004</v>
      </c>
      <c r="AN159" s="10">
        <f t="shared" si="33"/>
        <v>36782461.95</v>
      </c>
      <c r="AO159" s="10">
        <f t="shared" si="33"/>
        <v>36792332.970000006</v>
      </c>
      <c r="AP159" s="10">
        <f t="shared" si="33"/>
        <v>37003333.67</v>
      </c>
      <c r="AQ159" s="10">
        <f t="shared" si="33"/>
        <v>37008891.64</v>
      </c>
      <c r="AR159" s="10">
        <f t="shared" si="33"/>
        <v>37016610.96</v>
      </c>
      <c r="AS159" s="10">
        <f t="shared" si="33"/>
        <v>37082063.39</v>
      </c>
      <c r="AT159" s="10">
        <f t="shared" si="33"/>
        <v>37110373.690000005</v>
      </c>
      <c r="AU159" s="10">
        <f t="shared" si="33"/>
        <v>37366049.42</v>
      </c>
      <c r="AV159" s="10">
        <f t="shared" si="33"/>
        <v>37467591.57</v>
      </c>
      <c r="AW159" s="10">
        <f t="shared" si="33"/>
        <v>37467591.57</v>
      </c>
      <c r="AX159" s="10">
        <f t="shared" si="33"/>
        <v>37545394.72</v>
      </c>
      <c r="AY159" s="10">
        <f t="shared" si="33"/>
        <v>37732218.080000006</v>
      </c>
      <c r="AZ159" s="10">
        <f t="shared" si="33"/>
        <v>37670452.45</v>
      </c>
      <c r="BA159" s="10">
        <f t="shared" si="33"/>
        <v>37764815.89</v>
      </c>
      <c r="BB159" s="144">
        <f t="shared" si="33"/>
        <v>38026462.690000005</v>
      </c>
      <c r="BC159" s="10">
        <v>38026462.690000005</v>
      </c>
      <c r="BD159" s="10">
        <v>38063847.800000004</v>
      </c>
      <c r="BE159" s="10">
        <v>38227002.35</v>
      </c>
      <c r="BF159" s="10">
        <v>38297726.720000006</v>
      </c>
      <c r="BG159" s="10">
        <v>38396725.83</v>
      </c>
      <c r="BH159" s="10">
        <v>38722594.6</v>
      </c>
      <c r="BI159" s="10">
        <v>38969982.01</v>
      </c>
      <c r="BJ159" s="10">
        <v>39185358.38</v>
      </c>
      <c r="BK159" s="10">
        <v>39239931.54</v>
      </c>
      <c r="BL159" s="10">
        <f>BL17+BL35+BL40+BL48+BL57+BL62+BL67+BL72+BL77+BL82+BL87</f>
        <v>39469810.11</v>
      </c>
      <c r="BM159" s="10">
        <f>BM17+BM35+BM40+BM48+BM57+BM62+BM67+BM72+BM77+BM82+BM87</f>
        <v>39531863.92</v>
      </c>
      <c r="BN159" s="10">
        <f>BN17+BN35+BN40+BN48+BN57+BN62+BN67+BN72+BN77+BN82+BN87</f>
        <v>42193007.2</v>
      </c>
      <c r="BO159" s="10">
        <f>BO17+BO35+BO40+BO48+BO57+BO62+BO67+BO72+BO77+BO82+BO87</f>
        <v>38853420.07458333</v>
      </c>
      <c r="BP159" s="84"/>
      <c r="BS159" s="113">
        <f>BS17+BS35+BS40+BS48+BS57+BS62+BS67+BS72+BS77+BS82+BS87</f>
        <v>43286202.67398679</v>
      </c>
      <c r="BT159" s="121"/>
      <c r="BU159" s="84"/>
      <c r="BX159" s="113">
        <f>BX17+BX35+BX40+BX48+BX57+BX62+BX67+BX72+BX77+BX82+BX87</f>
        <v>44982966.69511233</v>
      </c>
      <c r="BY159" s="75"/>
    </row>
    <row r="160" spans="1:77" ht="12.75">
      <c r="A160" s="41">
        <v>138</v>
      </c>
      <c r="B160" s="36"/>
      <c r="C160" s="19"/>
      <c r="D160" s="19" t="s">
        <v>49</v>
      </c>
      <c r="E160" s="19"/>
      <c r="F160" s="10">
        <v>907900046.2499999</v>
      </c>
      <c r="G160" s="10">
        <v>914941053.09</v>
      </c>
      <c r="H160" s="10">
        <v>919322758.4200001</v>
      </c>
      <c r="I160" s="10">
        <v>922840064.8199999</v>
      </c>
      <c r="J160" s="10">
        <v>925684550.5699999</v>
      </c>
      <c r="K160" s="10">
        <v>927450473.0400001</v>
      </c>
      <c r="L160" s="10">
        <f aca="true" t="shared" si="34" ref="L160:BB160">L18+L36+L41+L53+L58+L63+L68+L73+L78+L83+L88</f>
        <v>933335789.4200001</v>
      </c>
      <c r="M160" s="10">
        <f t="shared" si="34"/>
        <v>934989382.088</v>
      </c>
      <c r="N160" s="10">
        <f t="shared" si="34"/>
        <v>936147951.468</v>
      </c>
      <c r="O160" s="10">
        <f t="shared" si="34"/>
        <v>939101617.1779999</v>
      </c>
      <c r="P160" s="10">
        <f t="shared" si="34"/>
        <v>943344385.2080001</v>
      </c>
      <c r="Q160" s="10">
        <f t="shared" si="34"/>
        <v>950917288.528</v>
      </c>
      <c r="R160" s="10">
        <f t="shared" si="34"/>
        <v>955564015.228</v>
      </c>
      <c r="S160" s="10">
        <f t="shared" si="34"/>
        <v>957578661.84</v>
      </c>
      <c r="T160" s="10">
        <f t="shared" si="34"/>
        <v>959394423.1499999</v>
      </c>
      <c r="U160" s="10">
        <f t="shared" si="34"/>
        <v>966022853.8100001</v>
      </c>
      <c r="V160" s="10">
        <f t="shared" si="34"/>
        <v>969666238.5899999</v>
      </c>
      <c r="W160" s="10">
        <f t="shared" si="34"/>
        <v>975177984.8399999</v>
      </c>
      <c r="X160" s="10">
        <f t="shared" si="34"/>
        <v>978369127.8800001</v>
      </c>
      <c r="Y160" s="10">
        <f t="shared" si="34"/>
        <v>982097680.88</v>
      </c>
      <c r="Z160" s="10">
        <f t="shared" si="34"/>
        <v>985840676.4599999</v>
      </c>
      <c r="AA160" s="10">
        <f t="shared" si="34"/>
        <v>992332366.84</v>
      </c>
      <c r="AB160" s="10">
        <f t="shared" si="34"/>
        <v>996971693.26</v>
      </c>
      <c r="AC160" s="10">
        <f t="shared" si="34"/>
        <v>1000157055.7599999</v>
      </c>
      <c r="AD160" s="10">
        <f t="shared" si="34"/>
        <v>1011525298.8599999</v>
      </c>
      <c r="AE160" s="10">
        <f t="shared" si="34"/>
        <v>1011510870.78</v>
      </c>
      <c r="AF160" s="10">
        <f t="shared" si="34"/>
        <v>1019667323.7800001</v>
      </c>
      <c r="AG160" s="10">
        <f t="shared" si="34"/>
        <v>1022764782.41</v>
      </c>
      <c r="AH160" s="10">
        <f t="shared" si="34"/>
        <v>1025261659.93</v>
      </c>
      <c r="AI160" s="10">
        <f t="shared" si="34"/>
        <v>1030349230.3699999</v>
      </c>
      <c r="AJ160" s="10">
        <f t="shared" si="34"/>
        <v>1040217942.3699998</v>
      </c>
      <c r="AK160" s="10">
        <f t="shared" si="34"/>
        <v>1044418727.9599999</v>
      </c>
      <c r="AL160" s="10">
        <f t="shared" si="34"/>
        <v>1046090249.54</v>
      </c>
      <c r="AM160" s="10">
        <f t="shared" si="34"/>
        <v>1050328215.38</v>
      </c>
      <c r="AN160" s="10">
        <f t="shared" si="34"/>
        <v>1057256089.0799999</v>
      </c>
      <c r="AO160" s="10">
        <f t="shared" si="34"/>
        <v>1058805107.2799997</v>
      </c>
      <c r="AP160" s="10">
        <f t="shared" si="34"/>
        <v>1067496091.49</v>
      </c>
      <c r="AQ160" s="10">
        <f t="shared" si="34"/>
        <v>1074708147.54</v>
      </c>
      <c r="AR160" s="10">
        <f t="shared" si="34"/>
        <v>1072490381.07</v>
      </c>
      <c r="AS160" s="10">
        <f t="shared" si="34"/>
        <v>1076548678.1</v>
      </c>
      <c r="AT160" s="10">
        <f t="shared" si="34"/>
        <v>1083867615.5000002</v>
      </c>
      <c r="AU160" s="10">
        <f t="shared" si="34"/>
        <v>1088493907.95</v>
      </c>
      <c r="AV160" s="10">
        <f t="shared" si="34"/>
        <v>1092278828.5900002</v>
      </c>
      <c r="AW160" s="10">
        <f t="shared" si="34"/>
        <v>1092278828.5900002</v>
      </c>
      <c r="AX160" s="10">
        <f t="shared" si="34"/>
        <v>1095775206.92</v>
      </c>
      <c r="AY160" s="10">
        <f t="shared" si="34"/>
        <v>1107926896.9080002</v>
      </c>
      <c r="AZ160" s="10">
        <f t="shared" si="34"/>
        <v>1105830232.5700002</v>
      </c>
      <c r="BA160" s="10">
        <f t="shared" si="34"/>
        <v>1111356834.06</v>
      </c>
      <c r="BB160" s="144">
        <f t="shared" si="34"/>
        <v>1136153008.11</v>
      </c>
      <c r="BC160" s="10">
        <v>1136957851.1899998</v>
      </c>
      <c r="BD160" s="10">
        <v>1147344205.8999999</v>
      </c>
      <c r="BE160" s="10">
        <v>1154543575.62</v>
      </c>
      <c r="BF160" s="10">
        <v>1158241639.59</v>
      </c>
      <c r="BG160" s="10">
        <v>1161689661.91</v>
      </c>
      <c r="BH160" s="10">
        <v>1175146294.47</v>
      </c>
      <c r="BI160" s="10">
        <v>1183982782.14</v>
      </c>
      <c r="BJ160" s="10">
        <v>1200516951.0099998</v>
      </c>
      <c r="BK160" s="10">
        <v>1210305253.52</v>
      </c>
      <c r="BL160" s="10">
        <f>BL18+BL36+BL41+BL53+BL58+BL63+BL68+BL73+BL78+BL83+BL88</f>
        <v>1211905337.7799997</v>
      </c>
      <c r="BM160" s="10">
        <f>BM18+BM36+BM41+BM53+BM58+BM63+BM68+BM73+BM78+BM83+BM88</f>
        <v>1241846972.5499997</v>
      </c>
      <c r="BN160" s="10">
        <f>BN18+BN36+BN41+BN53+BN58+BN63+BN68+BN73+BN78+BN83+BN88</f>
        <v>1251675069.3599997</v>
      </c>
      <c r="BO160" s="10">
        <f>BO18+BO36+BO41+BO53+BO58+BO63+BO68+BO73+BO78+BO83+BO88</f>
        <v>1181366213.7012498</v>
      </c>
      <c r="BP160" s="84"/>
      <c r="BS160" s="113">
        <f>BS18+BS36+BS41+BS53+BS58+BS63+BS68+BS73+BS78+BS83+BS88</f>
        <v>1321334255.5434291</v>
      </c>
      <c r="BT160" s="121"/>
      <c r="BU160" s="84"/>
      <c r="BX160" s="113">
        <f>BX18+BX36+BX41+BX53+BX58+BX63+BX68+BX73+BX78+BX83+BX88</f>
        <v>1373613217.1446605</v>
      </c>
      <c r="BY160" s="75"/>
    </row>
    <row r="161" spans="1:77" ht="12.75">
      <c r="A161" s="41">
        <v>139</v>
      </c>
      <c r="B161" s="36"/>
      <c r="C161" s="19"/>
      <c r="D161" s="19" t="s">
        <v>50</v>
      </c>
      <c r="E161" s="19"/>
      <c r="F161" s="10">
        <v>142667708.86999997</v>
      </c>
      <c r="G161" s="10">
        <v>141776865.64999998</v>
      </c>
      <c r="H161" s="10">
        <v>141650734.51999998</v>
      </c>
      <c r="I161" s="10">
        <v>141857445.54</v>
      </c>
      <c r="J161" s="10">
        <v>142674441.69</v>
      </c>
      <c r="K161" s="10">
        <v>139980196</v>
      </c>
      <c r="L161" s="10">
        <f aca="true" t="shared" si="35" ref="L161:BB161">+L155</f>
        <v>140463872.07999998</v>
      </c>
      <c r="M161" s="10">
        <f t="shared" si="35"/>
        <v>140363672.8</v>
      </c>
      <c r="N161" s="10">
        <f t="shared" si="35"/>
        <v>140437261.36</v>
      </c>
      <c r="O161" s="10">
        <f t="shared" si="35"/>
        <v>140082380.40000004</v>
      </c>
      <c r="P161" s="10">
        <f t="shared" si="35"/>
        <v>139932294.61</v>
      </c>
      <c r="Q161" s="10">
        <f t="shared" si="35"/>
        <v>138402611.32999998</v>
      </c>
      <c r="R161" s="10">
        <f t="shared" si="35"/>
        <v>136904928.15</v>
      </c>
      <c r="S161" s="10">
        <f t="shared" si="35"/>
        <v>136904926.15</v>
      </c>
      <c r="T161" s="10">
        <f t="shared" si="35"/>
        <v>136665099.60000002</v>
      </c>
      <c r="U161" s="10">
        <f t="shared" si="35"/>
        <v>138024941.16000003</v>
      </c>
      <c r="V161" s="10">
        <f t="shared" si="35"/>
        <v>137803321.86</v>
      </c>
      <c r="W161" s="10">
        <f t="shared" si="35"/>
        <v>137964609.8</v>
      </c>
      <c r="X161" s="10">
        <f t="shared" si="35"/>
        <v>137993651.47</v>
      </c>
      <c r="Y161" s="10">
        <f t="shared" si="35"/>
        <v>152732335.73000002</v>
      </c>
      <c r="Z161" s="10">
        <f t="shared" si="35"/>
        <v>152665277.64000002</v>
      </c>
      <c r="AA161" s="10">
        <f t="shared" si="35"/>
        <v>153845514.43</v>
      </c>
      <c r="AB161" s="10">
        <f t="shared" si="35"/>
        <v>143362454</v>
      </c>
      <c r="AC161" s="10">
        <f t="shared" si="35"/>
        <v>143031736.55</v>
      </c>
      <c r="AD161" s="10">
        <f t="shared" si="35"/>
        <v>161178925.99</v>
      </c>
      <c r="AE161" s="10">
        <f t="shared" si="35"/>
        <v>160224622.32</v>
      </c>
      <c r="AF161" s="10">
        <f t="shared" si="35"/>
        <v>163443937.04999998</v>
      </c>
      <c r="AG161" s="10">
        <f t="shared" si="35"/>
        <v>176674150.69</v>
      </c>
      <c r="AH161" s="10">
        <f t="shared" si="35"/>
        <v>167128236.57999998</v>
      </c>
      <c r="AI161" s="10">
        <f t="shared" si="35"/>
        <v>166814387.98</v>
      </c>
      <c r="AJ161" s="10">
        <f t="shared" si="35"/>
        <v>167741050.47</v>
      </c>
      <c r="AK161" s="10">
        <f t="shared" si="35"/>
        <v>168292536.43</v>
      </c>
      <c r="AL161" s="10">
        <f t="shared" si="35"/>
        <v>168051845.45</v>
      </c>
      <c r="AM161" s="10">
        <f t="shared" si="35"/>
        <v>167476501.35000002</v>
      </c>
      <c r="AN161" s="10">
        <f t="shared" si="35"/>
        <v>167707509.73000002</v>
      </c>
      <c r="AO161" s="10">
        <f t="shared" si="35"/>
        <v>168737686.4</v>
      </c>
      <c r="AP161" s="10">
        <f t="shared" si="35"/>
        <v>168747254.51</v>
      </c>
      <c r="AQ161" s="10">
        <f t="shared" si="35"/>
        <v>168801088.39</v>
      </c>
      <c r="AR161" s="10">
        <f t="shared" si="35"/>
        <v>168773608.79000002</v>
      </c>
      <c r="AS161" s="10">
        <f t="shared" si="35"/>
        <v>169024051.75</v>
      </c>
      <c r="AT161" s="10">
        <f t="shared" si="35"/>
        <v>168511474.28</v>
      </c>
      <c r="AU161" s="10">
        <f t="shared" si="35"/>
        <v>141532759.39</v>
      </c>
      <c r="AV161" s="10">
        <f t="shared" si="35"/>
        <v>117780379.77</v>
      </c>
      <c r="AW161" s="10">
        <f t="shared" si="35"/>
        <v>117780379.77</v>
      </c>
      <c r="AX161" s="10">
        <f t="shared" si="35"/>
        <v>117769161.19</v>
      </c>
      <c r="AY161" s="10">
        <f t="shared" si="35"/>
        <v>118298716.52</v>
      </c>
      <c r="AZ161" s="10">
        <f t="shared" si="35"/>
        <v>118876453.47</v>
      </c>
      <c r="BA161" s="10">
        <f t="shared" si="35"/>
        <v>119383262.34</v>
      </c>
      <c r="BB161" s="144">
        <f t="shared" si="35"/>
        <v>122165529.70000002</v>
      </c>
      <c r="BC161" s="10">
        <v>123634665.91</v>
      </c>
      <c r="BD161" s="10">
        <v>123729324.45</v>
      </c>
      <c r="BE161" s="10">
        <v>127644572.51</v>
      </c>
      <c r="BF161" s="10">
        <v>128313921.9</v>
      </c>
      <c r="BG161" s="10">
        <v>126755260.75999999</v>
      </c>
      <c r="BH161" s="10">
        <v>126943869.35</v>
      </c>
      <c r="BI161" s="10">
        <v>127842849.76999998</v>
      </c>
      <c r="BJ161" s="10">
        <v>127394441.83999999</v>
      </c>
      <c r="BK161" s="10">
        <v>126690979.25</v>
      </c>
      <c r="BL161" s="10">
        <f>BL155</f>
        <v>126629965.11999999</v>
      </c>
      <c r="BM161" s="10">
        <f>BM155</f>
        <v>126601692.82000001</v>
      </c>
      <c r="BN161" s="10">
        <f>BN155</f>
        <v>125589201.62</v>
      </c>
      <c r="BO161" s="10">
        <f>+BO155</f>
        <v>126338242.44500001</v>
      </c>
      <c r="BP161" s="84"/>
      <c r="BS161" s="113">
        <f>BS155</f>
        <v>116338696.84132344</v>
      </c>
      <c r="BT161" s="121"/>
      <c r="BU161" s="84"/>
      <c r="BX161" s="113">
        <f>BX155</f>
        <v>121756579.86490174</v>
      </c>
      <c r="BY161" s="75"/>
    </row>
    <row r="162" spans="1:77" ht="12.75">
      <c r="A162" s="41">
        <v>140</v>
      </c>
      <c r="B162" s="56"/>
      <c r="C162" s="39"/>
      <c r="D162" s="39" t="s">
        <v>46</v>
      </c>
      <c r="E162" s="39"/>
      <c r="F162" s="179">
        <v>1176976061.87</v>
      </c>
      <c r="G162" s="179">
        <v>1183126225.49</v>
      </c>
      <c r="H162" s="179">
        <v>1187671493.6100001</v>
      </c>
      <c r="I162" s="179">
        <v>1191573834.12</v>
      </c>
      <c r="J162" s="179">
        <v>1195574839.01</v>
      </c>
      <c r="K162" s="179">
        <v>1194814001.1200001</v>
      </c>
      <c r="L162" s="57">
        <f aca="true" t="shared" si="36" ref="L162:BB162">SUM(L158:L161)</f>
        <v>1201308246.77</v>
      </c>
      <c r="M162" s="57">
        <f t="shared" si="36"/>
        <v>1202897263.8300002</v>
      </c>
      <c r="N162" s="57">
        <f t="shared" si="36"/>
        <v>1204015151.23</v>
      </c>
      <c r="O162" s="57">
        <f t="shared" si="36"/>
        <v>1206675477.4899998</v>
      </c>
      <c r="P162" s="57">
        <f t="shared" si="36"/>
        <v>1210164472.29</v>
      </c>
      <c r="Q162" s="57">
        <f t="shared" si="36"/>
        <v>1216118846.9199998</v>
      </c>
      <c r="R162" s="57">
        <f t="shared" si="36"/>
        <v>1219301548.43</v>
      </c>
      <c r="S162" s="57">
        <f t="shared" si="36"/>
        <v>1220618853.15</v>
      </c>
      <c r="T162" s="57">
        <f t="shared" si="36"/>
        <v>1222250796.85</v>
      </c>
      <c r="U162" s="57">
        <f t="shared" si="36"/>
        <v>1230361631.9</v>
      </c>
      <c r="V162" s="57">
        <f t="shared" si="36"/>
        <v>1233722074.12</v>
      </c>
      <c r="W162" s="57">
        <f t="shared" si="36"/>
        <v>1239572004.2499998</v>
      </c>
      <c r="X162" s="57">
        <f t="shared" si="36"/>
        <v>1242703767.5600002</v>
      </c>
      <c r="Y162" s="57">
        <f t="shared" si="36"/>
        <v>1261271816.02</v>
      </c>
      <c r="Z162" s="57">
        <f t="shared" si="36"/>
        <v>1265033175.54</v>
      </c>
      <c r="AA162" s="57">
        <f t="shared" si="36"/>
        <v>1272920664.8500001</v>
      </c>
      <c r="AB162" s="57">
        <f t="shared" si="36"/>
        <v>1267131102.78</v>
      </c>
      <c r="AC162" s="57">
        <f t="shared" si="36"/>
        <v>1269992769.9299998</v>
      </c>
      <c r="AD162" s="57">
        <f t="shared" si="36"/>
        <v>1299645379.49</v>
      </c>
      <c r="AE162" s="57">
        <f t="shared" si="36"/>
        <v>1298676647.74</v>
      </c>
      <c r="AF162" s="57">
        <f t="shared" si="36"/>
        <v>1310253082.45</v>
      </c>
      <c r="AG162" s="57">
        <f t="shared" si="36"/>
        <v>1326570485.28</v>
      </c>
      <c r="AH162" s="57">
        <f t="shared" si="36"/>
        <v>1319533050.4199998</v>
      </c>
      <c r="AI162" s="57">
        <f t="shared" si="36"/>
        <v>1324540769.75</v>
      </c>
      <c r="AJ162" s="57">
        <f t="shared" si="36"/>
        <v>1335672700.6999998</v>
      </c>
      <c r="AK162" s="57">
        <f t="shared" si="36"/>
        <v>1340431011.72</v>
      </c>
      <c r="AL162" s="57">
        <f t="shared" si="36"/>
        <v>1341232621.4</v>
      </c>
      <c r="AM162" s="57">
        <f t="shared" si="36"/>
        <v>1344914260.2199998</v>
      </c>
      <c r="AN162" s="57">
        <f t="shared" si="36"/>
        <v>1351805854.27</v>
      </c>
      <c r="AO162" s="57">
        <f t="shared" si="36"/>
        <v>1354394920.1599998</v>
      </c>
      <c r="AP162" s="57">
        <f t="shared" si="36"/>
        <v>1363285032.9</v>
      </c>
      <c r="AQ162" s="57">
        <f t="shared" si="36"/>
        <v>1370556480.7999997</v>
      </c>
      <c r="AR162" s="57">
        <f t="shared" si="36"/>
        <v>1368318954.05</v>
      </c>
      <c r="AS162" s="57">
        <f t="shared" si="36"/>
        <v>1372384209.58</v>
      </c>
      <c r="AT162" s="57">
        <f t="shared" si="36"/>
        <v>1379218879.8100002</v>
      </c>
      <c r="AU162" s="57">
        <f t="shared" si="36"/>
        <v>1357122133.1</v>
      </c>
      <c r="AV162" s="57">
        <f t="shared" si="36"/>
        <v>1337256216.2700002</v>
      </c>
      <c r="AW162" s="57">
        <f t="shared" si="36"/>
        <v>1337256216.2700002</v>
      </c>
      <c r="AX162" s="57">
        <f t="shared" si="36"/>
        <v>1340819069.0900002</v>
      </c>
      <c r="AY162" s="57">
        <f t="shared" si="36"/>
        <v>1353687137.7680001</v>
      </c>
      <c r="AZ162" s="57">
        <f t="shared" si="36"/>
        <v>1352106444.7500002</v>
      </c>
      <c r="BA162" s="57">
        <f t="shared" si="36"/>
        <v>1358021924.2099998</v>
      </c>
      <c r="BB162" s="138">
        <f t="shared" si="36"/>
        <v>1385862012.4199998</v>
      </c>
      <c r="BC162" s="179">
        <v>1388135991.7099998</v>
      </c>
      <c r="BD162" s="179">
        <v>1398654390.07</v>
      </c>
      <c r="BE162" s="179">
        <v>1406187643.1499999</v>
      </c>
      <c r="BF162" s="179">
        <v>1410625780.88</v>
      </c>
      <c r="BG162" s="179">
        <v>1412614141.17</v>
      </c>
      <c r="BH162" s="179">
        <v>1426585251.09</v>
      </c>
      <c r="BI162" s="179">
        <v>1436568106.5900002</v>
      </c>
      <c r="BJ162" s="179">
        <v>1452551400.4199996</v>
      </c>
      <c r="BK162" s="179">
        <v>1461690813.5</v>
      </c>
      <c r="BL162" s="251">
        <f>SUM(BL158:BL161)</f>
        <v>1463759106.6699996</v>
      </c>
      <c r="BM162" s="251">
        <f>SUM(BM158:BM161)</f>
        <v>1493381797.9299996</v>
      </c>
      <c r="BN162" s="251">
        <f>SUM(BN158:BN161)</f>
        <v>1504723118.8999996</v>
      </c>
      <c r="BO162" s="39">
        <f>+BO20+BO31+BO91+BO155</f>
        <v>1433003915.7366664</v>
      </c>
      <c r="BP162" s="81"/>
      <c r="BS162" s="127">
        <f>+BS20+BS31+BS91+BS155</f>
        <v>1564556493.954985</v>
      </c>
      <c r="BU162" s="81"/>
      <c r="BX162" s="112">
        <f>+BX19+BX31+BX91+BX155</f>
        <v>1623171468.860444</v>
      </c>
      <c r="BY162" s="75"/>
    </row>
    <row r="163" spans="1:76" ht="13.5" thickBot="1">
      <c r="A163" s="41">
        <v>141</v>
      </c>
      <c r="B163" s="36"/>
      <c r="C163" s="19"/>
      <c r="D163" s="19"/>
      <c r="E163" s="19"/>
      <c r="F163" s="5"/>
      <c r="G163" s="5"/>
      <c r="H163" s="5"/>
      <c r="I163" s="10"/>
      <c r="J163" s="10"/>
      <c r="K163" s="10"/>
      <c r="L163" s="67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143"/>
      <c r="BC163" s="5"/>
      <c r="BD163" s="5"/>
      <c r="BE163" s="5"/>
      <c r="BF163" s="5"/>
      <c r="BG163" s="5"/>
      <c r="BH163" s="5"/>
      <c r="BI163" s="5"/>
      <c r="BJ163" s="5"/>
      <c r="BK163" s="10"/>
      <c r="BL163" s="208"/>
      <c r="BM163" s="208"/>
      <c r="BN163" s="208"/>
      <c r="BO163" s="65"/>
      <c r="BP163" s="81"/>
      <c r="BS163" s="111"/>
      <c r="BU163" s="81"/>
      <c r="BX163" s="18"/>
    </row>
    <row r="164" spans="1:76" ht="13.5" thickTop="1">
      <c r="A164" s="41">
        <v>142</v>
      </c>
      <c r="B164" s="36" t="s">
        <v>1</v>
      </c>
      <c r="C164" s="19" t="s">
        <v>32</v>
      </c>
      <c r="D164" s="19"/>
      <c r="E164" s="19"/>
      <c r="F164" s="5"/>
      <c r="G164" s="5"/>
      <c r="H164" s="5"/>
      <c r="I164" s="5"/>
      <c r="J164" s="5"/>
      <c r="K164" s="5"/>
      <c r="L164" s="50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35"/>
      <c r="BC164" s="5"/>
      <c r="BD164" s="5"/>
      <c r="BE164" s="5"/>
      <c r="BF164" s="5"/>
      <c r="BG164" s="5"/>
      <c r="BH164" s="5"/>
      <c r="BI164" s="5"/>
      <c r="BJ164" s="5"/>
      <c r="BK164" s="5"/>
      <c r="BL164" s="208"/>
      <c r="BM164" s="208"/>
      <c r="BN164" s="208"/>
      <c r="BO164" s="19"/>
      <c r="BP164" s="81"/>
      <c r="BS164" s="111"/>
      <c r="BU164" s="81"/>
      <c r="BX164" s="18"/>
    </row>
    <row r="165" spans="1:76" ht="12.75">
      <c r="A165" s="41">
        <v>143</v>
      </c>
      <c r="B165" s="36"/>
      <c r="C165" s="19"/>
      <c r="D165" s="19" t="s">
        <v>49</v>
      </c>
      <c r="E165" s="19"/>
      <c r="F165" s="4">
        <v>5036.83</v>
      </c>
      <c r="G165" s="4">
        <v>5036.83</v>
      </c>
      <c r="H165" s="4">
        <v>5036.83</v>
      </c>
      <c r="I165" s="5">
        <v>5036.83</v>
      </c>
      <c r="J165" s="5">
        <v>5036.83</v>
      </c>
      <c r="K165" s="5">
        <v>5036.83</v>
      </c>
      <c r="L165" s="9">
        <v>5036.83</v>
      </c>
      <c r="M165" s="39">
        <v>5036.83</v>
      </c>
      <c r="N165" s="19">
        <v>5036.83</v>
      </c>
      <c r="O165" s="19">
        <v>5036.83</v>
      </c>
      <c r="P165" s="19">
        <v>5036.83</v>
      </c>
      <c r="Q165" s="19">
        <v>5036.83</v>
      </c>
      <c r="R165" s="19">
        <v>5036.83</v>
      </c>
      <c r="S165" s="4">
        <v>5036.83</v>
      </c>
      <c r="T165" s="4">
        <v>5036.83</v>
      </c>
      <c r="U165" s="4">
        <v>5036.83</v>
      </c>
      <c r="V165" s="4">
        <v>5036.83</v>
      </c>
      <c r="W165" s="4">
        <v>5036.83</v>
      </c>
      <c r="X165" s="4">
        <v>5036.83</v>
      </c>
      <c r="Y165" s="4">
        <v>5036.83</v>
      </c>
      <c r="Z165" s="4">
        <v>5036.83</v>
      </c>
      <c r="AA165" s="4">
        <v>5036.83</v>
      </c>
      <c r="AB165" s="4">
        <v>5036.83</v>
      </c>
      <c r="AC165" s="4">
        <v>5036.83</v>
      </c>
      <c r="AD165" s="4">
        <v>5036.83</v>
      </c>
      <c r="AE165" s="19">
        <v>5036.83</v>
      </c>
      <c r="AF165" s="19">
        <v>5036.83</v>
      </c>
      <c r="AG165" s="19">
        <v>5036.83</v>
      </c>
      <c r="AH165" s="19">
        <v>5036.83</v>
      </c>
      <c r="AI165" s="19">
        <v>5036.83</v>
      </c>
      <c r="AJ165" s="19">
        <v>5036.83</v>
      </c>
      <c r="AK165" s="19">
        <v>5036.83</v>
      </c>
      <c r="AL165" s="19">
        <v>5036.83</v>
      </c>
      <c r="AM165" s="19">
        <v>5036.83</v>
      </c>
      <c r="AN165" s="19">
        <v>5036.83</v>
      </c>
      <c r="AO165" s="19">
        <v>5036.83</v>
      </c>
      <c r="AP165" s="19">
        <v>5036.83</v>
      </c>
      <c r="AQ165" s="19">
        <v>5036.83</v>
      </c>
      <c r="AR165" s="19">
        <v>5036.83</v>
      </c>
      <c r="AS165" s="19">
        <v>5036.83</v>
      </c>
      <c r="AT165" s="19">
        <v>5036.83</v>
      </c>
      <c r="AU165" s="19">
        <v>5036.83</v>
      </c>
      <c r="AV165" s="19">
        <v>5036.83</v>
      </c>
      <c r="AW165" s="19">
        <v>5036.83</v>
      </c>
      <c r="AX165" s="19">
        <v>5036.83</v>
      </c>
      <c r="AY165" s="19">
        <v>5036.83</v>
      </c>
      <c r="AZ165" s="19">
        <v>5036.83</v>
      </c>
      <c r="BA165" s="19">
        <v>5036.83</v>
      </c>
      <c r="BB165" s="19">
        <v>5036.83</v>
      </c>
      <c r="BC165" s="4">
        <v>5036.83</v>
      </c>
      <c r="BD165" s="4">
        <v>5036.83</v>
      </c>
      <c r="BE165" s="4">
        <v>5036.83</v>
      </c>
      <c r="BF165" s="4">
        <v>5036.83</v>
      </c>
      <c r="BG165" s="4">
        <v>5036.83</v>
      </c>
      <c r="BH165" s="4">
        <v>5036.83</v>
      </c>
      <c r="BI165" s="4">
        <v>5036.83</v>
      </c>
      <c r="BJ165" s="4">
        <v>5036.83</v>
      </c>
      <c r="BK165" s="224">
        <v>5036.83</v>
      </c>
      <c r="BL165" s="208">
        <v>5036.83</v>
      </c>
      <c r="BM165" s="208">
        <v>5036.83</v>
      </c>
      <c r="BN165" s="208">
        <v>5036.83</v>
      </c>
      <c r="BO165" s="15">
        <f>((BB165/2)+SUM(BC165:BM165)+(BN165/2))/12</f>
        <v>5036.830000000001</v>
      </c>
      <c r="BP165" s="81"/>
      <c r="BS165" s="111">
        <v>0</v>
      </c>
      <c r="BU165" s="81"/>
      <c r="BX165" s="18"/>
    </row>
    <row r="166" spans="1:76" ht="12.75">
      <c r="A166" s="41">
        <v>144</v>
      </c>
      <c r="B166" s="56"/>
      <c r="C166" s="39"/>
      <c r="D166" s="39" t="s">
        <v>46</v>
      </c>
      <c r="E166" s="39"/>
      <c r="F166" s="6">
        <v>5036.83</v>
      </c>
      <c r="G166" s="6">
        <v>5036.83</v>
      </c>
      <c r="H166" s="6">
        <v>5036.83</v>
      </c>
      <c r="I166" s="4">
        <v>5036.83</v>
      </c>
      <c r="J166" s="4">
        <v>5036.83</v>
      </c>
      <c r="K166" s="4">
        <v>5036.83</v>
      </c>
      <c r="L166" s="72">
        <f aca="true" t="shared" si="37" ref="L166:BB166">SUM(L165)</f>
        <v>5036.83</v>
      </c>
      <c r="M166" s="57">
        <f t="shared" si="37"/>
        <v>5036.83</v>
      </c>
      <c r="N166" s="57">
        <f t="shared" si="37"/>
        <v>5036.83</v>
      </c>
      <c r="O166" s="57">
        <f t="shared" si="37"/>
        <v>5036.83</v>
      </c>
      <c r="P166" s="57">
        <f t="shared" si="37"/>
        <v>5036.83</v>
      </c>
      <c r="Q166" s="57">
        <f t="shared" si="37"/>
        <v>5036.83</v>
      </c>
      <c r="R166" s="57">
        <f t="shared" si="37"/>
        <v>5036.83</v>
      </c>
      <c r="S166" s="57">
        <f t="shared" si="37"/>
        <v>5036.83</v>
      </c>
      <c r="T166" s="57">
        <f t="shared" si="37"/>
        <v>5036.83</v>
      </c>
      <c r="U166" s="57">
        <f t="shared" si="37"/>
        <v>5036.83</v>
      </c>
      <c r="V166" s="57">
        <f t="shared" si="37"/>
        <v>5036.83</v>
      </c>
      <c r="W166" s="57">
        <f t="shared" si="37"/>
        <v>5036.83</v>
      </c>
      <c r="X166" s="57">
        <f t="shared" si="37"/>
        <v>5036.83</v>
      </c>
      <c r="Y166" s="57">
        <f t="shared" si="37"/>
        <v>5036.83</v>
      </c>
      <c r="Z166" s="57">
        <f t="shared" si="37"/>
        <v>5036.83</v>
      </c>
      <c r="AA166" s="57">
        <f t="shared" si="37"/>
        <v>5036.83</v>
      </c>
      <c r="AB166" s="57">
        <f t="shared" si="37"/>
        <v>5036.83</v>
      </c>
      <c r="AC166" s="57">
        <f t="shared" si="37"/>
        <v>5036.83</v>
      </c>
      <c r="AD166" s="57">
        <f t="shared" si="37"/>
        <v>5036.83</v>
      </c>
      <c r="AE166" s="57">
        <f t="shared" si="37"/>
        <v>5036.83</v>
      </c>
      <c r="AF166" s="57">
        <f t="shared" si="37"/>
        <v>5036.83</v>
      </c>
      <c r="AG166" s="57">
        <f t="shared" si="37"/>
        <v>5036.83</v>
      </c>
      <c r="AH166" s="57">
        <f t="shared" si="37"/>
        <v>5036.83</v>
      </c>
      <c r="AI166" s="57">
        <f t="shared" si="37"/>
        <v>5036.83</v>
      </c>
      <c r="AJ166" s="57">
        <f t="shared" si="37"/>
        <v>5036.83</v>
      </c>
      <c r="AK166" s="57">
        <f t="shared" si="37"/>
        <v>5036.83</v>
      </c>
      <c r="AL166" s="57">
        <f t="shared" si="37"/>
        <v>5036.83</v>
      </c>
      <c r="AM166" s="57">
        <f t="shared" si="37"/>
        <v>5036.83</v>
      </c>
      <c r="AN166" s="57">
        <f t="shared" si="37"/>
        <v>5036.83</v>
      </c>
      <c r="AO166" s="57">
        <f t="shared" si="37"/>
        <v>5036.83</v>
      </c>
      <c r="AP166" s="57">
        <f t="shared" si="37"/>
        <v>5036.83</v>
      </c>
      <c r="AQ166" s="57">
        <f t="shared" si="37"/>
        <v>5036.83</v>
      </c>
      <c r="AR166" s="57">
        <f t="shared" si="37"/>
        <v>5036.83</v>
      </c>
      <c r="AS166" s="57">
        <f t="shared" si="37"/>
        <v>5036.83</v>
      </c>
      <c r="AT166" s="57">
        <f t="shared" si="37"/>
        <v>5036.83</v>
      </c>
      <c r="AU166" s="57">
        <f t="shared" si="37"/>
        <v>5036.83</v>
      </c>
      <c r="AV166" s="57">
        <f t="shared" si="37"/>
        <v>5036.83</v>
      </c>
      <c r="AW166" s="57">
        <f t="shared" si="37"/>
        <v>5036.83</v>
      </c>
      <c r="AX166" s="57">
        <f t="shared" si="37"/>
        <v>5036.83</v>
      </c>
      <c r="AY166" s="57">
        <f t="shared" si="37"/>
        <v>5036.83</v>
      </c>
      <c r="AZ166" s="57">
        <f t="shared" si="37"/>
        <v>5036.83</v>
      </c>
      <c r="BA166" s="57">
        <f t="shared" si="37"/>
        <v>5036.83</v>
      </c>
      <c r="BB166" s="138">
        <f t="shared" si="37"/>
        <v>5036.83</v>
      </c>
      <c r="BC166" s="6">
        <v>5036.83</v>
      </c>
      <c r="BD166" s="6">
        <v>5036.83</v>
      </c>
      <c r="BE166" s="6">
        <v>5036.83</v>
      </c>
      <c r="BF166" s="6">
        <v>5036.83</v>
      </c>
      <c r="BG166" s="6">
        <v>5036.83</v>
      </c>
      <c r="BH166" s="6">
        <v>5036.83</v>
      </c>
      <c r="BI166" s="6">
        <v>5036.83</v>
      </c>
      <c r="BJ166" s="6">
        <v>5036.83</v>
      </c>
      <c r="BK166" s="6">
        <v>5036.83</v>
      </c>
      <c r="BL166" s="251">
        <v>5036.83</v>
      </c>
      <c r="BM166" s="251">
        <v>5036.83</v>
      </c>
      <c r="BN166" s="251">
        <v>5036.83</v>
      </c>
      <c r="BO166" s="39">
        <f>SUM(BO165)</f>
        <v>5036.830000000001</v>
      </c>
      <c r="BP166" s="81"/>
      <c r="BS166" s="111">
        <f>SUM(BS165)</f>
        <v>0</v>
      </c>
      <c r="BU166" s="81"/>
      <c r="BX166" s="18"/>
    </row>
    <row r="167" spans="1:76" ht="12.75">
      <c r="A167" s="41">
        <v>145</v>
      </c>
      <c r="B167" s="36"/>
      <c r="C167" s="19"/>
      <c r="D167" s="19"/>
      <c r="E167" s="19"/>
      <c r="F167" s="5"/>
      <c r="G167" s="5"/>
      <c r="H167" s="5"/>
      <c r="I167" s="6"/>
      <c r="J167" s="6"/>
      <c r="K167" s="6"/>
      <c r="L167" s="50"/>
      <c r="M167" s="19"/>
      <c r="N167" s="19"/>
      <c r="O167" s="19"/>
      <c r="P167" s="19"/>
      <c r="Q167" s="19"/>
      <c r="R167" s="19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35"/>
      <c r="BC167" s="5"/>
      <c r="BD167" s="5"/>
      <c r="BE167" s="5"/>
      <c r="BF167" s="5"/>
      <c r="BG167" s="5"/>
      <c r="BH167" s="5"/>
      <c r="BI167" s="5"/>
      <c r="BJ167" s="5"/>
      <c r="BK167" s="5"/>
      <c r="BL167" s="208"/>
      <c r="BM167" s="208"/>
      <c r="BN167" s="208"/>
      <c r="BO167" s="19"/>
      <c r="BP167" s="81"/>
      <c r="BS167" s="111"/>
      <c r="BU167" s="81"/>
      <c r="BX167" s="18"/>
    </row>
    <row r="168" spans="1:76" ht="12.75">
      <c r="A168" s="41">
        <v>146</v>
      </c>
      <c r="B168" s="36" t="s">
        <v>2</v>
      </c>
      <c r="C168" s="19" t="s">
        <v>33</v>
      </c>
      <c r="D168" s="19"/>
      <c r="E168" s="19"/>
      <c r="F168" s="5"/>
      <c r="G168" s="5"/>
      <c r="H168" s="5"/>
      <c r="I168" s="5"/>
      <c r="J168" s="5"/>
      <c r="K168" s="5"/>
      <c r="L168" s="50"/>
      <c r="M168" s="19"/>
      <c r="N168" s="19"/>
      <c r="O168" s="19"/>
      <c r="P168" s="19"/>
      <c r="Q168" s="19"/>
      <c r="R168" s="19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35"/>
      <c r="BC168" s="5"/>
      <c r="BD168" s="5"/>
      <c r="BE168" s="5"/>
      <c r="BF168" s="5"/>
      <c r="BG168" s="5"/>
      <c r="BH168" s="5"/>
      <c r="BI168" s="5"/>
      <c r="BJ168" s="5"/>
      <c r="BK168" s="5"/>
      <c r="BL168" s="208"/>
      <c r="BM168" s="208"/>
      <c r="BN168" s="208"/>
      <c r="BO168" s="19"/>
      <c r="BP168" s="81"/>
      <c r="BS168" s="111"/>
      <c r="BU168" s="81"/>
      <c r="BX168" s="18"/>
    </row>
    <row r="169" spans="1:76" ht="12.75">
      <c r="A169" s="41">
        <v>147</v>
      </c>
      <c r="B169" s="36"/>
      <c r="C169" s="19"/>
      <c r="D169" s="19" t="s">
        <v>47</v>
      </c>
      <c r="E169" s="19"/>
      <c r="F169" s="7">
        <v>0</v>
      </c>
      <c r="G169" s="7">
        <v>0</v>
      </c>
      <c r="H169" s="7">
        <v>0</v>
      </c>
      <c r="I169" s="5">
        <v>0</v>
      </c>
      <c r="J169" s="5">
        <v>0</v>
      </c>
      <c r="K169" s="5">
        <v>0</v>
      </c>
      <c r="L169" s="44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  <c r="AT169" s="19">
        <v>0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5">
        <v>0</v>
      </c>
      <c r="BL169" s="208">
        <v>0</v>
      </c>
      <c r="BM169" s="208">
        <v>0</v>
      </c>
      <c r="BN169" s="208">
        <v>0</v>
      </c>
      <c r="BO169" s="15">
        <f>((BB169/2)+SUM(BC169:BM169)+(BN169/2))/12</f>
        <v>0</v>
      </c>
      <c r="BP169" s="81"/>
      <c r="BS169" s="111">
        <f>'INPUTS 2008'!Q39*BP169</f>
        <v>0</v>
      </c>
      <c r="BU169" s="81"/>
      <c r="BX169" s="126">
        <v>0</v>
      </c>
    </row>
    <row r="170" spans="1:76" ht="12.75">
      <c r="A170" s="41">
        <v>148</v>
      </c>
      <c r="B170" s="36"/>
      <c r="C170" s="19"/>
      <c r="D170" s="19" t="s">
        <v>48</v>
      </c>
      <c r="E170" s="19"/>
      <c r="F170" s="7">
        <v>451524.89</v>
      </c>
      <c r="G170" s="7">
        <v>134352.15</v>
      </c>
      <c r="H170" s="7">
        <v>37064.4</v>
      </c>
      <c r="I170" s="7">
        <v>19963.37</v>
      </c>
      <c r="J170" s="7">
        <v>20011.33</v>
      </c>
      <c r="K170" s="7">
        <v>20011.33</v>
      </c>
      <c r="L170" s="44">
        <v>20011.33</v>
      </c>
      <c r="M170" s="19">
        <v>20821.07</v>
      </c>
      <c r="N170" s="19">
        <v>20035.25</v>
      </c>
      <c r="O170" s="19">
        <v>20035.2</v>
      </c>
      <c r="P170" s="19">
        <v>20736.76</v>
      </c>
      <c r="Q170" s="19">
        <v>20754.73</v>
      </c>
      <c r="R170" s="19">
        <v>32708.37</v>
      </c>
      <c r="S170" s="7">
        <v>90925.44</v>
      </c>
      <c r="T170" s="7">
        <v>110387.3</v>
      </c>
      <c r="U170" s="7">
        <v>103313.51</v>
      </c>
      <c r="V170" s="7">
        <v>102254.96</v>
      </c>
      <c r="W170" s="7">
        <v>106321.76</v>
      </c>
      <c r="X170" s="7">
        <v>126422.59</v>
      </c>
      <c r="Y170" s="7">
        <v>158519.54</v>
      </c>
      <c r="Z170" s="7">
        <v>159871.44</v>
      </c>
      <c r="AA170" s="7">
        <v>141564.39</v>
      </c>
      <c r="AB170" s="7">
        <v>184326.17</v>
      </c>
      <c r="AC170" s="7">
        <v>143124.23</v>
      </c>
      <c r="AD170" s="7">
        <v>90061.33</v>
      </c>
      <c r="AE170" s="19">
        <v>185776.18</v>
      </c>
      <c r="AF170" s="19">
        <v>96431.01</v>
      </c>
      <c r="AG170" s="19">
        <v>128134.09</v>
      </c>
      <c r="AH170" s="19">
        <v>229791.64</v>
      </c>
      <c r="AI170" s="19">
        <v>198991.14</v>
      </c>
      <c r="AJ170" s="19">
        <v>125284.94</v>
      </c>
      <c r="AK170" s="19">
        <v>69536.42</v>
      </c>
      <c r="AL170" s="19">
        <v>53296.74</v>
      </c>
      <c r="AM170" s="19">
        <v>-14171.74</v>
      </c>
      <c r="AN170" s="19">
        <v>105884.72</v>
      </c>
      <c r="AO170" s="19">
        <v>212609.21</v>
      </c>
      <c r="AP170" s="19">
        <v>69444.48</v>
      </c>
      <c r="AQ170" s="19">
        <v>98103.37</v>
      </c>
      <c r="AR170" s="19">
        <v>109251.35</v>
      </c>
      <c r="AS170" s="19">
        <v>181674.79</v>
      </c>
      <c r="AT170" s="19">
        <v>185817.78</v>
      </c>
      <c r="AU170" s="19">
        <v>85495.87</v>
      </c>
      <c r="AV170" s="19">
        <v>106443.53</v>
      </c>
      <c r="AW170" s="19">
        <v>158316.12</v>
      </c>
      <c r="AX170" s="19">
        <v>125244.68</v>
      </c>
      <c r="AY170" s="19">
        <v>9812.17</v>
      </c>
      <c r="AZ170" s="19">
        <v>148956.7</v>
      </c>
      <c r="BA170" s="19">
        <v>40354.66</v>
      </c>
      <c r="BB170" s="19">
        <v>69056.56</v>
      </c>
      <c r="BC170" s="7">
        <v>1264.77</v>
      </c>
      <c r="BD170" s="7">
        <v>42343.42</v>
      </c>
      <c r="BE170" s="7">
        <v>74030.27</v>
      </c>
      <c r="BF170" s="7">
        <v>103791.52</v>
      </c>
      <c r="BG170" s="7">
        <v>-142.52</v>
      </c>
      <c r="BH170" s="7">
        <v>556.17</v>
      </c>
      <c r="BI170" s="7">
        <v>405332.94</v>
      </c>
      <c r="BJ170" s="7">
        <v>224709.71</v>
      </c>
      <c r="BK170" s="7">
        <v>612828.44</v>
      </c>
      <c r="BL170" s="208">
        <v>475457.61</v>
      </c>
      <c r="BM170" s="208">
        <v>396237.25</v>
      </c>
      <c r="BN170" s="208">
        <v>308411.31</v>
      </c>
      <c r="BO170" s="15">
        <f>((BB170/2)+SUM(BC170:BM170)+(BN170/2))/12</f>
        <v>210428.62624999997</v>
      </c>
      <c r="BP170" s="81">
        <f>+BO170/($BO$93+$BO$170)</f>
        <v>0.005388288005911233</v>
      </c>
      <c r="BS170" s="111">
        <f>'INPUTS 2008'!Q40*BP170</f>
        <v>234443.13263992636</v>
      </c>
      <c r="BU170" s="81">
        <f>+BN170/($BN$93+$BN$170)</f>
        <v>0.007258353110378774</v>
      </c>
      <c r="BX170" s="126">
        <f>BW93*BU170</f>
        <v>328809.8812119831</v>
      </c>
    </row>
    <row r="171" spans="1:76" ht="12.75">
      <c r="A171" s="41">
        <v>149</v>
      </c>
      <c r="B171" s="36"/>
      <c r="C171" s="19"/>
      <c r="D171" s="19" t="s">
        <v>49</v>
      </c>
      <c r="E171" s="19"/>
      <c r="F171" s="7">
        <v>6994263</v>
      </c>
      <c r="G171" s="7">
        <v>1382862.21</v>
      </c>
      <c r="H171" s="7">
        <v>2367834.94</v>
      </c>
      <c r="I171" s="7">
        <v>1453373.62</v>
      </c>
      <c r="J171" s="7">
        <v>-2067706.64</v>
      </c>
      <c r="K171" s="7">
        <v>-208314.33</v>
      </c>
      <c r="L171" s="44">
        <v>85476.94</v>
      </c>
      <c r="M171" s="19">
        <v>-77894.53</v>
      </c>
      <c r="N171" s="19">
        <v>5786494.72</v>
      </c>
      <c r="O171" s="19">
        <v>6209609.86</v>
      </c>
      <c r="P171" s="19">
        <v>5754399.17</v>
      </c>
      <c r="Q171" s="19">
        <v>7934156.22</v>
      </c>
      <c r="R171" s="19">
        <v>3327997.77</v>
      </c>
      <c r="S171" s="7">
        <v>3716670.24</v>
      </c>
      <c r="T171" s="7">
        <v>6548510.38</v>
      </c>
      <c r="U171" s="7">
        <v>4815462.55</v>
      </c>
      <c r="V171" s="7">
        <v>2490315.3</v>
      </c>
      <c r="W171" s="7">
        <v>3479489.74</v>
      </c>
      <c r="X171" s="7">
        <v>2993150.48</v>
      </c>
      <c r="Y171" s="7">
        <v>4251096.36</v>
      </c>
      <c r="Z171" s="7">
        <v>3819647.54</v>
      </c>
      <c r="AA171" s="7">
        <v>4684955.59</v>
      </c>
      <c r="AB171" s="7">
        <v>-2246410.14</v>
      </c>
      <c r="AC171" s="7">
        <v>-2275151.35</v>
      </c>
      <c r="AD171" s="7">
        <v>9560610.04</v>
      </c>
      <c r="AE171" s="19">
        <v>11349903.57</v>
      </c>
      <c r="AF171" s="19">
        <v>7740736.17</v>
      </c>
      <c r="AG171" s="19">
        <v>9412150.03</v>
      </c>
      <c r="AH171" s="19">
        <v>10064511.94</v>
      </c>
      <c r="AI171" s="19">
        <v>9790634.15</v>
      </c>
      <c r="AJ171" s="19">
        <v>4478284.84</v>
      </c>
      <c r="AK171" s="19">
        <v>1726440.26</v>
      </c>
      <c r="AL171" s="19">
        <v>3591969.04</v>
      </c>
      <c r="AM171" s="19">
        <v>4285860.84</v>
      </c>
      <c r="AN171" s="19">
        <v>147933.67</v>
      </c>
      <c r="AO171" s="19">
        <v>4002850.19</v>
      </c>
      <c r="AP171" s="19">
        <v>6947033.19</v>
      </c>
      <c r="AQ171" s="19">
        <v>-1059135.5</v>
      </c>
      <c r="AR171" s="19">
        <v>3071813.53</v>
      </c>
      <c r="AS171" s="19">
        <v>9508635.39</v>
      </c>
      <c r="AT171" s="19">
        <v>3729515.27</v>
      </c>
      <c r="AU171" s="19">
        <v>4481953.7</v>
      </c>
      <c r="AV171" s="19">
        <v>10077402.51</v>
      </c>
      <c r="AW171" s="19">
        <v>11439577.83</v>
      </c>
      <c r="AX171" s="19">
        <v>15690360.25</v>
      </c>
      <c r="AY171" s="19">
        <v>9452965.33</v>
      </c>
      <c r="AZ171" s="19">
        <v>19655023.76</v>
      </c>
      <c r="BA171" s="19">
        <v>13856767.39</v>
      </c>
      <c r="BB171" s="19">
        <v>12638986.04</v>
      </c>
      <c r="BC171" s="7">
        <v>4880415.84</v>
      </c>
      <c r="BD171" s="7">
        <v>6167529.96</v>
      </c>
      <c r="BE171" s="7">
        <v>3890356.83</v>
      </c>
      <c r="BF171" s="7">
        <v>4998523.95</v>
      </c>
      <c r="BG171" s="7">
        <v>1474415.46</v>
      </c>
      <c r="BH171" s="7">
        <v>1022853.53</v>
      </c>
      <c r="BI171" s="7">
        <v>10812495.15</v>
      </c>
      <c r="BJ171" s="7">
        <v>2471256.52</v>
      </c>
      <c r="BK171" s="7">
        <v>5020059.31</v>
      </c>
      <c r="BL171" s="208">
        <v>5708453.65</v>
      </c>
      <c r="BM171" s="208">
        <v>3005497.11</v>
      </c>
      <c r="BN171" s="208">
        <v>13205812.1</v>
      </c>
      <c r="BO171" s="15">
        <f>((BB171/2)+SUM(BC171:BM171)+(BN171/2))/12</f>
        <v>5197854.698333334</v>
      </c>
      <c r="BP171" s="81"/>
      <c r="BQ171" s="81">
        <f>+BO171/($BO$92+$BO$171)</f>
        <v>0.0043808102555773516</v>
      </c>
      <c r="BS171" s="111">
        <f>'INPUTS 2008'!Q41*BQ171</f>
        <v>5813726.147449037</v>
      </c>
      <c r="BU171" s="81"/>
      <c r="BV171" s="81">
        <f>+BN171/($BN$92+$BN$171)</f>
        <v>0.010440845156953059</v>
      </c>
      <c r="BX171" s="126">
        <f>BW92*BV171</f>
        <v>14492382.299986916</v>
      </c>
    </row>
    <row r="172" spans="1:76" ht="12.75">
      <c r="A172" s="41">
        <v>150</v>
      </c>
      <c r="B172" s="36"/>
      <c r="C172" s="19"/>
      <c r="D172" s="19" t="s">
        <v>50</v>
      </c>
      <c r="E172" s="19"/>
      <c r="F172" s="7">
        <v>-339733.18</v>
      </c>
      <c r="G172" s="7">
        <v>560353.91</v>
      </c>
      <c r="H172" s="7">
        <v>755941.39</v>
      </c>
      <c r="I172" s="7">
        <v>1034795.17</v>
      </c>
      <c r="J172" s="7">
        <v>583848.7</v>
      </c>
      <c r="K172" s="7">
        <v>642055.72</v>
      </c>
      <c r="L172" s="44">
        <v>-160427.05</v>
      </c>
      <c r="M172" s="19">
        <v>-84155.86</v>
      </c>
      <c r="N172" s="19">
        <v>-17748.55</v>
      </c>
      <c r="O172" s="19">
        <v>-101497.98</v>
      </c>
      <c r="P172" s="19">
        <v>-86565.74</v>
      </c>
      <c r="Q172" s="19">
        <v>-109099.76</v>
      </c>
      <c r="R172" s="19">
        <v>321863.31</v>
      </c>
      <c r="S172" s="7">
        <v>316286.73</v>
      </c>
      <c r="T172" s="7">
        <v>869778.02</v>
      </c>
      <c r="U172" s="7">
        <v>863955.29</v>
      </c>
      <c r="V172" s="7">
        <v>624690.61</v>
      </c>
      <c r="W172" s="7">
        <v>407008.21</v>
      </c>
      <c r="X172" s="7">
        <v>19506306.18</v>
      </c>
      <c r="Y172" s="7">
        <v>2675089.41</v>
      </c>
      <c r="Z172" s="7">
        <v>2244348.48</v>
      </c>
      <c r="AA172" s="7">
        <v>50418.46</v>
      </c>
      <c r="AB172" s="7">
        <v>30527.1</v>
      </c>
      <c r="AC172" s="7">
        <v>112229.83</v>
      </c>
      <c r="AD172" s="7">
        <v>1041856.39</v>
      </c>
      <c r="AE172" s="19">
        <v>1820639.41</v>
      </c>
      <c r="AF172" s="19">
        <v>354228.73</v>
      </c>
      <c r="AG172" s="19">
        <v>709666.43</v>
      </c>
      <c r="AH172" s="19">
        <v>938709.49</v>
      </c>
      <c r="AI172" s="19">
        <v>1032564.87</v>
      </c>
      <c r="AJ172" s="19">
        <v>1414057.01</v>
      </c>
      <c r="AK172" s="19">
        <v>1429204.21</v>
      </c>
      <c r="AL172" s="19">
        <v>2178056.51</v>
      </c>
      <c r="AM172" s="19">
        <v>2311285.12</v>
      </c>
      <c r="AN172" s="19">
        <v>2106607</v>
      </c>
      <c r="AO172" s="19">
        <v>1035732.19</v>
      </c>
      <c r="AP172" s="19">
        <v>1627774.17</v>
      </c>
      <c r="AQ172" s="19">
        <v>2279854.44</v>
      </c>
      <c r="AR172" s="19">
        <v>1745858.31</v>
      </c>
      <c r="AS172" s="19">
        <v>1050274.9</v>
      </c>
      <c r="AT172" s="19">
        <v>868820.03</v>
      </c>
      <c r="AU172" s="19">
        <v>2875193.16</v>
      </c>
      <c r="AV172" s="19">
        <v>3027559.37</v>
      </c>
      <c r="AW172" s="19">
        <v>3314084.19</v>
      </c>
      <c r="AX172" s="19">
        <v>3776159.95</v>
      </c>
      <c r="AY172" s="19">
        <v>4597860.52</v>
      </c>
      <c r="AZ172" s="19">
        <v>4842313.91</v>
      </c>
      <c r="BA172" s="19">
        <v>4332090.17</v>
      </c>
      <c r="BB172" s="19">
        <v>1878440.55</v>
      </c>
      <c r="BC172" s="7">
        <v>584230.14</v>
      </c>
      <c r="BD172" s="7">
        <v>902706.21</v>
      </c>
      <c r="BE172" s="7">
        <v>801693.58</v>
      </c>
      <c r="BF172" s="7">
        <v>696263.38</v>
      </c>
      <c r="BG172" s="7">
        <v>452088.64</v>
      </c>
      <c r="BH172" s="7">
        <v>423577.11</v>
      </c>
      <c r="BI172" s="7">
        <v>106277.04</v>
      </c>
      <c r="BJ172" s="7">
        <v>205435.98</v>
      </c>
      <c r="BK172" s="7">
        <v>51917.28</v>
      </c>
      <c r="BL172" s="208">
        <v>122793.8</v>
      </c>
      <c r="BM172" s="208">
        <v>5522.63</v>
      </c>
      <c r="BN172" s="208">
        <v>1971137.37</v>
      </c>
      <c r="BO172" s="15">
        <f>((BB172/2)+SUM(BC172:BM172)+(BN172/2))/12</f>
        <v>523107.8958333333</v>
      </c>
      <c r="BP172" s="81">
        <f>+BO172/($BO$155+$BO$172)</f>
        <v>0.004123461514700263</v>
      </c>
      <c r="BR172" s="81"/>
      <c r="BS172" s="111">
        <f>'INPUTS 2008'!Q42*BP172</f>
        <v>481704.42876906804</v>
      </c>
      <c r="BU172" s="81">
        <f>+BN172/($BN$155+$BN$172)</f>
        <v>0.015452588050542308</v>
      </c>
      <c r="BX172" s="126">
        <f>BU172*'INPUTS 2008'!P42</f>
        <v>1910983.9183568605</v>
      </c>
    </row>
    <row r="173" spans="1:76" ht="12.75">
      <c r="A173" s="41">
        <v>151</v>
      </c>
      <c r="B173" s="56"/>
      <c r="C173" s="39"/>
      <c r="D173" s="39" t="s">
        <v>46</v>
      </c>
      <c r="E173" s="39"/>
      <c r="F173" s="6">
        <v>7106054.71</v>
      </c>
      <c r="G173" s="6">
        <v>2077568.27</v>
      </c>
      <c r="H173" s="6">
        <v>3160840.73</v>
      </c>
      <c r="I173" s="7">
        <v>2508132.16</v>
      </c>
      <c r="J173" s="7">
        <v>-1463846.61</v>
      </c>
      <c r="K173" s="7">
        <v>453752.72</v>
      </c>
      <c r="L173" s="72">
        <f aca="true" t="shared" si="38" ref="L173:BB173">SUM(L169:L172)</f>
        <v>-54938.779999999984</v>
      </c>
      <c r="M173" s="72">
        <f t="shared" si="38"/>
        <v>-141229.32</v>
      </c>
      <c r="N173" s="57">
        <f t="shared" si="38"/>
        <v>5788781.42</v>
      </c>
      <c r="O173" s="57">
        <f t="shared" si="38"/>
        <v>6128147.08</v>
      </c>
      <c r="P173" s="57">
        <f t="shared" si="38"/>
        <v>5688570.1899999995</v>
      </c>
      <c r="Q173" s="57">
        <f t="shared" si="38"/>
        <v>7845811.19</v>
      </c>
      <c r="R173" s="57">
        <f t="shared" si="38"/>
        <v>3682569.45</v>
      </c>
      <c r="S173" s="57">
        <f t="shared" si="38"/>
        <v>4123882.41</v>
      </c>
      <c r="T173" s="57">
        <f t="shared" si="38"/>
        <v>7528675.699999999</v>
      </c>
      <c r="U173" s="57">
        <f t="shared" si="38"/>
        <v>5782731.35</v>
      </c>
      <c r="V173" s="57">
        <f t="shared" si="38"/>
        <v>3217260.8699999996</v>
      </c>
      <c r="W173" s="57">
        <f t="shared" si="38"/>
        <v>3992819.71</v>
      </c>
      <c r="X173" s="57">
        <f t="shared" si="38"/>
        <v>22625879.25</v>
      </c>
      <c r="Y173" s="57">
        <f t="shared" si="38"/>
        <v>7084705.3100000005</v>
      </c>
      <c r="Z173" s="57">
        <f t="shared" si="38"/>
        <v>6223867.46</v>
      </c>
      <c r="AA173" s="57">
        <f t="shared" si="38"/>
        <v>4876938.4399999995</v>
      </c>
      <c r="AB173" s="57">
        <f t="shared" si="38"/>
        <v>-2031556.87</v>
      </c>
      <c r="AC173" s="57">
        <f t="shared" si="38"/>
        <v>-2019797.29</v>
      </c>
      <c r="AD173" s="57">
        <f t="shared" si="38"/>
        <v>10692527.76</v>
      </c>
      <c r="AE173" s="57">
        <f t="shared" si="38"/>
        <v>13356319.16</v>
      </c>
      <c r="AF173" s="57">
        <f t="shared" si="38"/>
        <v>8191395.91</v>
      </c>
      <c r="AG173" s="57">
        <f t="shared" si="38"/>
        <v>10249950.549999999</v>
      </c>
      <c r="AH173" s="57">
        <f t="shared" si="38"/>
        <v>11233013.07</v>
      </c>
      <c r="AI173" s="57">
        <f t="shared" si="38"/>
        <v>11022190.16</v>
      </c>
      <c r="AJ173" s="57">
        <f t="shared" si="38"/>
        <v>6017626.79</v>
      </c>
      <c r="AK173" s="57">
        <f t="shared" si="38"/>
        <v>3225180.8899999997</v>
      </c>
      <c r="AL173" s="57">
        <f t="shared" si="38"/>
        <v>5823322.29</v>
      </c>
      <c r="AM173" s="57">
        <f t="shared" si="38"/>
        <v>6582974.22</v>
      </c>
      <c r="AN173" s="57">
        <f t="shared" si="38"/>
        <v>2360425.39</v>
      </c>
      <c r="AO173" s="57">
        <f t="shared" si="38"/>
        <v>5251191.59</v>
      </c>
      <c r="AP173" s="57">
        <f t="shared" si="38"/>
        <v>8644251.84</v>
      </c>
      <c r="AQ173" s="57">
        <f t="shared" si="38"/>
        <v>1318822.31</v>
      </c>
      <c r="AR173" s="57">
        <f t="shared" si="38"/>
        <v>4926923.1899999995</v>
      </c>
      <c r="AS173" s="57">
        <f t="shared" si="38"/>
        <v>10740585.08</v>
      </c>
      <c r="AT173" s="57">
        <f t="shared" si="38"/>
        <v>4784153.08</v>
      </c>
      <c r="AU173" s="57">
        <f t="shared" si="38"/>
        <v>7442642.73</v>
      </c>
      <c r="AV173" s="57">
        <f t="shared" si="38"/>
        <v>13211405.41</v>
      </c>
      <c r="AW173" s="57">
        <f t="shared" si="38"/>
        <v>14911978.139999999</v>
      </c>
      <c r="AX173" s="57">
        <f t="shared" si="38"/>
        <v>19591764.88</v>
      </c>
      <c r="AY173" s="57">
        <f t="shared" si="38"/>
        <v>14060638.02</v>
      </c>
      <c r="AZ173" s="57">
        <f t="shared" si="38"/>
        <v>24646294.37</v>
      </c>
      <c r="BA173" s="57">
        <f t="shared" si="38"/>
        <v>18229212.22</v>
      </c>
      <c r="BB173" s="138">
        <f t="shared" si="38"/>
        <v>14586483.15</v>
      </c>
      <c r="BC173" s="6">
        <v>5465910.749999999</v>
      </c>
      <c r="BD173" s="6">
        <v>7112579.59</v>
      </c>
      <c r="BE173" s="6">
        <v>4766080.68</v>
      </c>
      <c r="BF173" s="6">
        <v>5798578.85</v>
      </c>
      <c r="BG173" s="6">
        <v>1926361.58</v>
      </c>
      <c r="BH173" s="6">
        <v>1446986.81</v>
      </c>
      <c r="BI173" s="6">
        <v>11324105.129999999</v>
      </c>
      <c r="BJ173" s="6">
        <v>2901402.21</v>
      </c>
      <c r="BK173" s="216">
        <v>5684805.03</v>
      </c>
      <c r="BL173" s="251">
        <f>SUM(BL169:BL172)</f>
        <v>6306705.0600000005</v>
      </c>
      <c r="BM173" s="251">
        <f>SUM(BM169:BM172)</f>
        <v>3407256.9899999998</v>
      </c>
      <c r="BN173" s="251">
        <f>SUM(BN169:BN172)</f>
        <v>15485360.780000001</v>
      </c>
      <c r="BO173" s="39">
        <f>SUM(BO169:BO172)</f>
        <v>5931391.220416667</v>
      </c>
      <c r="BP173" s="81"/>
      <c r="BS173" s="111">
        <f>SUM(BS169:BS172)</f>
        <v>6529873.708858031</v>
      </c>
      <c r="BU173" s="81"/>
      <c r="BX173" s="110">
        <f>SUM(BX169:BX172)</f>
        <v>16732176.099555759</v>
      </c>
    </row>
    <row r="174" spans="1:73" ht="12.75">
      <c r="A174" s="41">
        <v>152</v>
      </c>
      <c r="B174" s="36"/>
      <c r="C174" s="19"/>
      <c r="D174" s="19"/>
      <c r="E174" s="19"/>
      <c r="F174" s="5"/>
      <c r="G174" s="5"/>
      <c r="H174" s="5"/>
      <c r="I174" s="6"/>
      <c r="J174" s="6"/>
      <c r="K174" s="6"/>
      <c r="L174" s="50"/>
      <c r="M174" s="19"/>
      <c r="N174" s="19"/>
      <c r="O174" s="19"/>
      <c r="P174" s="19"/>
      <c r="Q174" s="19"/>
      <c r="R174" s="19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35"/>
      <c r="BC174" s="5"/>
      <c r="BD174" s="5"/>
      <c r="BE174" s="5"/>
      <c r="BF174" s="5"/>
      <c r="BG174" s="5"/>
      <c r="BH174" s="5"/>
      <c r="BI174" s="5"/>
      <c r="BJ174" s="5"/>
      <c r="BK174" s="5"/>
      <c r="BL174" s="208"/>
      <c r="BM174" s="208"/>
      <c r="BN174" s="208"/>
      <c r="BO174" s="19"/>
      <c r="BP174" s="81"/>
      <c r="BS174" s="111"/>
      <c r="BU174" s="81"/>
    </row>
    <row r="175" spans="1:77" ht="12.75">
      <c r="A175" s="41">
        <v>153</v>
      </c>
      <c r="B175" s="36" t="s">
        <v>3</v>
      </c>
      <c r="C175" s="19" t="s">
        <v>34</v>
      </c>
      <c r="D175" s="19"/>
      <c r="E175" s="19"/>
      <c r="F175" s="5"/>
      <c r="G175" s="5"/>
      <c r="H175" s="5"/>
      <c r="I175" s="5"/>
      <c r="J175" s="5"/>
      <c r="K175" s="5"/>
      <c r="L175" s="50"/>
      <c r="M175" s="19"/>
      <c r="N175" s="19"/>
      <c r="O175" s="19"/>
      <c r="P175" s="19"/>
      <c r="Q175" s="19"/>
      <c r="R175" s="19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35"/>
      <c r="BC175" s="5"/>
      <c r="BD175" s="5"/>
      <c r="BE175" s="5"/>
      <c r="BF175" s="5"/>
      <c r="BG175" s="5"/>
      <c r="BH175" s="5"/>
      <c r="BI175" s="5"/>
      <c r="BJ175" s="5"/>
      <c r="BK175" s="5"/>
      <c r="BL175" s="208"/>
      <c r="BM175" s="208"/>
      <c r="BN175" s="208"/>
      <c r="BO175" s="19"/>
      <c r="BP175" s="81"/>
      <c r="BS175" s="111"/>
      <c r="BU175" s="81"/>
      <c r="BY175" s="172" t="s">
        <v>152</v>
      </c>
    </row>
    <row r="176" spans="1:77" ht="12.75">
      <c r="A176" s="41">
        <v>154</v>
      </c>
      <c r="B176" s="36"/>
      <c r="C176" s="19"/>
      <c r="D176" s="19" t="s">
        <v>47</v>
      </c>
      <c r="E176" s="19"/>
      <c r="F176" s="7">
        <v>-67893883.02</v>
      </c>
      <c r="G176" s="7">
        <v>-68063336.89</v>
      </c>
      <c r="H176" s="7">
        <v>-68207176.07</v>
      </c>
      <c r="I176" s="5">
        <v>-68365850.83</v>
      </c>
      <c r="J176" s="5">
        <v>-68552086.24</v>
      </c>
      <c r="K176" s="5">
        <v>-68719021.4</v>
      </c>
      <c r="L176" s="44">
        <v>-68770368.57</v>
      </c>
      <c r="M176" s="19">
        <v>-68868773.77</v>
      </c>
      <c r="N176" s="19">
        <v>-68595769.3</v>
      </c>
      <c r="O176" s="19">
        <v>-68723690.31</v>
      </c>
      <c r="P176" s="19">
        <v>-68241526.61</v>
      </c>
      <c r="Q176" s="19">
        <v>-68232651.3</v>
      </c>
      <c r="R176" s="19">
        <v>-68298921.06</v>
      </c>
      <c r="S176" s="7">
        <v>-68449138.2</v>
      </c>
      <c r="T176" s="7">
        <v>-68586071.45</v>
      </c>
      <c r="U176" s="7">
        <v>-68679529.31</v>
      </c>
      <c r="V176" s="7">
        <v>-68634662.62</v>
      </c>
      <c r="W176" s="7">
        <v>-68814434</v>
      </c>
      <c r="X176" s="7">
        <v>-68794828.36</v>
      </c>
      <c r="Y176" s="7">
        <v>-68917619.96</v>
      </c>
      <c r="Z176" s="7">
        <v>-69032649.59</v>
      </c>
      <c r="AA176" s="7">
        <v>-69138063.46</v>
      </c>
      <c r="AB176" s="7">
        <v>-69259817.62</v>
      </c>
      <c r="AC176" s="7">
        <v>-69262097.93</v>
      </c>
      <c r="AD176" s="7">
        <v>-69403337.47</v>
      </c>
      <c r="AE176" s="19">
        <v>-69524787.47</v>
      </c>
      <c r="AF176" s="19">
        <v>-69636339.99</v>
      </c>
      <c r="AG176" s="19">
        <v>-69600515.69</v>
      </c>
      <c r="AH176" s="19">
        <v>-69732163.8</v>
      </c>
      <c r="AI176" s="19">
        <v>-69839080.68</v>
      </c>
      <c r="AJ176" s="19">
        <v>-69953488.35</v>
      </c>
      <c r="AK176" s="19">
        <v>-69898768.79</v>
      </c>
      <c r="AL176" s="19">
        <v>-69311559.71</v>
      </c>
      <c r="AM176" s="19">
        <v>-69410204.71</v>
      </c>
      <c r="AN176" s="19">
        <v>-69509883.19</v>
      </c>
      <c r="AO176" s="19">
        <v>-69623782.71</v>
      </c>
      <c r="AP176" s="19">
        <v>-69686792.32</v>
      </c>
      <c r="AQ176" s="19">
        <v>-69769882.03</v>
      </c>
      <c r="AR176" s="19">
        <v>-69881663.46</v>
      </c>
      <c r="AS176" s="19">
        <v>-69668895.23</v>
      </c>
      <c r="AT176" s="19">
        <v>-69804799.56</v>
      </c>
      <c r="AU176" s="19">
        <v>-69902882.92</v>
      </c>
      <c r="AV176" s="19">
        <v>-70008558.16</v>
      </c>
      <c r="AW176" s="19">
        <v>-70117111.61</v>
      </c>
      <c r="AX176" s="19">
        <v>-70219887.01</v>
      </c>
      <c r="AY176" s="19">
        <v>-70324005.74</v>
      </c>
      <c r="AZ176" s="19">
        <v>-70411552.19</v>
      </c>
      <c r="BA176" s="19">
        <v>-70284565.33</v>
      </c>
      <c r="BB176" s="19">
        <v>-70382398.02</v>
      </c>
      <c r="BC176" s="7">
        <v>-70480070.24</v>
      </c>
      <c r="BD176" s="7">
        <v>-70577742.46</v>
      </c>
      <c r="BE176" s="7">
        <v>-66867765.4</v>
      </c>
      <c r="BF176" s="7">
        <v>-66952882.4</v>
      </c>
      <c r="BG176" s="7">
        <v>-67024958.48</v>
      </c>
      <c r="BH176" s="7">
        <v>-67109684.36</v>
      </c>
      <c r="BI176" s="7">
        <v>-67142536.52</v>
      </c>
      <c r="BJ176" s="7">
        <v>-66975012.61</v>
      </c>
      <c r="BK176" s="5">
        <v>-66959462.93</v>
      </c>
      <c r="BL176" s="208">
        <v>-67159951.62</v>
      </c>
      <c r="BM176" s="208">
        <v>-67145916.2</v>
      </c>
      <c r="BN176" s="208">
        <v>-67126749.04</v>
      </c>
      <c r="BO176" s="15">
        <f>((BB176/2)+SUM(BC176:BM176)+(BN176/2))/12</f>
        <v>-67762546.39583333</v>
      </c>
      <c r="BP176" s="81">
        <f>BO176/($BO$176+$BO$183)</f>
        <v>0.919130976687294</v>
      </c>
      <c r="BS176" s="99">
        <f>'INPUTS 2008'!Q74*BP176</f>
        <v>-66836717.40008097</v>
      </c>
      <c r="BU176" s="81">
        <f>BN176/($BN$176+$BN$183)</f>
        <v>0.9183551004179643</v>
      </c>
      <c r="BW176" s="19">
        <f>'INPUTS 2008'!P74</f>
        <v>-72726850.967878</v>
      </c>
      <c r="BX176" s="111">
        <f>BW176*BU176</f>
        <v>-66789074.52368792</v>
      </c>
      <c r="BY176" s="171">
        <f>BX180+BX187</f>
        <v>-663292958.9999999</v>
      </c>
    </row>
    <row r="177" spans="1:76" ht="12.75">
      <c r="A177" s="41">
        <v>155</v>
      </c>
      <c r="B177" s="36"/>
      <c r="C177" s="19"/>
      <c r="D177" s="19" t="s">
        <v>48</v>
      </c>
      <c r="E177" s="19"/>
      <c r="F177" s="7">
        <v>-13401087.82</v>
      </c>
      <c r="G177" s="7">
        <v>-13481117.83</v>
      </c>
      <c r="H177" s="7">
        <v>-13527209.02</v>
      </c>
      <c r="I177" s="7">
        <v>-13597132.42</v>
      </c>
      <c r="J177" s="7">
        <v>-13558965.2</v>
      </c>
      <c r="K177" s="7">
        <v>-13640941.34</v>
      </c>
      <c r="L177" s="44">
        <v>-13707243.9</v>
      </c>
      <c r="M177" s="19">
        <v>-13795098.71</v>
      </c>
      <c r="N177" s="19">
        <v>-13855357.01</v>
      </c>
      <c r="O177" s="19">
        <v>-13945359.81</v>
      </c>
      <c r="P177" s="19">
        <v>-14027081.9</v>
      </c>
      <c r="Q177" s="19">
        <v>-14105404.88</v>
      </c>
      <c r="R177" s="19">
        <v>-13160890.98</v>
      </c>
      <c r="S177" s="7">
        <v>-13253428.18</v>
      </c>
      <c r="T177" s="7">
        <v>-13338889.81</v>
      </c>
      <c r="U177" s="7">
        <v>-13425617.93</v>
      </c>
      <c r="V177" s="7">
        <v>-13502382.13</v>
      </c>
      <c r="W177" s="7">
        <v>-13592996.52</v>
      </c>
      <c r="X177" s="7">
        <v>-13677770.46</v>
      </c>
      <c r="Y177" s="7">
        <v>-13762174.14</v>
      </c>
      <c r="Z177" s="7">
        <v>-13853363.97</v>
      </c>
      <c r="AA177" s="7">
        <v>-13946549.52</v>
      </c>
      <c r="AB177" s="7">
        <v>-14038815.67</v>
      </c>
      <c r="AC177" s="7">
        <v>-14132095.61</v>
      </c>
      <c r="AD177" s="7">
        <v>-14549662.18</v>
      </c>
      <c r="AE177" s="19">
        <v>-14644510.72</v>
      </c>
      <c r="AF177" s="19">
        <v>-14737837.48</v>
      </c>
      <c r="AG177" s="19">
        <v>-14813480.87</v>
      </c>
      <c r="AH177" s="19">
        <v>-14900827.61</v>
      </c>
      <c r="AI177" s="19">
        <v>-14984116.11</v>
      </c>
      <c r="AJ177" s="19">
        <v>-15068935.44</v>
      </c>
      <c r="AK177" s="19">
        <v>-15162710.21</v>
      </c>
      <c r="AL177" s="19">
        <v>-15261568.03</v>
      </c>
      <c r="AM177" s="19">
        <v>-15366257.02</v>
      </c>
      <c r="AN177" s="19">
        <v>-15384812.91</v>
      </c>
      <c r="AO177" s="19">
        <v>-15598382.07</v>
      </c>
      <c r="AP177" s="19">
        <v>-15696093.08</v>
      </c>
      <c r="AQ177" s="19">
        <v>-15797079.25</v>
      </c>
      <c r="AR177" s="19">
        <v>-15891806.47</v>
      </c>
      <c r="AS177" s="19">
        <v>-15997961.33</v>
      </c>
      <c r="AT177" s="19">
        <v>-16095620.21</v>
      </c>
      <c r="AU177" s="19">
        <v>-16189618.78</v>
      </c>
      <c r="AV177" s="19">
        <v>-16283196.3</v>
      </c>
      <c r="AW177" s="19">
        <v>-16381045.67</v>
      </c>
      <c r="AX177" s="19">
        <v>-16427469.98</v>
      </c>
      <c r="AY177" s="19">
        <v>-16566350.78</v>
      </c>
      <c r="AZ177" s="19">
        <v>-16646069.59</v>
      </c>
      <c r="BA177" s="19">
        <v>-16639623.46</v>
      </c>
      <c r="BB177" s="19">
        <v>-16708026.22</v>
      </c>
      <c r="BC177" s="7">
        <v>-16807004.38</v>
      </c>
      <c r="BD177" s="7">
        <v>-16708026.22</v>
      </c>
      <c r="BE177" s="7">
        <v>-16804553.26</v>
      </c>
      <c r="BF177" s="7">
        <v>-16909341.38</v>
      </c>
      <c r="BG177" s="7">
        <v>-16957553.43</v>
      </c>
      <c r="BH177" s="7">
        <v>-17054901.97</v>
      </c>
      <c r="BI177" s="7">
        <v>-17145387.05</v>
      </c>
      <c r="BJ177" s="7">
        <v>-17235511.18</v>
      </c>
      <c r="BK177" s="7">
        <v>-17356137.68</v>
      </c>
      <c r="BL177" s="208">
        <v>-17458025.15</v>
      </c>
      <c r="BM177" s="208">
        <v>-17549132.83</v>
      </c>
      <c r="BN177" s="208">
        <v>-18652436.12</v>
      </c>
      <c r="BO177" s="15">
        <f>((BB177/2)+SUM(BC177:BM177)+(BN177/2))/12</f>
        <v>-17138817.141666666</v>
      </c>
      <c r="BP177" s="81">
        <f>BO177/($BO$177+$BO$184)</f>
        <v>0.999982496181249</v>
      </c>
      <c r="BS177" s="99">
        <f>'INPUTS 2008'!Q75*BP177</f>
        <v>-19515632.979440093</v>
      </c>
      <c r="BU177" s="81">
        <f>BN177/($BN$177+$BN$184)</f>
        <v>0.9999839165686969</v>
      </c>
      <c r="BW177" s="19">
        <f>'INPUTS 2008'!P75</f>
        <v>-20567723.455861513</v>
      </c>
      <c r="BX177" s="111">
        <f>BW177*BU177</f>
        <v>-20567392.65629425</v>
      </c>
    </row>
    <row r="178" spans="1:76" ht="12.75">
      <c r="A178" s="41">
        <v>156</v>
      </c>
      <c r="B178" s="36"/>
      <c r="C178" s="19"/>
      <c r="D178" s="19" t="s">
        <v>49</v>
      </c>
      <c r="E178" s="19"/>
      <c r="F178" s="7">
        <v>-327929344.57</v>
      </c>
      <c r="G178" s="7">
        <v>-330154754.62</v>
      </c>
      <c r="H178" s="7">
        <v>-332309568.25</v>
      </c>
      <c r="I178" s="7">
        <v>-336194708.01</v>
      </c>
      <c r="J178" s="7">
        <v>-337776488.88</v>
      </c>
      <c r="K178" s="7">
        <v>-337237177.66</v>
      </c>
      <c r="L178" s="44">
        <v>-339654871.42</v>
      </c>
      <c r="M178" s="19">
        <v>-341669797.46</v>
      </c>
      <c r="N178" s="19">
        <v>-343356461.71</v>
      </c>
      <c r="O178" s="19">
        <v>-345103530.61</v>
      </c>
      <c r="P178" s="19">
        <v>-347427993.92</v>
      </c>
      <c r="Q178" s="19">
        <v>-349277924.6</v>
      </c>
      <c r="R178" s="19">
        <v>-338067948.88</v>
      </c>
      <c r="S178" s="7">
        <v>-340535829.5</v>
      </c>
      <c r="T178" s="7">
        <v>-342925187.25</v>
      </c>
      <c r="U178" s="7">
        <v>-344953875.64</v>
      </c>
      <c r="V178" s="7">
        <v>-347222921.44</v>
      </c>
      <c r="W178" s="7">
        <v>-349715084.6</v>
      </c>
      <c r="X178" s="7">
        <v>-352117609.96</v>
      </c>
      <c r="Y178" s="7">
        <v>-354488128.16</v>
      </c>
      <c r="Z178" s="7">
        <v>-356891243.61</v>
      </c>
      <c r="AA178" s="7">
        <v>-359484780.5</v>
      </c>
      <c r="AB178" s="7">
        <v>-362066788.45</v>
      </c>
      <c r="AC178" s="7">
        <v>-364642808.95</v>
      </c>
      <c r="AD178" s="7">
        <v>-367488653.58</v>
      </c>
      <c r="AE178" s="39">
        <v>-370123686.01</v>
      </c>
      <c r="AF178" s="39">
        <v>-372788975.81</v>
      </c>
      <c r="AG178" s="39">
        <v>-375105050.03</v>
      </c>
      <c r="AH178" s="39">
        <v>-377778780.59</v>
      </c>
      <c r="AI178" s="39">
        <v>-380327968.64</v>
      </c>
      <c r="AJ178" s="39">
        <v>-382457195.04</v>
      </c>
      <c r="AK178" s="39">
        <v>-385071990.29</v>
      </c>
      <c r="AL178" s="39">
        <v>-387751189.89</v>
      </c>
      <c r="AM178" s="39">
        <v>-390146865.78</v>
      </c>
      <c r="AN178" s="39">
        <v>-393047376.34</v>
      </c>
      <c r="AO178" s="39">
        <v>-395663668.23</v>
      </c>
      <c r="AP178" s="19">
        <v>-398301681.34</v>
      </c>
      <c r="AQ178" s="19">
        <v>-401158248.68</v>
      </c>
      <c r="AR178" s="19">
        <v>-404006359.98</v>
      </c>
      <c r="AS178" s="19">
        <v>-406923563.37</v>
      </c>
      <c r="AT178" s="19">
        <v>-409704361.52</v>
      </c>
      <c r="AU178" s="19">
        <v>-412506890.13</v>
      </c>
      <c r="AV178" s="19">
        <v>-411790034.01</v>
      </c>
      <c r="AW178" s="19">
        <v>-414074172.1</v>
      </c>
      <c r="AX178" s="19">
        <v>-416335801.64</v>
      </c>
      <c r="AY178" s="19">
        <v>-418633079</v>
      </c>
      <c r="AZ178" s="19">
        <v>-420990036.76</v>
      </c>
      <c r="BA178" s="19">
        <v>-422742434.45</v>
      </c>
      <c r="BB178" s="19">
        <v>-423471087.67</v>
      </c>
      <c r="BC178" s="7">
        <v>-425900977.56</v>
      </c>
      <c r="BD178" s="7">
        <v>-429848270.55</v>
      </c>
      <c r="BE178" s="7">
        <v>-431843591.84</v>
      </c>
      <c r="BF178" s="7">
        <v>-434436619.68</v>
      </c>
      <c r="BG178" s="7">
        <v>-436861138.24</v>
      </c>
      <c r="BH178" s="7">
        <v>-439155276.66</v>
      </c>
      <c r="BI178" s="7">
        <v>-441529303.78</v>
      </c>
      <c r="BJ178" s="7">
        <v>-443485824.43</v>
      </c>
      <c r="BK178" s="7">
        <v>-446009786.94</v>
      </c>
      <c r="BL178" s="208">
        <v>-448290924.04</v>
      </c>
      <c r="BM178" s="208">
        <v>-450686442.44</v>
      </c>
      <c r="BN178" s="208">
        <v>-451929170.06</v>
      </c>
      <c r="BO178" s="15">
        <f>((BB178/2)+SUM(BC178:BM178)+(BN178/2))/12</f>
        <v>-438812357.08541656</v>
      </c>
      <c r="BP178" s="81">
        <f>BO178/($BO$178+$BO$185)</f>
        <v>0.9998420395002193</v>
      </c>
      <c r="BS178" s="99">
        <f>'INPUTS 2008'!Q76*BP178</f>
        <v>-475980158.52439296</v>
      </c>
      <c r="BU178" s="81">
        <f>BN178/($BN$178+$BN$185)</f>
        <v>0.9998466234498368</v>
      </c>
      <c r="BW178" s="19">
        <f>'INPUTS 2008'!P76</f>
        <v>-491703677.5493541</v>
      </c>
      <c r="BX178" s="111">
        <f>BW178*BU178</f>
        <v>-491628261.73558897</v>
      </c>
    </row>
    <row r="179" spans="1:76" ht="12.75">
      <c r="A179" s="41">
        <v>157</v>
      </c>
      <c r="B179" s="36"/>
      <c r="C179" s="19"/>
      <c r="D179" s="19" t="s">
        <v>50</v>
      </c>
      <c r="E179" s="19"/>
      <c r="F179" s="7">
        <v>-94657257.5</v>
      </c>
      <c r="G179" s="7">
        <v>-95724383.51</v>
      </c>
      <c r="H179" s="7">
        <v>-96687800.06</v>
      </c>
      <c r="I179" s="7">
        <v>-95434531.5</v>
      </c>
      <c r="J179" s="7">
        <v>-96409289.02</v>
      </c>
      <c r="K179" s="7">
        <v>-96150101.66</v>
      </c>
      <c r="L179" s="44">
        <v>-97079519.13</v>
      </c>
      <c r="M179" s="19">
        <v>-97962847.94</v>
      </c>
      <c r="N179" s="19">
        <v>-98930216.34</v>
      </c>
      <c r="O179" s="19">
        <v>-99110548.81</v>
      </c>
      <c r="P179" s="19">
        <v>-100166777.26</v>
      </c>
      <c r="Q179" s="19">
        <v>-99558437.54</v>
      </c>
      <c r="R179" s="19">
        <v>-103508827.08</v>
      </c>
      <c r="S179" s="7">
        <v>-104447024.67</v>
      </c>
      <c r="T179" s="7">
        <v>-105133614.73</v>
      </c>
      <c r="U179" s="7">
        <v>-105359741.24</v>
      </c>
      <c r="V179" s="7">
        <v>-105384872.81</v>
      </c>
      <c r="W179" s="7">
        <v>-105975041.06</v>
      </c>
      <c r="X179" s="7">
        <v>-106952245.88</v>
      </c>
      <c r="Y179" s="7">
        <v>-104042668.59</v>
      </c>
      <c r="Z179" s="7">
        <v>-105033641.08</v>
      </c>
      <c r="AA179" s="7">
        <v>-105640081.08</v>
      </c>
      <c r="AB179" s="7">
        <v>-95963348.55</v>
      </c>
      <c r="AC179" s="7">
        <v>-96624953.63</v>
      </c>
      <c r="AD179" s="7">
        <v>-111042620.03</v>
      </c>
      <c r="AE179" s="19">
        <v>-111797690.91</v>
      </c>
      <c r="AF179" s="19">
        <v>-114967876.44</v>
      </c>
      <c r="AG179" s="19">
        <v>-126109633.60999998</v>
      </c>
      <c r="AH179" s="19">
        <v>-117029895.89999999</v>
      </c>
      <c r="AI179" s="19">
        <v>-117573452.09</v>
      </c>
      <c r="AJ179" s="19">
        <v>-118144596.58999996</v>
      </c>
      <c r="AK179" s="19">
        <v>-119108087.69</v>
      </c>
      <c r="AL179" s="19">
        <v>-119917954.61999996</v>
      </c>
      <c r="AM179" s="19">
        <v>-120209893.36999997</v>
      </c>
      <c r="AN179" s="19">
        <v>-120624588.41999999</v>
      </c>
      <c r="AO179" s="19">
        <v>-121053414.72000003</v>
      </c>
      <c r="AP179" s="19">
        <v>-122399498.52000001</v>
      </c>
      <c r="AQ179" s="19">
        <v>-123371634.95</v>
      </c>
      <c r="AR179" s="19">
        <v>-123918394.36</v>
      </c>
      <c r="AS179" s="19">
        <v>-124348874.74</v>
      </c>
      <c r="AT179" s="19">
        <v>-124073462.14</v>
      </c>
      <c r="AU179" s="19">
        <v>-97082788.25</v>
      </c>
      <c r="AV179" s="19">
        <v>-75869839.63</v>
      </c>
      <c r="AW179" s="19">
        <v>-76544096.24999997</v>
      </c>
      <c r="AX179" s="19">
        <v>-77351025.14999999</v>
      </c>
      <c r="AY179" s="19">
        <v>-78363203.22000001</v>
      </c>
      <c r="AZ179" s="19">
        <v>-77442958.73000005</v>
      </c>
      <c r="BA179" s="19">
        <v>-78148285.01</v>
      </c>
      <c r="BB179" s="19">
        <v>-77515741.16000003</v>
      </c>
      <c r="BC179" s="7">
        <v>-78232515.51</v>
      </c>
      <c r="BD179" s="7">
        <v>-78983666.07</v>
      </c>
      <c r="BE179" s="7">
        <v>-79723255.99999999</v>
      </c>
      <c r="BF179" s="7">
        <v>-80063837.27</v>
      </c>
      <c r="BG179" s="7">
        <v>-78721217.98</v>
      </c>
      <c r="BH179" s="7">
        <v>-79446887.10000002</v>
      </c>
      <c r="BI179" s="7">
        <v>-80237306.42</v>
      </c>
      <c r="BJ179" s="7">
        <v>-80327282.37999995</v>
      </c>
      <c r="BK179" s="7">
        <v>-80217718.85000001</v>
      </c>
      <c r="BL179" s="208">
        <v>-81006257.12999998</v>
      </c>
      <c r="BM179" s="208">
        <v>-81885317.41999997</v>
      </c>
      <c r="BN179" s="252">
        <v>-82688767.33</v>
      </c>
      <c r="BO179" s="15">
        <f>((BB179/2)+SUM(BC179:BM179)+(BN179/2))/12</f>
        <v>-79912293.03125</v>
      </c>
      <c r="BP179" s="81">
        <f>BO179/($BO$179+$BO$186)</f>
        <v>0.9653748443344151</v>
      </c>
      <c r="BS179" s="99">
        <f>'INPUTS 2008'!Q77*BP179</f>
        <v>-71625677.36525598</v>
      </c>
      <c r="BU179" s="81">
        <f>BN179/($BN$179+$BN$186)</f>
        <v>0.966498517647648</v>
      </c>
      <c r="BW179" s="19">
        <f>'INPUTS 2008'!P77</f>
        <v>-78294707.02690642</v>
      </c>
      <c r="BX179" s="111">
        <f>BW179*BU179</f>
        <v>-75671718.28116195</v>
      </c>
    </row>
    <row r="180" spans="1:76" ht="12.75">
      <c r="A180" s="41">
        <v>158</v>
      </c>
      <c r="B180" s="56"/>
      <c r="C180" s="39"/>
      <c r="D180" s="39" t="s">
        <v>46</v>
      </c>
      <c r="E180" s="39"/>
      <c r="F180" s="6">
        <v>-503881572.90999997</v>
      </c>
      <c r="G180" s="6">
        <v>-507423592.85</v>
      </c>
      <c r="H180" s="6">
        <v>-510731753.4</v>
      </c>
      <c r="I180" s="7">
        <v>-513592222.76</v>
      </c>
      <c r="J180" s="7">
        <v>-516296829.34</v>
      </c>
      <c r="K180" s="7">
        <v>-515747242.06000006</v>
      </c>
      <c r="L180" s="57">
        <f aca="true" t="shared" si="39" ref="L180:BB180">SUM(L176:L179)</f>
        <v>-519212003.02</v>
      </c>
      <c r="M180" s="57">
        <f t="shared" si="39"/>
        <v>-522296517.87999994</v>
      </c>
      <c r="N180" s="57">
        <f t="shared" si="39"/>
        <v>-524737804.36</v>
      </c>
      <c r="O180" s="57">
        <f t="shared" si="39"/>
        <v>-526883129.54</v>
      </c>
      <c r="P180" s="57">
        <f t="shared" si="39"/>
        <v>-529863379.69</v>
      </c>
      <c r="Q180" s="57">
        <f t="shared" si="39"/>
        <v>-531174418.32000005</v>
      </c>
      <c r="R180" s="57">
        <f t="shared" si="39"/>
        <v>-523036588</v>
      </c>
      <c r="S180" s="57">
        <f t="shared" si="39"/>
        <v>-526685420.55</v>
      </c>
      <c r="T180" s="57">
        <f t="shared" si="39"/>
        <v>-529983763.24</v>
      </c>
      <c r="U180" s="57">
        <f t="shared" si="39"/>
        <v>-532418764.12</v>
      </c>
      <c r="V180" s="57">
        <f t="shared" si="39"/>
        <v>-534744839</v>
      </c>
      <c r="W180" s="57">
        <f t="shared" si="39"/>
        <v>-538097556.1800001</v>
      </c>
      <c r="X180" s="57">
        <f t="shared" si="39"/>
        <v>-541542454.66</v>
      </c>
      <c r="Y180" s="57">
        <f t="shared" si="39"/>
        <v>-541210590.85</v>
      </c>
      <c r="Z180" s="57">
        <f t="shared" si="39"/>
        <v>-544810898.25</v>
      </c>
      <c r="AA180" s="57">
        <f t="shared" si="39"/>
        <v>-548209474.5600001</v>
      </c>
      <c r="AB180" s="57">
        <f t="shared" si="39"/>
        <v>-541328770.29</v>
      </c>
      <c r="AC180" s="57">
        <f t="shared" si="39"/>
        <v>-544661956.12</v>
      </c>
      <c r="AD180" s="57">
        <f t="shared" si="39"/>
        <v>-562484273.26</v>
      </c>
      <c r="AE180" s="57">
        <f t="shared" si="39"/>
        <v>-566090675.11</v>
      </c>
      <c r="AF180" s="57">
        <f t="shared" si="39"/>
        <v>-572131029.72</v>
      </c>
      <c r="AG180" s="57">
        <f t="shared" si="39"/>
        <v>-585628680.1999999</v>
      </c>
      <c r="AH180" s="57">
        <f t="shared" si="39"/>
        <v>-579441667.9</v>
      </c>
      <c r="AI180" s="57">
        <f t="shared" si="39"/>
        <v>-582724617.52</v>
      </c>
      <c r="AJ180" s="57">
        <f t="shared" si="39"/>
        <v>-585624215.42</v>
      </c>
      <c r="AK180" s="57">
        <f t="shared" si="39"/>
        <v>-589241556.98</v>
      </c>
      <c r="AL180" s="57">
        <f t="shared" si="39"/>
        <v>-592242272.25</v>
      </c>
      <c r="AM180" s="57">
        <f t="shared" si="39"/>
        <v>-595133220.88</v>
      </c>
      <c r="AN180" s="57">
        <f t="shared" si="39"/>
        <v>-598566660.8599999</v>
      </c>
      <c r="AO180" s="57">
        <f t="shared" si="39"/>
        <v>-601939247.73</v>
      </c>
      <c r="AP180" s="57">
        <f t="shared" si="39"/>
        <v>-606084065.26</v>
      </c>
      <c r="AQ180" s="57">
        <f t="shared" si="39"/>
        <v>-610096844.9100001</v>
      </c>
      <c r="AR180" s="57">
        <f t="shared" si="39"/>
        <v>-613698224.27</v>
      </c>
      <c r="AS180" s="57">
        <f t="shared" si="39"/>
        <v>-616939294.67</v>
      </c>
      <c r="AT180" s="57">
        <f t="shared" si="39"/>
        <v>-619678243.43</v>
      </c>
      <c r="AU180" s="57">
        <f t="shared" si="39"/>
        <v>-595682180.0799999</v>
      </c>
      <c r="AV180" s="57">
        <f t="shared" si="39"/>
        <v>-573951628.0999999</v>
      </c>
      <c r="AW180" s="57">
        <f t="shared" si="39"/>
        <v>-577116425.63</v>
      </c>
      <c r="AX180" s="57">
        <f t="shared" si="39"/>
        <v>-580334183.78</v>
      </c>
      <c r="AY180" s="57">
        <f t="shared" si="39"/>
        <v>-583886638.74</v>
      </c>
      <c r="AZ180" s="57">
        <f t="shared" si="39"/>
        <v>-585490617.27</v>
      </c>
      <c r="BA180" s="57">
        <f t="shared" si="39"/>
        <v>-587814908.25</v>
      </c>
      <c r="BB180" s="138">
        <f t="shared" si="39"/>
        <v>-588077253.07</v>
      </c>
      <c r="BC180" s="6">
        <v>-591420567.69</v>
      </c>
      <c r="BD180" s="6">
        <v>-596117705.3</v>
      </c>
      <c r="BE180" s="6">
        <v>-595239166.5</v>
      </c>
      <c r="BF180" s="6">
        <v>-598362680.73</v>
      </c>
      <c r="BG180" s="6">
        <v>-599564868.13</v>
      </c>
      <c r="BH180" s="6">
        <v>-602766750.09</v>
      </c>
      <c r="BI180" s="6">
        <v>-606054533.77</v>
      </c>
      <c r="BJ180" s="6">
        <v>-608023630.6</v>
      </c>
      <c r="BK180" s="216">
        <v>-610543106.4</v>
      </c>
      <c r="BL180" s="251">
        <f>SUM(BL176:BL179)</f>
        <v>-613915157.94</v>
      </c>
      <c r="BM180" s="251">
        <f>SUM(BM176:BM179)</f>
        <v>-617266808.89</v>
      </c>
      <c r="BN180" s="251">
        <f>SUM(BN176:BN179)</f>
        <v>-620397122.5500001</v>
      </c>
      <c r="BO180" s="39">
        <f>SUM(BO176:BO179)</f>
        <v>-603626013.6541666</v>
      </c>
      <c r="BP180" s="81"/>
      <c r="BS180" s="128">
        <f>SUM(BS176:BS179)</f>
        <v>-633958186.2691699</v>
      </c>
      <c r="BU180" s="81"/>
      <c r="BW180" s="39">
        <f>SUM(BW176:BW179)</f>
        <v>-663292959</v>
      </c>
      <c r="BX180" s="111">
        <f>SUM(BX176:BX179)</f>
        <v>-654656447.196733</v>
      </c>
    </row>
    <row r="181" spans="1:73" ht="12.75">
      <c r="A181" s="41">
        <v>159</v>
      </c>
      <c r="B181" s="15"/>
      <c r="C181" s="15"/>
      <c r="D181" s="15"/>
      <c r="E181" s="15"/>
      <c r="F181" s="5"/>
      <c r="G181" s="5"/>
      <c r="H181" s="5"/>
      <c r="I181" s="6"/>
      <c r="J181" s="6"/>
      <c r="K181" s="6"/>
      <c r="L181" s="50"/>
      <c r="M181" s="19"/>
      <c r="N181" s="19"/>
      <c r="O181" s="19"/>
      <c r="P181" s="19"/>
      <c r="Q181" s="19"/>
      <c r="R181" s="19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35"/>
      <c r="BC181" s="5"/>
      <c r="BD181" s="5"/>
      <c r="BE181" s="5"/>
      <c r="BF181" s="5"/>
      <c r="BG181" s="5"/>
      <c r="BH181" s="5"/>
      <c r="BI181" s="5"/>
      <c r="BJ181" s="5"/>
      <c r="BK181" s="5"/>
      <c r="BL181" s="208"/>
      <c r="BM181" s="208"/>
      <c r="BN181" s="208"/>
      <c r="BO181" s="15"/>
      <c r="BP181" s="85"/>
      <c r="BU181" s="85"/>
    </row>
    <row r="182" spans="1:78" s="68" customFormat="1" ht="12.75">
      <c r="A182" s="41">
        <v>160</v>
      </c>
      <c r="B182" s="36" t="s">
        <v>4</v>
      </c>
      <c r="C182" s="19" t="s">
        <v>35</v>
      </c>
      <c r="D182" s="19"/>
      <c r="E182" s="19"/>
      <c r="F182" s="5"/>
      <c r="G182" s="5"/>
      <c r="H182" s="5"/>
      <c r="I182" s="5"/>
      <c r="J182" s="5"/>
      <c r="K182" s="5"/>
      <c r="L182" s="50"/>
      <c r="M182" s="19"/>
      <c r="N182" s="19"/>
      <c r="O182" s="19"/>
      <c r="P182" s="19"/>
      <c r="Q182" s="19"/>
      <c r="R182" s="19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35"/>
      <c r="BC182" s="5"/>
      <c r="BD182" s="5"/>
      <c r="BE182" s="5"/>
      <c r="BF182" s="5"/>
      <c r="BG182" s="5"/>
      <c r="BH182" s="5"/>
      <c r="BI182" s="5"/>
      <c r="BJ182" s="5"/>
      <c r="BK182" s="5"/>
      <c r="BL182" s="208"/>
      <c r="BM182" s="208"/>
      <c r="BN182" s="208"/>
      <c r="BO182" s="19"/>
      <c r="BP182" s="81"/>
      <c r="BQ182" s="81"/>
      <c r="BR182" s="99"/>
      <c r="BS182" s="99"/>
      <c r="BT182" s="114"/>
      <c r="BU182" s="81"/>
      <c r="BV182" s="81"/>
      <c r="BW182" s="99"/>
      <c r="BX182" s="99"/>
      <c r="BY182" s="18"/>
      <c r="BZ182"/>
    </row>
    <row r="183" spans="1:77" ht="12.75">
      <c r="A183" s="41">
        <v>161</v>
      </c>
      <c r="B183" s="36"/>
      <c r="C183" s="19"/>
      <c r="D183" s="19" t="s">
        <v>47</v>
      </c>
      <c r="E183" s="19"/>
      <c r="F183" s="7">
        <v>-5785007.73</v>
      </c>
      <c r="G183" s="7">
        <v>-5789763.24</v>
      </c>
      <c r="H183" s="7">
        <v>-5793748.38</v>
      </c>
      <c r="I183" s="5">
        <v>-5798829.2</v>
      </c>
      <c r="J183" s="5">
        <v>-5804116.15</v>
      </c>
      <c r="K183" s="5">
        <v>-5808822.65</v>
      </c>
      <c r="L183" s="44">
        <v>-5804835.08</v>
      </c>
      <c r="M183" s="19">
        <v>-5806929.39</v>
      </c>
      <c r="N183" s="19">
        <v>-5809604.84</v>
      </c>
      <c r="O183" s="19">
        <v>-5812401.91</v>
      </c>
      <c r="P183" s="19">
        <v>-5816688.94</v>
      </c>
      <c r="Q183" s="19">
        <v>-5820642.36</v>
      </c>
      <c r="R183" s="19">
        <v>-5850051.3</v>
      </c>
      <c r="S183" s="7">
        <v>-5853407.42</v>
      </c>
      <c r="T183" s="7">
        <v>-5856447.25</v>
      </c>
      <c r="U183" s="7">
        <v>-5859697.07</v>
      </c>
      <c r="V183" s="7">
        <v>-5861897.07</v>
      </c>
      <c r="W183" s="7">
        <v>-5864097.07</v>
      </c>
      <c r="X183" s="7">
        <v>-5867313.62</v>
      </c>
      <c r="Y183" s="7">
        <v>-5870409.92</v>
      </c>
      <c r="Z183" s="7">
        <v>-5873294.53</v>
      </c>
      <c r="AA183" s="7">
        <v>-5875916.9</v>
      </c>
      <c r="AB183" s="7">
        <v>-5878984.91</v>
      </c>
      <c r="AC183" s="7">
        <v>-5881609.41</v>
      </c>
      <c r="AD183" s="7">
        <v>-5885573.29</v>
      </c>
      <c r="AE183" s="19">
        <v>-5888633.01</v>
      </c>
      <c r="AF183" s="19">
        <v>-5891422.79</v>
      </c>
      <c r="AG183" s="19">
        <v>-5894212.57</v>
      </c>
      <c r="AH183" s="19">
        <v>-5897550.42</v>
      </c>
      <c r="AI183" s="19">
        <v>-5900778.09</v>
      </c>
      <c r="AJ183" s="19">
        <v>-5903782.3</v>
      </c>
      <c r="AK183" s="19">
        <v>-5906139.62</v>
      </c>
      <c r="AL183" s="19">
        <v>-5908513.55</v>
      </c>
      <c r="AM183" s="19">
        <v>-5911067.4</v>
      </c>
      <c r="AN183" s="19">
        <v>-5913637.39</v>
      </c>
      <c r="AO183" s="19">
        <v>-5916642.79</v>
      </c>
      <c r="AP183" s="19">
        <v>-5922542.9</v>
      </c>
      <c r="AQ183" s="19">
        <v>-5928443.01</v>
      </c>
      <c r="AR183" s="19">
        <v>-5931374.06</v>
      </c>
      <c r="AS183" s="19">
        <v>-5933857.15</v>
      </c>
      <c r="AT183" s="19">
        <v>-5933563.53</v>
      </c>
      <c r="AU183" s="19">
        <v>-5936077.38</v>
      </c>
      <c r="AV183" s="19">
        <v>-5938806.1</v>
      </c>
      <c r="AW183" s="19">
        <v>-5941616.28</v>
      </c>
      <c r="AX183" s="19">
        <v>-5944266.04</v>
      </c>
      <c r="AY183" s="19">
        <v>-5946950.71</v>
      </c>
      <c r="AZ183" s="19">
        <v>-5949040.5</v>
      </c>
      <c r="BA183" s="19">
        <v>-5951167.61</v>
      </c>
      <c r="BB183" s="19">
        <v>-5953650.17</v>
      </c>
      <c r="BC183" s="7">
        <v>-5956127.22</v>
      </c>
      <c r="BD183" s="7">
        <v>-5958604.27</v>
      </c>
      <c r="BE183" s="7">
        <v>-5958683.29</v>
      </c>
      <c r="BF183" s="7">
        <v>-5960575.2</v>
      </c>
      <c r="BG183" s="7">
        <v>-5962138.02</v>
      </c>
      <c r="BH183" s="7">
        <v>-5964020.07</v>
      </c>
      <c r="BI183" s="7">
        <v>-5964593</v>
      </c>
      <c r="BJ183" s="7">
        <v>-5964914.14</v>
      </c>
      <c r="BK183" s="5">
        <v>-5964410.61</v>
      </c>
      <c r="BL183" s="208">
        <v>-5964590.28</v>
      </c>
      <c r="BM183" s="208">
        <v>-5965038.97</v>
      </c>
      <c r="BN183" s="208">
        <v>-5967796.86</v>
      </c>
      <c r="BO183" s="15">
        <f>((BB183/2)+SUM(BC183:BM183)+(BN183/2))/12</f>
        <v>-5962034.882083333</v>
      </c>
      <c r="BP183" s="81">
        <f>BO183/($BO$176+$BO$183)</f>
        <v>0.08086902331270604</v>
      </c>
      <c r="BS183" s="99">
        <f>+'INPUTS 2008'!Q74*BP183</f>
        <v>-5880576.538778526</v>
      </c>
      <c r="BU183" s="81">
        <f>BN183/($BN$176+$BN$183)</f>
        <v>0.0816448995820357</v>
      </c>
      <c r="BX183" s="111">
        <f>BW176*BU183</f>
        <v>-5937776.444190076</v>
      </c>
      <c r="BY183" s="15"/>
    </row>
    <row r="184" spans="1:76" ht="12.75">
      <c r="A184" s="41">
        <v>162</v>
      </c>
      <c r="B184" s="36"/>
      <c r="C184" s="19"/>
      <c r="D184" s="19" t="s">
        <v>48</v>
      </c>
      <c r="E184" s="19"/>
      <c r="F184" s="7">
        <v>-300</v>
      </c>
      <c r="G184" s="7">
        <v>-300</v>
      </c>
      <c r="H184" s="7">
        <v>-300</v>
      </c>
      <c r="I184" s="7">
        <v>-300</v>
      </c>
      <c r="J184" s="7">
        <v>-300</v>
      </c>
      <c r="K184" s="7">
        <v>-300</v>
      </c>
      <c r="L184" s="44">
        <v>-300</v>
      </c>
      <c r="M184" s="19">
        <v>-300</v>
      </c>
      <c r="N184" s="19">
        <v>-300</v>
      </c>
      <c r="O184" s="19">
        <v>-300</v>
      </c>
      <c r="P184" s="19">
        <v>-300</v>
      </c>
      <c r="Q184" s="19">
        <v>-300</v>
      </c>
      <c r="R184" s="19">
        <v>-300</v>
      </c>
      <c r="S184" s="7">
        <v>-300</v>
      </c>
      <c r="T184" s="7">
        <v>-300</v>
      </c>
      <c r="U184" s="7">
        <v>-300</v>
      </c>
      <c r="V184" s="7">
        <v>-300</v>
      </c>
      <c r="W184" s="7">
        <v>-300</v>
      </c>
      <c r="X184" s="7">
        <v>-300</v>
      </c>
      <c r="Y184" s="7">
        <v>-300</v>
      </c>
      <c r="Z184" s="7">
        <v>-300</v>
      </c>
      <c r="AA184" s="7">
        <v>-300</v>
      </c>
      <c r="AB184" s="7">
        <v>-300</v>
      </c>
      <c r="AC184" s="7">
        <v>-300</v>
      </c>
      <c r="AD184" s="7">
        <v>-300</v>
      </c>
      <c r="AE184" s="19">
        <v>-300</v>
      </c>
      <c r="AF184" s="19">
        <v>-300</v>
      </c>
      <c r="AG184" s="19">
        <v>-300</v>
      </c>
      <c r="AH184" s="19">
        <v>-300</v>
      </c>
      <c r="AI184" s="19">
        <v>-300</v>
      </c>
      <c r="AJ184" s="19">
        <v>-300</v>
      </c>
      <c r="AK184" s="19">
        <v>-300</v>
      </c>
      <c r="AL184" s="19">
        <v>-300</v>
      </c>
      <c r="AM184" s="19">
        <v>-300</v>
      </c>
      <c r="AN184" s="19">
        <v>-300</v>
      </c>
      <c r="AO184" s="19">
        <v>-300</v>
      </c>
      <c r="AP184" s="19">
        <v>-300</v>
      </c>
      <c r="AQ184" s="19">
        <v>-300</v>
      </c>
      <c r="AR184" s="19">
        <v>-300</v>
      </c>
      <c r="AS184" s="19">
        <v>-300</v>
      </c>
      <c r="AT184" s="19">
        <v>-300</v>
      </c>
      <c r="AU184" s="19">
        <v>-300</v>
      </c>
      <c r="AV184" s="19">
        <v>-300</v>
      </c>
      <c r="AW184" s="19">
        <v>-300</v>
      </c>
      <c r="AX184" s="19">
        <v>-300</v>
      </c>
      <c r="AY184" s="19">
        <v>-300</v>
      </c>
      <c r="AZ184" s="19">
        <v>-300</v>
      </c>
      <c r="BA184" s="19">
        <v>-300</v>
      </c>
      <c r="BB184" s="19">
        <v>-300</v>
      </c>
      <c r="BC184" s="7">
        <v>-300</v>
      </c>
      <c r="BD184" s="7">
        <v>-300</v>
      </c>
      <c r="BE184" s="7">
        <v>-300</v>
      </c>
      <c r="BF184" s="7">
        <v>-300</v>
      </c>
      <c r="BG184" s="7">
        <v>-300</v>
      </c>
      <c r="BH184" s="7">
        <v>-300</v>
      </c>
      <c r="BI184" s="7">
        <v>-300</v>
      </c>
      <c r="BJ184" s="7">
        <v>-300</v>
      </c>
      <c r="BK184" s="7">
        <v>-300</v>
      </c>
      <c r="BL184" s="208">
        <v>-300</v>
      </c>
      <c r="BM184" s="208">
        <v>-300</v>
      </c>
      <c r="BN184" s="208">
        <v>-300</v>
      </c>
      <c r="BO184" s="15">
        <f>((BB184/2)+SUM(BC184:BM184)+(BN184/2))/12</f>
        <v>-300</v>
      </c>
      <c r="BP184" s="81">
        <f>BO184/($BO$177+$BO$184)</f>
        <v>1.750381875100639E-05</v>
      </c>
      <c r="BS184" s="99">
        <f>+'INPUTS 2008'!Q75*BP184</f>
        <v>-341.6040818592156</v>
      </c>
      <c r="BU184" s="81">
        <f>BN184/($BN$177+$BN$184)</f>
        <v>1.6083431303053248E-05</v>
      </c>
      <c r="BX184" s="111">
        <f>BW177*BU184</f>
        <v>-330.79956726254557</v>
      </c>
    </row>
    <row r="185" spans="1:76" ht="12.75">
      <c r="A185" s="41">
        <v>163</v>
      </c>
      <c r="B185" s="36"/>
      <c r="C185" s="19"/>
      <c r="D185" s="19" t="s">
        <v>49</v>
      </c>
      <c r="E185" s="19"/>
      <c r="F185" s="7">
        <v>-74612.75999999978</v>
      </c>
      <c r="G185" s="7">
        <v>-74612.76</v>
      </c>
      <c r="H185" s="7">
        <v>-74612.76</v>
      </c>
      <c r="I185" s="7">
        <v>-71097.65</v>
      </c>
      <c r="J185" s="7">
        <v>-71097.65</v>
      </c>
      <c r="K185" s="7">
        <v>-71097.65</v>
      </c>
      <c r="L185" s="44">
        <v>-71097.65</v>
      </c>
      <c r="M185" s="19">
        <v>-71097.65</v>
      </c>
      <c r="N185" s="19">
        <v>-71097.65</v>
      </c>
      <c r="O185" s="19">
        <v>-71097.65</v>
      </c>
      <c r="P185" s="19">
        <v>-71097.65</v>
      </c>
      <c r="Q185" s="19">
        <v>-71384.15</v>
      </c>
      <c r="R185" s="19">
        <v>-69325.97</v>
      </c>
      <c r="S185" s="7">
        <v>-69325.97</v>
      </c>
      <c r="T185" s="7">
        <v>-69325.97000000067</v>
      </c>
      <c r="U185" s="7">
        <v>-69325.97000000067</v>
      </c>
      <c r="V185" s="7">
        <v>-69325.97000000067</v>
      </c>
      <c r="W185" s="7">
        <v>-69325.97000000067</v>
      </c>
      <c r="X185" s="7">
        <v>-69325.96999999974</v>
      </c>
      <c r="Y185" s="7">
        <v>-69325.97000000067</v>
      </c>
      <c r="Z185" s="7">
        <v>-69325.96999999974</v>
      </c>
      <c r="AA185" s="7">
        <v>-69325.97000000067</v>
      </c>
      <c r="AB185" s="7">
        <v>-69325.97</v>
      </c>
      <c r="AC185" s="7">
        <v>-69325.97000000067</v>
      </c>
      <c r="AD185" s="7">
        <v>-69325.96999999974</v>
      </c>
      <c r="AE185" s="19">
        <v>-69325.97000000067</v>
      </c>
      <c r="AF185" s="19">
        <v>-69325.96999999974</v>
      </c>
      <c r="AG185" s="19">
        <v>-69325.97000000067</v>
      </c>
      <c r="AH185" s="19">
        <v>-69325.97000000067</v>
      </c>
      <c r="AI185" s="19">
        <v>-69325.97000000067</v>
      </c>
      <c r="AJ185" s="19">
        <v>-69325.9700000016</v>
      </c>
      <c r="AK185" s="19">
        <v>-69325.97</v>
      </c>
      <c r="AL185" s="19">
        <v>-69325.97</v>
      </c>
      <c r="AM185" s="19">
        <v>-69325.97000000067</v>
      </c>
      <c r="AN185" s="19">
        <v>-69325.97</v>
      </c>
      <c r="AO185" s="19">
        <v>-69325.96999999974</v>
      </c>
      <c r="AP185" s="19">
        <v>-69325.97000000067</v>
      </c>
      <c r="AQ185" s="19">
        <v>-69325.97</v>
      </c>
      <c r="AR185" s="19">
        <v>-69325.97</v>
      </c>
      <c r="AS185" s="19">
        <v>-69325.97</v>
      </c>
      <c r="AT185" s="19">
        <v>-69325.97</v>
      </c>
      <c r="AU185" s="19">
        <v>-69325.97</v>
      </c>
      <c r="AV185" s="19">
        <v>-69325.97</v>
      </c>
      <c r="AW185" s="19">
        <v>-69325.96999999974</v>
      </c>
      <c r="AX185" s="19">
        <v>-69325.96999999974</v>
      </c>
      <c r="AY185" s="19">
        <v>-69325.96999999974</v>
      </c>
      <c r="AZ185" s="19">
        <v>-69325.97000000067</v>
      </c>
      <c r="BA185" s="19">
        <v>-69325.96999999974</v>
      </c>
      <c r="BB185" s="19">
        <v>-69325.97000000067</v>
      </c>
      <c r="BC185" s="7">
        <v>-69325.9700000016</v>
      </c>
      <c r="BD185" s="7">
        <v>-69325.97000000067</v>
      </c>
      <c r="BE185" s="7">
        <v>-69325.96999999974</v>
      </c>
      <c r="BF185" s="7">
        <v>-69325.96999999974</v>
      </c>
      <c r="BG185" s="7">
        <v>-69325.97000000067</v>
      </c>
      <c r="BH185" s="7">
        <v>-69325.97000000067</v>
      </c>
      <c r="BI185" s="7">
        <v>-69325.97000000067</v>
      </c>
      <c r="BJ185" s="7">
        <v>-69325.9700000016</v>
      </c>
      <c r="BK185" s="7">
        <v>-69325.96999999974</v>
      </c>
      <c r="BL185" s="208">
        <v>-69325.96999999974</v>
      </c>
      <c r="BM185" s="208">
        <v>-69325.9700000016</v>
      </c>
      <c r="BN185" s="208">
        <v>-69325.96999999974</v>
      </c>
      <c r="BO185" s="15">
        <f>((BB185/2)+SUM(BC185:BM185)+(BN185/2))/12</f>
        <v>-69325.97000000055</v>
      </c>
      <c r="BP185" s="81">
        <f>BO185/($BO$178+$BO$185)</f>
        <v>0.0001579604997806366</v>
      </c>
      <c r="BS185" s="99">
        <f>+'INPUTS 2008'!Q76*BP185</f>
        <v>-75197.9420306854</v>
      </c>
      <c r="BU185" s="81">
        <f>BN185/($BN$178+$BN$185)</f>
        <v>0.0001533765501631192</v>
      </c>
      <c r="BX185" s="111">
        <f>BW178*BU185</f>
        <v>-75415.81376503869</v>
      </c>
    </row>
    <row r="186" spans="1:76" ht="12.75">
      <c r="A186" s="41">
        <v>164</v>
      </c>
      <c r="B186" s="36"/>
      <c r="C186" s="19"/>
      <c r="D186" s="19" t="s">
        <v>50</v>
      </c>
      <c r="E186" s="19"/>
      <c r="F186" s="7">
        <v>-2866218.86</v>
      </c>
      <c r="G186" s="7">
        <v>-2866218.86</v>
      </c>
      <c r="H186" s="7">
        <v>-2866218.86</v>
      </c>
      <c r="I186" s="7">
        <v>-2866218.86</v>
      </c>
      <c r="J186" s="7">
        <v>-2866218.86</v>
      </c>
      <c r="K186" s="7">
        <v>-2866218.86</v>
      </c>
      <c r="L186" s="44">
        <v>-2866218.86</v>
      </c>
      <c r="M186" s="19">
        <v>-2866218.86</v>
      </c>
      <c r="N186" s="19">
        <v>-2866218.86</v>
      </c>
      <c r="O186" s="19">
        <v>-2866218.86</v>
      </c>
      <c r="P186" s="19">
        <v>-2866218.86</v>
      </c>
      <c r="Q186" s="19">
        <v>-2866218.86</v>
      </c>
      <c r="R186" s="19">
        <v>-2866218.86</v>
      </c>
      <c r="S186" s="7">
        <v>-2866218.86</v>
      </c>
      <c r="T186" s="7">
        <v>-2866218.86</v>
      </c>
      <c r="U186" s="7">
        <v>-2866218.86</v>
      </c>
      <c r="V186" s="7">
        <v>-2866218.86</v>
      </c>
      <c r="W186" s="7">
        <v>-2866218.86</v>
      </c>
      <c r="X186" s="7">
        <v>-2866218.86</v>
      </c>
      <c r="Y186" s="7">
        <v>-2866218.86</v>
      </c>
      <c r="Z186" s="7">
        <v>-2866218.86</v>
      </c>
      <c r="AA186" s="7">
        <v>-2866218.86</v>
      </c>
      <c r="AB186" s="7">
        <v>-2866218.86</v>
      </c>
      <c r="AC186" s="7">
        <v>-2866218.86</v>
      </c>
      <c r="AD186" s="7">
        <v>-2866218.86</v>
      </c>
      <c r="AE186" s="69">
        <v>-2866218.86</v>
      </c>
      <c r="AF186" s="69">
        <v>-2866218.86</v>
      </c>
      <c r="AG186" s="69">
        <v>-2866218.86</v>
      </c>
      <c r="AH186" s="69">
        <v>-2866218.86</v>
      </c>
      <c r="AI186" s="69">
        <v>-2866218.86</v>
      </c>
      <c r="AJ186" s="69">
        <v>-2866218.86</v>
      </c>
      <c r="AK186" s="69">
        <v>-2866218.86</v>
      </c>
      <c r="AL186" s="69">
        <v>-2866218.86</v>
      </c>
      <c r="AM186" s="69">
        <v>-2866218.86</v>
      </c>
      <c r="AN186" s="69">
        <v>-2866218.86</v>
      </c>
      <c r="AO186" s="69">
        <v>-2866218.86</v>
      </c>
      <c r="AP186" s="19">
        <v>-2866218.86</v>
      </c>
      <c r="AQ186" s="19">
        <v>-2866218.86</v>
      </c>
      <c r="AR186" s="19">
        <v>-2866218.86</v>
      </c>
      <c r="AS186" s="19">
        <v>-2866218.86</v>
      </c>
      <c r="AT186" s="19">
        <v>-2866218.86</v>
      </c>
      <c r="AU186" s="19">
        <v>-2866218.86</v>
      </c>
      <c r="AV186" s="19">
        <v>-2866218.86</v>
      </c>
      <c r="AW186" s="19">
        <v>-2866218.86</v>
      </c>
      <c r="AX186" s="19">
        <v>-2866218.86</v>
      </c>
      <c r="AY186" s="19">
        <v>-2866218.86</v>
      </c>
      <c r="AZ186" s="19">
        <v>-2866218.86</v>
      </c>
      <c r="BA186" s="19">
        <v>-2866218.86</v>
      </c>
      <c r="BB186" s="19">
        <v>-2866218.86</v>
      </c>
      <c r="BC186" s="7">
        <v>-2866218.86</v>
      </c>
      <c r="BD186" s="7">
        <v>-2866218.86</v>
      </c>
      <c r="BE186" s="7">
        <v>-2866218.86</v>
      </c>
      <c r="BF186" s="7">
        <v>-2866218.86</v>
      </c>
      <c r="BG186" s="7">
        <v>-2866218.86</v>
      </c>
      <c r="BH186" s="7">
        <v>-2866218.86</v>
      </c>
      <c r="BI186" s="7">
        <v>-2866218.86</v>
      </c>
      <c r="BJ186" s="7">
        <v>-2866218.86</v>
      </c>
      <c r="BK186" s="71">
        <v>-2866218.86</v>
      </c>
      <c r="BL186" s="208">
        <v>-2866218.86</v>
      </c>
      <c r="BM186" s="208">
        <v>-2866218.86</v>
      </c>
      <c r="BN186" s="208">
        <v>-2866218.86</v>
      </c>
      <c r="BO186" s="15">
        <f>((BB186/2)+SUM(BC186:BM186)+(BN186/2))/12</f>
        <v>-2866218.86</v>
      </c>
      <c r="BP186" s="81">
        <f>BO186/($BO$179+$BO$186)</f>
        <v>0.03462515566558488</v>
      </c>
      <c r="BS186" s="99">
        <f>+'INPUTS 2008'!Q77*BP186</f>
        <v>-2569002.3341501476</v>
      </c>
      <c r="BU186" s="81">
        <f>BN186/($BN$179+$BN$186)</f>
        <v>0.03350148235235195</v>
      </c>
      <c r="BX186" s="111">
        <f>BW179*BU186</f>
        <v>-2622988.745744472</v>
      </c>
    </row>
    <row r="187" spans="1:76" ht="12.75">
      <c r="A187" s="41">
        <v>165</v>
      </c>
      <c r="B187" s="56"/>
      <c r="C187" s="39"/>
      <c r="D187" s="39" t="s">
        <v>46</v>
      </c>
      <c r="E187" s="39"/>
      <c r="F187" s="6">
        <v>-8726139.35</v>
      </c>
      <c r="G187" s="6">
        <v>-8730894.86</v>
      </c>
      <c r="H187" s="6">
        <v>-8734880</v>
      </c>
      <c r="I187" s="7">
        <v>-8736445.71</v>
      </c>
      <c r="J187" s="7">
        <v>-8741732.66</v>
      </c>
      <c r="K187" s="7">
        <v>-8746439.16</v>
      </c>
      <c r="L187" s="57">
        <v>-8742451.59</v>
      </c>
      <c r="M187" s="39">
        <v>-8744545.9</v>
      </c>
      <c r="N187" s="39">
        <v>-8747221.35</v>
      </c>
      <c r="O187" s="39">
        <v>-8750018.42</v>
      </c>
      <c r="P187" s="39">
        <v>-8754305.450000001</v>
      </c>
      <c r="Q187" s="39">
        <v>-8758545.370000001</v>
      </c>
      <c r="R187" s="39">
        <v>-8785896.129999999</v>
      </c>
      <c r="S187" s="6">
        <f aca="true" t="shared" si="40" ref="S187:BB187">SUM(S183:S186)</f>
        <v>-8789252.25</v>
      </c>
      <c r="T187" s="6">
        <f t="shared" si="40"/>
        <v>-8792292.08</v>
      </c>
      <c r="U187" s="6">
        <f t="shared" si="40"/>
        <v>-8795541.9</v>
      </c>
      <c r="V187" s="6">
        <f t="shared" si="40"/>
        <v>-8797741.9</v>
      </c>
      <c r="W187" s="6">
        <f t="shared" si="40"/>
        <v>-8799941.9</v>
      </c>
      <c r="X187" s="6">
        <f t="shared" si="40"/>
        <v>-8803158.45</v>
      </c>
      <c r="Y187" s="6">
        <f t="shared" si="40"/>
        <v>-8806254.75</v>
      </c>
      <c r="Z187" s="6">
        <f t="shared" si="40"/>
        <v>-8809139.36</v>
      </c>
      <c r="AA187" s="6">
        <f t="shared" si="40"/>
        <v>-8811761.73</v>
      </c>
      <c r="AB187" s="6">
        <f t="shared" si="40"/>
        <v>-8814829.74</v>
      </c>
      <c r="AC187" s="6">
        <f t="shared" si="40"/>
        <v>-8817454.24</v>
      </c>
      <c r="AD187" s="6">
        <f t="shared" si="40"/>
        <v>-8821418.12</v>
      </c>
      <c r="AE187" s="5">
        <f t="shared" si="40"/>
        <v>-8824477.84</v>
      </c>
      <c r="AF187" s="5">
        <f t="shared" si="40"/>
        <v>-8827267.62</v>
      </c>
      <c r="AG187" s="5">
        <f t="shared" si="40"/>
        <v>-8830057.4</v>
      </c>
      <c r="AH187" s="5">
        <f t="shared" si="40"/>
        <v>-8833395.25</v>
      </c>
      <c r="AI187" s="5">
        <f t="shared" si="40"/>
        <v>-8836622.92</v>
      </c>
      <c r="AJ187" s="5">
        <f t="shared" si="40"/>
        <v>-8839627.13</v>
      </c>
      <c r="AK187" s="5">
        <f t="shared" si="40"/>
        <v>-8841984.45</v>
      </c>
      <c r="AL187" s="5">
        <f t="shared" si="40"/>
        <v>-8844358.379999999</v>
      </c>
      <c r="AM187" s="5">
        <f t="shared" si="40"/>
        <v>-8846912.23</v>
      </c>
      <c r="AN187" s="5">
        <f t="shared" si="40"/>
        <v>-8849482.219999999</v>
      </c>
      <c r="AO187" s="5">
        <f t="shared" si="40"/>
        <v>-8852487.62</v>
      </c>
      <c r="AP187" s="5">
        <f t="shared" si="40"/>
        <v>-8858387.73</v>
      </c>
      <c r="AQ187" s="5">
        <f t="shared" si="40"/>
        <v>-8864287.84</v>
      </c>
      <c r="AR187" s="5">
        <f t="shared" si="40"/>
        <v>-8867218.889999999</v>
      </c>
      <c r="AS187" s="5">
        <f t="shared" si="40"/>
        <v>-8869701.98</v>
      </c>
      <c r="AT187" s="5">
        <f t="shared" si="40"/>
        <v>-8869408.36</v>
      </c>
      <c r="AU187" s="5">
        <f t="shared" si="40"/>
        <v>-8871922.209999999</v>
      </c>
      <c r="AV187" s="5">
        <f t="shared" si="40"/>
        <v>-8874650.93</v>
      </c>
      <c r="AW187" s="5">
        <f t="shared" si="40"/>
        <v>-8877461.11</v>
      </c>
      <c r="AX187" s="5">
        <f t="shared" si="40"/>
        <v>-8880110.87</v>
      </c>
      <c r="AY187" s="5">
        <f t="shared" si="40"/>
        <v>-8882795.54</v>
      </c>
      <c r="AZ187" s="5">
        <f t="shared" si="40"/>
        <v>-8884885.33</v>
      </c>
      <c r="BA187" s="5">
        <f t="shared" si="40"/>
        <v>-8887012.44</v>
      </c>
      <c r="BB187" s="137">
        <f t="shared" si="40"/>
        <v>-8889495</v>
      </c>
      <c r="BC187" s="6">
        <v>-8891972.05</v>
      </c>
      <c r="BD187" s="6">
        <v>-8894449.1</v>
      </c>
      <c r="BE187" s="6">
        <v>-8894528.12</v>
      </c>
      <c r="BF187" s="6">
        <v>-8896420.03</v>
      </c>
      <c r="BG187" s="6">
        <v>-8897982.85</v>
      </c>
      <c r="BH187" s="6">
        <v>-8899864.9</v>
      </c>
      <c r="BI187" s="6">
        <v>-8900437.83</v>
      </c>
      <c r="BJ187" s="6">
        <v>-8900758.97</v>
      </c>
      <c r="BK187" s="7">
        <v>-8900255.44</v>
      </c>
      <c r="BL187" s="251">
        <f>SUM(BL183:BL186)</f>
        <v>-8900435.11</v>
      </c>
      <c r="BM187" s="251">
        <f>SUM(BM183:BM186)</f>
        <v>-8900883.8</v>
      </c>
      <c r="BN187" s="251">
        <f>SUM(BN183:BN186)</f>
        <v>-8903641.69</v>
      </c>
      <c r="BO187" s="19">
        <f>SUM(BO183:BO186)</f>
        <v>-8897879.712083334</v>
      </c>
      <c r="BP187" s="81"/>
      <c r="BS187" s="128">
        <f>SUM(BS183:BS186)</f>
        <v>-8525118.419041216</v>
      </c>
      <c r="BU187" s="81"/>
      <c r="BX187" s="111">
        <f>SUM(BX183:BX186)</f>
        <v>-8636511.80326685</v>
      </c>
    </row>
    <row r="188" spans="1:73" ht="13.5" thickBot="1">
      <c r="A188" s="41">
        <v>166</v>
      </c>
      <c r="B188" s="64"/>
      <c r="C188" s="65"/>
      <c r="D188" s="65"/>
      <c r="E188" s="65"/>
      <c r="F188" s="5"/>
      <c r="G188" s="5"/>
      <c r="H188" s="5"/>
      <c r="I188" s="6"/>
      <c r="J188" s="6"/>
      <c r="K188" s="6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35"/>
      <c r="BC188" s="5"/>
      <c r="BD188" s="5"/>
      <c r="BE188" s="5"/>
      <c r="BF188" s="5"/>
      <c r="BG188" s="5"/>
      <c r="BH188" s="5"/>
      <c r="BI188" s="5"/>
      <c r="BJ188" s="5"/>
      <c r="BK188" s="5"/>
      <c r="BL188" s="253"/>
      <c r="BM188" s="253"/>
      <c r="BN188" s="253"/>
      <c r="BO188" s="19"/>
      <c r="BP188" s="81"/>
      <c r="BS188" s="111"/>
      <c r="BU188" s="81"/>
    </row>
    <row r="189" spans="1:73" ht="13.5" thickTop="1">
      <c r="A189" s="41">
        <v>167</v>
      </c>
      <c r="B189" s="36"/>
      <c r="C189" s="19"/>
      <c r="D189" s="19"/>
      <c r="E189" s="19"/>
      <c r="F189" s="5"/>
      <c r="G189" s="5"/>
      <c r="H189" s="5"/>
      <c r="I189" s="5"/>
      <c r="J189" s="5"/>
      <c r="K189" s="5"/>
      <c r="L189" s="50"/>
      <c r="M189" s="19"/>
      <c r="N189" s="19"/>
      <c r="O189" s="19"/>
      <c r="P189" s="19"/>
      <c r="Q189" s="19"/>
      <c r="R189" s="19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35"/>
      <c r="BC189" s="5"/>
      <c r="BD189" s="5"/>
      <c r="BE189" s="5"/>
      <c r="BF189" s="5"/>
      <c r="BG189" s="5"/>
      <c r="BH189" s="5"/>
      <c r="BI189" s="5"/>
      <c r="BJ189" s="5"/>
      <c r="BK189" s="5"/>
      <c r="BL189" s="208">
        <f>+BL187+BL180</f>
        <v>-622815593.0500001</v>
      </c>
      <c r="BM189" s="208">
        <f>+BM187+BM180</f>
        <v>-626167692.6899999</v>
      </c>
      <c r="BN189" s="208">
        <f>+BN187+BN180</f>
        <v>-629300764.2400001</v>
      </c>
      <c r="BO189" s="19"/>
      <c r="BP189" s="81"/>
      <c r="BS189" s="111"/>
      <c r="BU189" s="81"/>
    </row>
    <row r="190" spans="1:78" ht="12.75">
      <c r="A190" s="41">
        <v>168</v>
      </c>
      <c r="B190" s="36" t="s">
        <v>72</v>
      </c>
      <c r="C190" s="19"/>
      <c r="D190" s="19"/>
      <c r="E190" s="19"/>
      <c r="F190" s="5"/>
      <c r="G190" s="5"/>
      <c r="H190" s="5"/>
      <c r="I190" s="5"/>
      <c r="J190" s="5"/>
      <c r="K190" s="5"/>
      <c r="L190" s="44"/>
      <c r="M190" s="19"/>
      <c r="N190" s="19"/>
      <c r="O190" s="19"/>
      <c r="P190" s="19"/>
      <c r="Q190" s="19"/>
      <c r="R190" s="19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35"/>
      <c r="BC190" s="5"/>
      <c r="BD190" s="5"/>
      <c r="BE190" s="5"/>
      <c r="BF190" s="5"/>
      <c r="BG190" s="5"/>
      <c r="BH190" s="5"/>
      <c r="BI190" s="5"/>
      <c r="BJ190" s="5"/>
      <c r="BK190" s="5"/>
      <c r="BL190" s="208"/>
      <c r="BM190" s="208"/>
      <c r="BN190" s="208"/>
      <c r="BO190" s="19"/>
      <c r="BP190" s="81"/>
      <c r="BS190" s="111"/>
      <c r="BU190" s="81"/>
      <c r="BZ190" s="19">
        <v>0</v>
      </c>
    </row>
    <row r="191" spans="1:77" ht="12.75">
      <c r="A191" s="41">
        <v>169</v>
      </c>
      <c r="B191" s="36"/>
      <c r="C191" s="19"/>
      <c r="D191" s="19" t="s">
        <v>47</v>
      </c>
      <c r="E191" s="19"/>
      <c r="F191" s="5">
        <v>18915098.99</v>
      </c>
      <c r="G191" s="5">
        <v>18740889.609999992</v>
      </c>
      <c r="H191" s="5">
        <v>18593065.290000003</v>
      </c>
      <c r="I191" s="5">
        <v>18429309.709999997</v>
      </c>
      <c r="J191" s="5">
        <v>18237787.35</v>
      </c>
      <c r="K191" s="5">
        <v>18066145.68999999</v>
      </c>
      <c r="L191" s="44">
        <f aca="true" t="shared" si="41" ref="L191:BB191">L158+L169+L176+L183</f>
        <v>18018786.090000004</v>
      </c>
      <c r="M191" s="44">
        <f t="shared" si="41"/>
        <v>17918286.58</v>
      </c>
      <c r="N191" s="44">
        <f t="shared" si="41"/>
        <v>17792797.849999998</v>
      </c>
      <c r="O191" s="44">
        <f t="shared" si="41"/>
        <v>17662079.769999992</v>
      </c>
      <c r="P191" s="44">
        <f t="shared" si="41"/>
        <v>17468477.169999983</v>
      </c>
      <c r="Q191" s="44">
        <f t="shared" si="41"/>
        <v>17289219.449999988</v>
      </c>
      <c r="R191" s="44">
        <f t="shared" si="41"/>
        <v>17193540.74999998</v>
      </c>
      <c r="S191" s="19">
        <f t="shared" si="41"/>
        <v>17039967.48999998</v>
      </c>
      <c r="T191" s="19">
        <f t="shared" si="41"/>
        <v>16899994.40999998</v>
      </c>
      <c r="U191" s="19">
        <f t="shared" si="41"/>
        <v>16803286.72999998</v>
      </c>
      <c r="V191" s="19">
        <f t="shared" si="41"/>
        <v>16711159.469999991</v>
      </c>
      <c r="W191" s="19">
        <f t="shared" si="41"/>
        <v>16619032.209999986</v>
      </c>
      <c r="X191" s="19">
        <f t="shared" si="41"/>
        <v>16488615.27999999</v>
      </c>
      <c r="Y191" s="19">
        <f t="shared" si="41"/>
        <v>16362727.379999997</v>
      </c>
      <c r="Z191" s="19">
        <f t="shared" si="41"/>
        <v>16244813.139999986</v>
      </c>
      <c r="AA191" s="19">
        <f t="shared" si="41"/>
        <v>16136776.899999997</v>
      </c>
      <c r="AB191" s="19">
        <f t="shared" si="41"/>
        <v>16011954.729999986</v>
      </c>
      <c r="AC191" s="19">
        <f t="shared" si="41"/>
        <v>15888053.929999989</v>
      </c>
      <c r="AD191" s="19">
        <f t="shared" si="41"/>
        <v>15742850.509999998</v>
      </c>
      <c r="AE191" s="19">
        <f t="shared" si="41"/>
        <v>15618340.789999997</v>
      </c>
      <c r="AF191" s="19">
        <f t="shared" si="41"/>
        <v>15503998.490000002</v>
      </c>
      <c r="AG191" s="19">
        <f t="shared" si="41"/>
        <v>15389656.18</v>
      </c>
      <c r="AH191" s="19">
        <f t="shared" si="41"/>
        <v>15254670.22</v>
      </c>
      <c r="AI191" s="19">
        <f t="shared" si="41"/>
        <v>15144525.66999999</v>
      </c>
      <c r="AJ191" s="19">
        <f t="shared" si="41"/>
        <v>15027113.790000003</v>
      </c>
      <c r="AK191" s="19">
        <f t="shared" si="41"/>
        <v>14934442.27999999</v>
      </c>
      <c r="AL191" s="19">
        <f t="shared" si="41"/>
        <v>14839720.249999996</v>
      </c>
      <c r="AM191" s="19">
        <f t="shared" si="41"/>
        <v>14738521.399999997</v>
      </c>
      <c r="AN191" s="19">
        <f t="shared" si="41"/>
        <v>14636272.929999992</v>
      </c>
      <c r="AO191" s="19">
        <f t="shared" si="41"/>
        <v>14519368.009999998</v>
      </c>
      <c r="AP191" s="19">
        <f t="shared" si="41"/>
        <v>14429018.009999996</v>
      </c>
      <c r="AQ191" s="19">
        <f t="shared" si="41"/>
        <v>14340028.189999988</v>
      </c>
      <c r="AR191" s="19">
        <f t="shared" si="41"/>
        <v>14225315.709999997</v>
      </c>
      <c r="AS191" s="19">
        <f t="shared" si="41"/>
        <v>14126663.959999984</v>
      </c>
      <c r="AT191" s="19">
        <f t="shared" si="41"/>
        <v>13991053.249999985</v>
      </c>
      <c r="AU191" s="19">
        <f t="shared" si="41"/>
        <v>13890456.039999988</v>
      </c>
      <c r="AV191" s="19">
        <f t="shared" si="41"/>
        <v>13782052.079999993</v>
      </c>
      <c r="AW191" s="19">
        <f t="shared" si="41"/>
        <v>13670688.449999988</v>
      </c>
      <c r="AX191" s="19">
        <f t="shared" si="41"/>
        <v>13565153.209999986</v>
      </c>
      <c r="AY191" s="19">
        <f t="shared" si="41"/>
        <v>13458349.809999995</v>
      </c>
      <c r="AZ191" s="19">
        <f t="shared" si="41"/>
        <v>13368713.569999993</v>
      </c>
      <c r="BA191" s="19">
        <f t="shared" si="41"/>
        <v>13281278.97999999</v>
      </c>
      <c r="BB191" s="135">
        <f t="shared" si="41"/>
        <v>13180963.729999991</v>
      </c>
      <c r="BC191" s="5">
        <v>13080814.459999993</v>
      </c>
      <c r="BD191" s="5">
        <v>12980665.189999994</v>
      </c>
      <c r="BE191" s="5">
        <v>12946043.97999999</v>
      </c>
      <c r="BF191" s="5">
        <v>12859035.06999999</v>
      </c>
      <c r="BG191" s="5">
        <v>12785396.16999999</v>
      </c>
      <c r="BH191" s="5">
        <v>12698788.239999987</v>
      </c>
      <c r="BI191" s="5">
        <v>12665363.149999991</v>
      </c>
      <c r="BJ191" s="5">
        <v>12514722.439999983</v>
      </c>
      <c r="BK191" s="5">
        <v>12530775.649999984</v>
      </c>
      <c r="BL191" s="208">
        <f aca="true" t="shared" si="42" ref="BL191:BN192">BL158+BL169+BL176+BL183</f>
        <v>12629451.759999976</v>
      </c>
      <c r="BM191" s="208">
        <f t="shared" si="42"/>
        <v>12290313.469999984</v>
      </c>
      <c r="BN191" s="208">
        <f>BN158+BN169+BN176+BN183</f>
        <v>12171294.819999978</v>
      </c>
      <c r="BO191" s="19">
        <f>BO158+BO169+BO176+BO183</f>
        <v>12721458.237916656</v>
      </c>
      <c r="BP191" s="19">
        <v>0</v>
      </c>
      <c r="BQ191" s="19">
        <v>0</v>
      </c>
      <c r="BR191" s="19">
        <v>0</v>
      </c>
      <c r="BS191" s="99">
        <f>BS158+BS169+BS176+BS183</f>
        <v>10880044.957385879</v>
      </c>
      <c r="BT191" s="19"/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</row>
    <row r="192" spans="1:73" ht="12.75">
      <c r="A192" s="41">
        <v>170</v>
      </c>
      <c r="B192" s="36"/>
      <c r="C192" s="19"/>
      <c r="D192" s="19" t="s">
        <v>48</v>
      </c>
      <c r="E192" s="19"/>
      <c r="F192" s="5">
        <v>20864454.07999999</v>
      </c>
      <c r="G192" s="5">
        <v>20467251.32999999</v>
      </c>
      <c r="H192" s="5">
        <v>20613566.30999999</v>
      </c>
      <c r="I192" s="5">
        <v>20704864.969999984</v>
      </c>
      <c r="J192" s="5">
        <v>21082603.13999999</v>
      </c>
      <c r="K192" s="5">
        <v>21168112.329999994</v>
      </c>
      <c r="L192" s="44">
        <f aca="true" t="shared" si="43" ref="L192:BB192">L159+L170+L177+L184</f>
        <v>21227062.959999993</v>
      </c>
      <c r="M192" s="44">
        <f t="shared" si="43"/>
        <v>21175641.56199999</v>
      </c>
      <c r="N192" s="44">
        <f t="shared" si="43"/>
        <v>21396144.651999995</v>
      </c>
      <c r="O192" s="44">
        <f t="shared" si="43"/>
        <v>21367683.31199999</v>
      </c>
      <c r="P192" s="44">
        <f t="shared" si="43"/>
        <v>21354454.612000003</v>
      </c>
      <c r="Q192" s="44">
        <f t="shared" si="43"/>
        <v>21371483.801999994</v>
      </c>
      <c r="R192" s="44">
        <f t="shared" si="43"/>
        <v>22361609.332</v>
      </c>
      <c r="S192" s="19">
        <f t="shared" si="43"/>
        <v>21629949.310000002</v>
      </c>
      <c r="T192" s="19">
        <f t="shared" si="43"/>
        <v>21619958.480000004</v>
      </c>
      <c r="U192" s="19">
        <f t="shared" si="43"/>
        <v>21648719.400000006</v>
      </c>
      <c r="V192" s="19">
        <f t="shared" si="43"/>
        <v>21644367.340000004</v>
      </c>
      <c r="W192" s="19">
        <f t="shared" si="43"/>
        <v>21644871.570000004</v>
      </c>
      <c r="X192" s="19">
        <f t="shared" si="43"/>
        <v>21638583.080000006</v>
      </c>
      <c r="Y192" s="19">
        <f t="shared" si="43"/>
        <v>21687087.550000004</v>
      </c>
      <c r="Z192" s="19">
        <f t="shared" si="43"/>
        <v>21682671.650000006</v>
      </c>
      <c r="AA192" s="19">
        <f t="shared" si="43"/>
        <v>21786741.19000001</v>
      </c>
      <c r="AB192" s="19">
        <f t="shared" si="43"/>
        <v>21791408.760000005</v>
      </c>
      <c r="AC192" s="19">
        <f t="shared" si="43"/>
        <v>21782944.970000006</v>
      </c>
      <c r="AD192" s="19">
        <f t="shared" si="43"/>
        <v>21449492.520000003</v>
      </c>
      <c r="AE192" s="19">
        <f t="shared" si="43"/>
        <v>21450358.830000006</v>
      </c>
      <c r="AF192" s="19">
        <f t="shared" si="43"/>
        <v>21468353.88</v>
      </c>
      <c r="AG192" s="19">
        <f t="shared" si="43"/>
        <v>21561520.96000001</v>
      </c>
      <c r="AH192" s="19">
        <f t="shared" si="43"/>
        <v>21587433.500000007</v>
      </c>
      <c r="AI192" s="19">
        <f t="shared" si="43"/>
        <v>21707341.990000002</v>
      </c>
      <c r="AJ192" s="19">
        <f t="shared" si="43"/>
        <v>21885372.92</v>
      </c>
      <c r="AK192" s="19">
        <f t="shared" si="43"/>
        <v>21886922.85</v>
      </c>
      <c r="AL192" s="19">
        <f t="shared" si="43"/>
        <v>21822161.61</v>
      </c>
      <c r="AM192" s="19">
        <f t="shared" si="43"/>
        <v>21669021.220000003</v>
      </c>
      <c r="AN192" s="19">
        <f t="shared" si="43"/>
        <v>21503233.76</v>
      </c>
      <c r="AO192" s="19">
        <f t="shared" si="43"/>
        <v>21406260.110000007</v>
      </c>
      <c r="AP192" s="19">
        <f t="shared" si="43"/>
        <v>21376385.07</v>
      </c>
      <c r="AQ192" s="19">
        <f t="shared" si="43"/>
        <v>21309615.759999998</v>
      </c>
      <c r="AR192" s="19">
        <f t="shared" si="43"/>
        <v>21233755.840000004</v>
      </c>
      <c r="AS192" s="19">
        <f t="shared" si="43"/>
        <v>21265476.85</v>
      </c>
      <c r="AT192" s="19">
        <f t="shared" si="43"/>
        <v>21200271.260000005</v>
      </c>
      <c r="AU192" s="19">
        <f t="shared" si="43"/>
        <v>21261626.509999998</v>
      </c>
      <c r="AV192" s="19">
        <f t="shared" si="43"/>
        <v>21290538.8</v>
      </c>
      <c r="AW192" s="19">
        <f t="shared" si="43"/>
        <v>21244562.019999996</v>
      </c>
      <c r="AX192" s="19">
        <f t="shared" si="43"/>
        <v>21242869.419999998</v>
      </c>
      <c r="AY192" s="19">
        <f t="shared" si="43"/>
        <v>21175379.470000006</v>
      </c>
      <c r="AZ192" s="19">
        <f t="shared" si="43"/>
        <v>21173039.560000006</v>
      </c>
      <c r="BA192" s="19">
        <f t="shared" si="43"/>
        <v>21165247.089999996</v>
      </c>
      <c r="BB192" s="135">
        <f t="shared" si="43"/>
        <v>21387193.03000001</v>
      </c>
      <c r="BC192" s="5">
        <v>21220423.08000001</v>
      </c>
      <c r="BD192" s="5">
        <v>21397865.000000007</v>
      </c>
      <c r="BE192" s="5">
        <v>21496179.360000003</v>
      </c>
      <c r="BF192" s="5">
        <v>21491876.86000001</v>
      </c>
      <c r="BG192" s="5">
        <v>21438729.879999995</v>
      </c>
      <c r="BH192" s="5">
        <v>21667948.800000004</v>
      </c>
      <c r="BI192" s="5">
        <v>22229627.899999995</v>
      </c>
      <c r="BJ192" s="5">
        <v>22174256.910000004</v>
      </c>
      <c r="BK192" s="5">
        <v>22496322.299999997</v>
      </c>
      <c r="BL192" s="208">
        <f t="shared" si="42"/>
        <v>22486942.57</v>
      </c>
      <c r="BM192" s="208">
        <f t="shared" si="42"/>
        <v>22378668.340000004</v>
      </c>
      <c r="BN192" s="208">
        <f t="shared" si="42"/>
        <v>23848682.390000004</v>
      </c>
      <c r="BO192" s="19">
        <f>BO159+BO170+BO177+BO184</f>
        <v>21924731.559166662</v>
      </c>
      <c r="BP192" s="81"/>
      <c r="BS192" s="99">
        <f>BS159+BS170+BS177+BS184</f>
        <v>24004671.22310477</v>
      </c>
      <c r="BU192" s="81"/>
    </row>
    <row r="193" spans="1:73" ht="12.75">
      <c r="A193" s="41">
        <v>171</v>
      </c>
      <c r="B193" s="36"/>
      <c r="C193" s="19"/>
      <c r="D193" s="19" t="s">
        <v>49</v>
      </c>
      <c r="E193" s="19"/>
      <c r="F193" s="5">
        <v>586895388.75</v>
      </c>
      <c r="G193" s="5">
        <v>586099584.7500001</v>
      </c>
      <c r="H193" s="5">
        <v>589311449.1800002</v>
      </c>
      <c r="I193" s="5">
        <v>588032669.61</v>
      </c>
      <c r="J193" s="5">
        <v>585774294.23</v>
      </c>
      <c r="K193" s="5">
        <v>589938920.2300001</v>
      </c>
      <c r="L193" s="44">
        <f aca="true" t="shared" si="44" ref="L193:R193">L160+L165+L178+L185+L171</f>
        <v>593700334.1200002</v>
      </c>
      <c r="M193" s="44">
        <f t="shared" si="44"/>
        <v>593175629.2780002</v>
      </c>
      <c r="N193" s="44">
        <f t="shared" si="44"/>
        <v>598511923.6580001</v>
      </c>
      <c r="O193" s="44">
        <f t="shared" si="44"/>
        <v>600141635.6079999</v>
      </c>
      <c r="P193" s="44">
        <f t="shared" si="44"/>
        <v>601604729.638</v>
      </c>
      <c r="Q193" s="44">
        <f t="shared" si="44"/>
        <v>609507172.8280001</v>
      </c>
      <c r="R193" s="44">
        <f t="shared" si="44"/>
        <v>620759774.978</v>
      </c>
      <c r="S193" s="19">
        <f aca="true" t="shared" si="45" ref="S193:BB193">S160+S165+S171+S178+S185</f>
        <v>620695213.44</v>
      </c>
      <c r="T193" s="19">
        <f t="shared" si="45"/>
        <v>622953457.1399999</v>
      </c>
      <c r="U193" s="19">
        <f t="shared" si="45"/>
        <v>625820151.58</v>
      </c>
      <c r="V193" s="19">
        <f t="shared" si="45"/>
        <v>624869343.31</v>
      </c>
      <c r="W193" s="19">
        <f t="shared" si="45"/>
        <v>628878100.8399999</v>
      </c>
      <c r="X193" s="19">
        <f t="shared" si="45"/>
        <v>629180379.2600002</v>
      </c>
      <c r="Y193" s="19">
        <f t="shared" si="45"/>
        <v>631796359.94</v>
      </c>
      <c r="Z193" s="19">
        <f t="shared" si="45"/>
        <v>632704791.2499999</v>
      </c>
      <c r="AA193" s="19">
        <f t="shared" si="45"/>
        <v>637468252.7900001</v>
      </c>
      <c r="AB193" s="19">
        <f t="shared" si="45"/>
        <v>632594205.53</v>
      </c>
      <c r="AC193" s="19">
        <f t="shared" si="45"/>
        <v>633174806.3199999</v>
      </c>
      <c r="AD193" s="19">
        <f t="shared" si="45"/>
        <v>653532966.1799998</v>
      </c>
      <c r="AE193" s="19">
        <f t="shared" si="45"/>
        <v>652672799.2</v>
      </c>
      <c r="AF193" s="19">
        <f t="shared" si="45"/>
        <v>654554795</v>
      </c>
      <c r="AG193" s="19">
        <f t="shared" si="45"/>
        <v>657007593.27</v>
      </c>
      <c r="AH193" s="19">
        <f t="shared" si="45"/>
        <v>657483102.1400001</v>
      </c>
      <c r="AI193" s="19">
        <f t="shared" si="45"/>
        <v>659747606.7399999</v>
      </c>
      <c r="AJ193" s="19">
        <f t="shared" si="45"/>
        <v>662174743.0299997</v>
      </c>
      <c r="AK193" s="19">
        <f t="shared" si="45"/>
        <v>661008888.79</v>
      </c>
      <c r="AL193" s="19">
        <f t="shared" si="45"/>
        <v>661866739.55</v>
      </c>
      <c r="AM193" s="19">
        <f t="shared" si="45"/>
        <v>664402921.3000001</v>
      </c>
      <c r="AN193" s="19">
        <f t="shared" si="45"/>
        <v>664292357.27</v>
      </c>
      <c r="AO193" s="19">
        <f t="shared" si="45"/>
        <v>667080000.0999998</v>
      </c>
      <c r="AP193" s="19">
        <f t="shared" si="45"/>
        <v>676077154.2</v>
      </c>
      <c r="AQ193" s="19">
        <f t="shared" si="45"/>
        <v>672426474.2199998</v>
      </c>
      <c r="AR193" s="19">
        <f t="shared" si="45"/>
        <v>671491545.48</v>
      </c>
      <c r="AS193" s="19">
        <f t="shared" si="45"/>
        <v>679069460.9799999</v>
      </c>
      <c r="AT193" s="19">
        <f t="shared" si="45"/>
        <v>677828480.1100001</v>
      </c>
      <c r="AU193" s="19">
        <f t="shared" si="45"/>
        <v>680404682.38</v>
      </c>
      <c r="AV193" s="19">
        <f t="shared" si="45"/>
        <v>690501907.95</v>
      </c>
      <c r="AW193" s="19">
        <f t="shared" si="45"/>
        <v>689579945.18</v>
      </c>
      <c r="AX193" s="19">
        <f t="shared" si="45"/>
        <v>695065476.39</v>
      </c>
      <c r="AY193" s="19">
        <f t="shared" si="45"/>
        <v>698682494.098</v>
      </c>
      <c r="AZ193" s="19">
        <f t="shared" si="45"/>
        <v>704430930.4300001</v>
      </c>
      <c r="BA193" s="19">
        <f t="shared" si="45"/>
        <v>702406877.8599999</v>
      </c>
      <c r="BB193" s="135">
        <f t="shared" si="45"/>
        <v>725256617.3399997</v>
      </c>
      <c r="BC193" s="5">
        <v>715873000.3299997</v>
      </c>
      <c r="BD193" s="5">
        <v>723599176.1699998</v>
      </c>
      <c r="BE193" s="5">
        <v>726526051.4699998</v>
      </c>
      <c r="BF193" s="5">
        <v>728739254.7199998</v>
      </c>
      <c r="BG193" s="5">
        <v>726238649.99</v>
      </c>
      <c r="BH193" s="5">
        <v>736949582.1999998</v>
      </c>
      <c r="BI193" s="5">
        <v>753201684.3700001</v>
      </c>
      <c r="BJ193" s="5">
        <v>759438093.9599996</v>
      </c>
      <c r="BK193" s="5">
        <v>769251236.7499998</v>
      </c>
      <c r="BL193" s="208">
        <f>BL185+BL178+BL171+BL165+BL160</f>
        <v>769258578.2499996</v>
      </c>
      <c r="BM193" s="208">
        <f>BM185+BM178+BM171+BM165+BM160</f>
        <v>794101738.0799997</v>
      </c>
      <c r="BN193" s="208">
        <f>BN185+BN178+BN171+BN165+BN160</f>
        <v>812887422.2599996</v>
      </c>
      <c r="BO193" s="19">
        <f>BO160+BO165+BO171+BO178+BO185</f>
        <v>747687422.1741664</v>
      </c>
      <c r="BP193" s="81"/>
      <c r="BS193" s="99">
        <f>BS160+BS165+BS171+BS178+BS185</f>
        <v>851092625.2244545</v>
      </c>
      <c r="BU193" s="81"/>
    </row>
    <row r="194" spans="1:73" ht="12.75">
      <c r="A194" s="41">
        <v>172</v>
      </c>
      <c r="B194" s="36"/>
      <c r="C194" s="19"/>
      <c r="D194" s="19" t="s">
        <v>50</v>
      </c>
      <c r="E194" s="19"/>
      <c r="F194" s="5">
        <v>44804499.32999997</v>
      </c>
      <c r="G194" s="5">
        <v>43746617.18999997</v>
      </c>
      <c r="H194" s="5">
        <v>42852656.989999965</v>
      </c>
      <c r="I194" s="5">
        <v>44591490.34999998</v>
      </c>
      <c r="J194" s="5">
        <v>43982782.50999999</v>
      </c>
      <c r="K194" s="5">
        <v>41605931.2</v>
      </c>
      <c r="L194" s="50">
        <f aca="true" t="shared" si="46" ref="L194:R194">L186+L179+L172+L161</f>
        <v>40357707.03999999</v>
      </c>
      <c r="M194" s="50">
        <f t="shared" si="46"/>
        <v>39450450.140000015</v>
      </c>
      <c r="N194" s="50">
        <f t="shared" si="46"/>
        <v>38623077.610000014</v>
      </c>
      <c r="O194" s="50">
        <f t="shared" si="46"/>
        <v>38004114.75000003</v>
      </c>
      <c r="P194" s="50">
        <f t="shared" si="46"/>
        <v>36812732.750000015</v>
      </c>
      <c r="Q194" s="50">
        <f t="shared" si="46"/>
        <v>35868855.16999997</v>
      </c>
      <c r="R194" s="50">
        <f t="shared" si="46"/>
        <v>30851745.52000001</v>
      </c>
      <c r="S194" s="19">
        <f aca="true" t="shared" si="47" ref="S194:BB194">S161+S172+S179+S186</f>
        <v>29907969.349999994</v>
      </c>
      <c r="T194" s="19">
        <f t="shared" si="47"/>
        <v>29535044.03000003</v>
      </c>
      <c r="U194" s="19">
        <f t="shared" si="47"/>
        <v>30662936.350000024</v>
      </c>
      <c r="V194" s="19">
        <f t="shared" si="47"/>
        <v>30176920.800000027</v>
      </c>
      <c r="W194" s="19">
        <f t="shared" si="47"/>
        <v>29530358.09000002</v>
      </c>
      <c r="X194" s="19">
        <f t="shared" si="47"/>
        <v>47681492.91000001</v>
      </c>
      <c r="Y194" s="19">
        <f t="shared" si="47"/>
        <v>48498537.69000001</v>
      </c>
      <c r="Z194" s="19">
        <f t="shared" si="47"/>
        <v>47009766.18000001</v>
      </c>
      <c r="AA194" s="19">
        <f t="shared" si="47"/>
        <v>45389632.95000002</v>
      </c>
      <c r="AB194" s="19">
        <f t="shared" si="47"/>
        <v>44563413.69</v>
      </c>
      <c r="AC194" s="19">
        <f t="shared" si="47"/>
        <v>43652793.89000003</v>
      </c>
      <c r="AD194" s="19">
        <f t="shared" si="47"/>
        <v>48311943.489999995</v>
      </c>
      <c r="AE194" s="19">
        <f t="shared" si="47"/>
        <v>47381351.95999999</v>
      </c>
      <c r="AF194" s="19">
        <f t="shared" si="47"/>
        <v>45964070.479999974</v>
      </c>
      <c r="AG194" s="19">
        <f t="shared" si="47"/>
        <v>48407964.65000002</v>
      </c>
      <c r="AH194" s="19">
        <f t="shared" si="47"/>
        <v>48170831.31</v>
      </c>
      <c r="AI194" s="19">
        <f t="shared" si="47"/>
        <v>47407281.89999999</v>
      </c>
      <c r="AJ194" s="19">
        <f t="shared" si="47"/>
        <v>48144292.03000003</v>
      </c>
      <c r="AK194" s="19">
        <f t="shared" si="47"/>
        <v>47747434.09000002</v>
      </c>
      <c r="AL194" s="19">
        <f t="shared" si="47"/>
        <v>47445728.48000002</v>
      </c>
      <c r="AM194" s="19">
        <f t="shared" si="47"/>
        <v>46711674.240000054</v>
      </c>
      <c r="AN194" s="19">
        <f t="shared" si="47"/>
        <v>46323309.45000003</v>
      </c>
      <c r="AO194" s="19">
        <f t="shared" si="47"/>
        <v>45853785.009999976</v>
      </c>
      <c r="AP194" s="19">
        <f t="shared" si="47"/>
        <v>45109311.29999997</v>
      </c>
      <c r="AQ194" s="19">
        <f t="shared" si="47"/>
        <v>44843089.01999998</v>
      </c>
      <c r="AR194" s="19">
        <f t="shared" si="47"/>
        <v>43734853.880000025</v>
      </c>
      <c r="AS194" s="19">
        <f t="shared" si="47"/>
        <v>42859233.05000001</v>
      </c>
      <c r="AT194" s="19">
        <f t="shared" si="47"/>
        <v>42440613.31</v>
      </c>
      <c r="AU194" s="19">
        <f t="shared" si="47"/>
        <v>44458945.43999998</v>
      </c>
      <c r="AV194" s="19">
        <f t="shared" si="47"/>
        <v>42071880.650000006</v>
      </c>
      <c r="AW194" s="19">
        <f t="shared" si="47"/>
        <v>41684148.850000024</v>
      </c>
      <c r="AX194" s="19">
        <f t="shared" si="47"/>
        <v>41328077.13000001</v>
      </c>
      <c r="AY194" s="19">
        <f t="shared" si="47"/>
        <v>41667154.95999998</v>
      </c>
      <c r="AZ194" s="19">
        <f t="shared" si="47"/>
        <v>43409589.78999995</v>
      </c>
      <c r="BA194" s="19">
        <f t="shared" si="47"/>
        <v>42700848.64</v>
      </c>
      <c r="BB194" s="135">
        <f t="shared" si="47"/>
        <v>43662010.22999999</v>
      </c>
      <c r="BC194" s="5">
        <v>43120161.67999999</v>
      </c>
      <c r="BD194" s="5">
        <v>42782145.730000004</v>
      </c>
      <c r="BE194" s="5">
        <v>45856791.23000002</v>
      </c>
      <c r="BF194" s="5">
        <v>46080129.150000006</v>
      </c>
      <c r="BG194" s="5">
        <v>45619912.55999999</v>
      </c>
      <c r="BH194" s="5">
        <v>45054340.49999997</v>
      </c>
      <c r="BI194" s="5">
        <v>44845601.52999999</v>
      </c>
      <c r="BJ194" s="5">
        <v>44406376.58000004</v>
      </c>
      <c r="BK194" s="5">
        <v>43658958.81999999</v>
      </c>
      <c r="BL194" s="135">
        <f>BL161+BL172+BL179+BL186</f>
        <v>42880282.93000001</v>
      </c>
      <c r="BM194" s="135">
        <f>BM161+BM172+BM179+BM186</f>
        <v>41855679.17000003</v>
      </c>
      <c r="BN194" s="135">
        <f>BN161+BN172+BN179+BN186</f>
        <v>42005352.80000001</v>
      </c>
      <c r="BO194" s="19">
        <f>BO161+BO172+BO179+BO186</f>
        <v>44082838.44958334</v>
      </c>
      <c r="BP194" s="81"/>
      <c r="BS194" s="99">
        <f>BS161+BS172+BS179+BS186</f>
        <v>42625721.57068637</v>
      </c>
      <c r="BU194" s="81"/>
    </row>
    <row r="195" spans="1:73" ht="13.5" thickBot="1">
      <c r="A195" s="41">
        <v>173</v>
      </c>
      <c r="B195" s="64"/>
      <c r="C195" s="65"/>
      <c r="D195" s="65"/>
      <c r="E195" s="65"/>
      <c r="F195" s="13"/>
      <c r="G195" s="13"/>
      <c r="H195" s="13"/>
      <c r="I195" s="5"/>
      <c r="J195" s="5"/>
      <c r="K195" s="5"/>
      <c r="L195" s="67"/>
      <c r="M195" s="70"/>
      <c r="N195" s="70"/>
      <c r="O195" s="70"/>
      <c r="P195" s="70"/>
      <c r="Q195" s="70"/>
      <c r="R195" s="70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45"/>
      <c r="BC195" s="13"/>
      <c r="BD195" s="13"/>
      <c r="BE195" s="13"/>
      <c r="BF195" s="13"/>
      <c r="BG195" s="13"/>
      <c r="BH195" s="13"/>
      <c r="BI195" s="13"/>
      <c r="BJ195" s="13"/>
      <c r="BK195" s="5"/>
      <c r="BL195" s="253"/>
      <c r="BM195" s="253"/>
      <c r="BN195" s="253"/>
      <c r="BO195" s="70"/>
      <c r="BP195" s="86"/>
      <c r="BS195" s="129"/>
      <c r="BU195" s="86"/>
    </row>
    <row r="196" spans="1:73" ht="14.25" thickBot="1" thickTop="1">
      <c r="A196" s="41">
        <v>174</v>
      </c>
      <c r="B196" s="36"/>
      <c r="C196" s="19"/>
      <c r="D196" s="19"/>
      <c r="E196" s="19"/>
      <c r="F196" s="5"/>
      <c r="G196" s="5"/>
      <c r="H196" s="5"/>
      <c r="I196" s="13"/>
      <c r="J196" s="13"/>
      <c r="K196" s="13"/>
      <c r="L196" s="50"/>
      <c r="M196" s="19"/>
      <c r="N196" s="19"/>
      <c r="O196" s="19"/>
      <c r="P196" s="19"/>
      <c r="Q196" s="19"/>
      <c r="R196" s="19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35"/>
      <c r="BC196" s="5"/>
      <c r="BD196" s="5"/>
      <c r="BE196" s="5"/>
      <c r="BF196" s="5"/>
      <c r="BG196" s="5"/>
      <c r="BH196" s="5"/>
      <c r="BI196" s="5"/>
      <c r="BJ196" s="5"/>
      <c r="BK196" s="225"/>
      <c r="BL196" s="208"/>
      <c r="BM196" s="208"/>
      <c r="BN196" s="208"/>
      <c r="BO196" s="19"/>
      <c r="BP196" s="81"/>
      <c r="BU196" s="81"/>
    </row>
    <row r="197" spans="1:73" ht="13.5" thickTop="1">
      <c r="A197" s="41">
        <v>175</v>
      </c>
      <c r="B197" s="36"/>
      <c r="C197" s="19" t="s">
        <v>72</v>
      </c>
      <c r="D197" s="19"/>
      <c r="E197" s="19"/>
      <c r="F197" s="5">
        <v>671479441.1499999</v>
      </c>
      <c r="G197" s="5">
        <v>669054342.8799999</v>
      </c>
      <c r="H197" s="5">
        <v>671370737.7700001</v>
      </c>
      <c r="I197" s="5">
        <v>671758334.6399999</v>
      </c>
      <c r="J197" s="5">
        <v>669077467.2300001</v>
      </c>
      <c r="K197" s="5">
        <v>670779109.45</v>
      </c>
      <c r="L197" s="50">
        <f aca="true" t="shared" si="48" ref="L197:BB197">SUM(L191:L194)</f>
        <v>673303890.2100002</v>
      </c>
      <c r="M197" s="50">
        <f t="shared" si="48"/>
        <v>671720007.5600002</v>
      </c>
      <c r="N197" s="50">
        <f t="shared" si="48"/>
        <v>676323943.7700001</v>
      </c>
      <c r="O197" s="50">
        <f t="shared" si="48"/>
        <v>677175513.4399999</v>
      </c>
      <c r="P197" s="50">
        <f t="shared" si="48"/>
        <v>677240394.17</v>
      </c>
      <c r="Q197" s="50">
        <f t="shared" si="48"/>
        <v>684036731.25</v>
      </c>
      <c r="R197" s="50">
        <f t="shared" si="48"/>
        <v>691166670.58</v>
      </c>
      <c r="S197" s="50">
        <f t="shared" si="48"/>
        <v>689273099.59</v>
      </c>
      <c r="T197" s="50">
        <f t="shared" si="48"/>
        <v>691008454.06</v>
      </c>
      <c r="U197" s="50">
        <f t="shared" si="48"/>
        <v>694935094.0600001</v>
      </c>
      <c r="V197" s="50">
        <f t="shared" si="48"/>
        <v>693401790.92</v>
      </c>
      <c r="W197" s="50">
        <f t="shared" si="48"/>
        <v>696672362.7099999</v>
      </c>
      <c r="X197" s="50">
        <f t="shared" si="48"/>
        <v>714989070.5300002</v>
      </c>
      <c r="Y197" s="50">
        <f t="shared" si="48"/>
        <v>718344712.5600001</v>
      </c>
      <c r="Z197" s="50">
        <f t="shared" si="48"/>
        <v>717642042.2199998</v>
      </c>
      <c r="AA197" s="50">
        <f t="shared" si="48"/>
        <v>720781403.8300002</v>
      </c>
      <c r="AB197" s="50">
        <f t="shared" si="48"/>
        <v>714960982.71</v>
      </c>
      <c r="AC197" s="50">
        <f t="shared" si="48"/>
        <v>714498599.1099999</v>
      </c>
      <c r="AD197" s="50">
        <f t="shared" si="48"/>
        <v>739037252.6999998</v>
      </c>
      <c r="AE197" s="50">
        <f t="shared" si="48"/>
        <v>737122850.7800001</v>
      </c>
      <c r="AF197" s="50">
        <f t="shared" si="48"/>
        <v>737491217.85</v>
      </c>
      <c r="AG197" s="50">
        <f t="shared" si="48"/>
        <v>742366735.06</v>
      </c>
      <c r="AH197" s="50">
        <f t="shared" si="48"/>
        <v>742496037.1700001</v>
      </c>
      <c r="AI197" s="50">
        <f t="shared" si="48"/>
        <v>744006756.2999998</v>
      </c>
      <c r="AJ197" s="50">
        <f t="shared" si="48"/>
        <v>747231521.7699997</v>
      </c>
      <c r="AK197" s="50">
        <f t="shared" si="48"/>
        <v>745577688.01</v>
      </c>
      <c r="AL197" s="50">
        <f t="shared" si="48"/>
        <v>745974349.89</v>
      </c>
      <c r="AM197" s="50">
        <f t="shared" si="48"/>
        <v>747522138.1600001</v>
      </c>
      <c r="AN197" s="50">
        <f t="shared" si="48"/>
        <v>746755173.4100001</v>
      </c>
      <c r="AO197" s="50">
        <f t="shared" si="48"/>
        <v>748859413.2299998</v>
      </c>
      <c r="AP197" s="50">
        <f t="shared" si="48"/>
        <v>756991868.58</v>
      </c>
      <c r="AQ197" s="50">
        <f t="shared" si="48"/>
        <v>752919207.1899998</v>
      </c>
      <c r="AR197" s="50">
        <f t="shared" si="48"/>
        <v>750685470.91</v>
      </c>
      <c r="AS197" s="50">
        <f t="shared" si="48"/>
        <v>757320834.8399999</v>
      </c>
      <c r="AT197" s="50">
        <f t="shared" si="48"/>
        <v>755460417.9300001</v>
      </c>
      <c r="AU197" s="50">
        <f t="shared" si="48"/>
        <v>760015710.3699999</v>
      </c>
      <c r="AV197" s="50">
        <f t="shared" si="48"/>
        <v>767646379.48</v>
      </c>
      <c r="AW197" s="50">
        <f t="shared" si="48"/>
        <v>766179344.5</v>
      </c>
      <c r="AX197" s="50">
        <f t="shared" si="48"/>
        <v>771201576.15</v>
      </c>
      <c r="AY197" s="50">
        <f t="shared" si="48"/>
        <v>774983378.338</v>
      </c>
      <c r="AZ197" s="50">
        <f t="shared" si="48"/>
        <v>782382273.35</v>
      </c>
      <c r="BA197" s="50">
        <f t="shared" si="48"/>
        <v>779554252.5699998</v>
      </c>
      <c r="BB197" s="137">
        <f t="shared" si="48"/>
        <v>803486784.3299997</v>
      </c>
      <c r="BC197" s="5">
        <v>793294399.5499997</v>
      </c>
      <c r="BD197" s="5">
        <v>800759852.0899998</v>
      </c>
      <c r="BE197" s="5">
        <v>806825066.0399998</v>
      </c>
      <c r="BF197" s="5">
        <v>809170295.8</v>
      </c>
      <c r="BG197" s="5">
        <v>806082688.5999999</v>
      </c>
      <c r="BH197" s="5">
        <v>816370659.7399998</v>
      </c>
      <c r="BI197" s="5">
        <v>832942276.9500002</v>
      </c>
      <c r="BJ197" s="5">
        <v>838533449.8899995</v>
      </c>
      <c r="BK197" s="5">
        <v>847937293.5199999</v>
      </c>
      <c r="BL197" s="208">
        <f>SUM(BL191:BL194)</f>
        <v>847255255.5099995</v>
      </c>
      <c r="BM197" s="208">
        <f>SUM(BM191:BM194)</f>
        <v>870626399.0599997</v>
      </c>
      <c r="BN197" s="208">
        <f>SUM(BN191:BN194)</f>
        <v>890912752.2699995</v>
      </c>
      <c r="BO197" s="19">
        <f>SUM(BO191:BO194)</f>
        <v>826416450.4208331</v>
      </c>
      <c r="BP197" s="81"/>
      <c r="BS197" s="99">
        <f>SUM(BS191:BS194)</f>
        <v>928603062.9756315</v>
      </c>
      <c r="BU197" s="81"/>
    </row>
    <row r="198" spans="1:73" ht="12.75">
      <c r="A198" s="41">
        <v>176</v>
      </c>
      <c r="B198" s="36"/>
      <c r="C198" s="19"/>
      <c r="D198" s="19"/>
      <c r="E198" s="19"/>
      <c r="F198" s="5"/>
      <c r="G198" s="5"/>
      <c r="H198" s="5"/>
      <c r="I198" s="5"/>
      <c r="J198" s="5"/>
      <c r="K198" s="5"/>
      <c r="L198" s="50"/>
      <c r="M198" s="19"/>
      <c r="N198" s="19"/>
      <c r="O198" s="19"/>
      <c r="P198" s="19"/>
      <c r="Q198" s="19"/>
      <c r="R198" s="19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35"/>
      <c r="BC198" s="5"/>
      <c r="BD198" s="5"/>
      <c r="BE198" s="5"/>
      <c r="BF198" s="5"/>
      <c r="BG198" s="5"/>
      <c r="BH198" s="5"/>
      <c r="BI198" s="5"/>
      <c r="BJ198" s="5"/>
      <c r="BK198" s="5"/>
      <c r="BL198" s="208"/>
      <c r="BM198" s="208"/>
      <c r="BN198" s="208"/>
      <c r="BO198" s="19"/>
      <c r="BP198" s="81"/>
      <c r="BS198" s="111"/>
      <c r="BU198" s="81"/>
    </row>
    <row r="199" spans="1:73" ht="12.75">
      <c r="A199" s="41">
        <v>177</v>
      </c>
      <c r="B199" s="36"/>
      <c r="C199" s="19"/>
      <c r="D199" s="19"/>
      <c r="E199" s="19"/>
      <c r="F199" s="5"/>
      <c r="G199" s="5"/>
      <c r="H199" s="5"/>
      <c r="I199" s="5"/>
      <c r="J199" s="5"/>
      <c r="K199" s="5"/>
      <c r="L199" s="50"/>
      <c r="M199" s="19"/>
      <c r="N199" s="19"/>
      <c r="O199" s="19"/>
      <c r="P199" s="19"/>
      <c r="Q199" s="19"/>
      <c r="R199" s="19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35"/>
      <c r="BC199" s="5"/>
      <c r="BD199" s="5"/>
      <c r="BE199" s="5"/>
      <c r="BF199" s="5"/>
      <c r="BG199" s="5"/>
      <c r="BH199" s="5"/>
      <c r="BI199" s="5"/>
      <c r="BJ199" s="5"/>
      <c r="BK199" s="5"/>
      <c r="BL199" s="208"/>
      <c r="BM199" s="208"/>
      <c r="BN199" s="208"/>
      <c r="BO199" s="19"/>
      <c r="BP199" s="81"/>
      <c r="BS199" s="111"/>
      <c r="BU199" s="81"/>
    </row>
    <row r="200" spans="1:73" ht="12.75">
      <c r="A200" s="41">
        <v>178</v>
      </c>
      <c r="B200" s="36" t="s">
        <v>54</v>
      </c>
      <c r="C200" s="19"/>
      <c r="E200" s="19"/>
      <c r="F200" s="5"/>
      <c r="G200" s="5"/>
      <c r="H200" s="5"/>
      <c r="I200" s="5"/>
      <c r="J200" s="5"/>
      <c r="K200" s="5"/>
      <c r="L200" s="50"/>
      <c r="M200" s="19"/>
      <c r="N200" s="19"/>
      <c r="O200" s="19"/>
      <c r="P200" s="19"/>
      <c r="Q200" s="19"/>
      <c r="R200" s="19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35"/>
      <c r="BC200" s="5"/>
      <c r="BD200" s="5"/>
      <c r="BE200" s="5"/>
      <c r="BF200" s="5"/>
      <c r="BG200" s="5"/>
      <c r="BH200" s="5"/>
      <c r="BI200" s="5"/>
      <c r="BJ200" s="5"/>
      <c r="BK200" s="5"/>
      <c r="BL200" s="208"/>
      <c r="BM200" s="208"/>
      <c r="BN200" s="208"/>
      <c r="BO200" s="19"/>
      <c r="BP200" s="81"/>
      <c r="BS200" s="111"/>
      <c r="BU200" s="81"/>
    </row>
    <row r="201" spans="1:73" ht="12.75">
      <c r="A201" s="41">
        <v>179</v>
      </c>
      <c r="B201" s="36"/>
      <c r="C201" s="19"/>
      <c r="E201" s="19"/>
      <c r="F201" s="5"/>
      <c r="G201" s="5"/>
      <c r="H201" s="5"/>
      <c r="I201" s="5"/>
      <c r="J201" s="5"/>
      <c r="K201" s="5"/>
      <c r="L201" s="50"/>
      <c r="M201" s="19"/>
      <c r="N201" s="19"/>
      <c r="O201" s="19"/>
      <c r="P201" s="19"/>
      <c r="Q201" s="19"/>
      <c r="R201" s="19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35"/>
      <c r="BC201" s="5"/>
      <c r="BD201" s="5"/>
      <c r="BE201" s="5"/>
      <c r="BF201" s="5"/>
      <c r="BG201" s="5"/>
      <c r="BH201" s="5"/>
      <c r="BI201" s="5"/>
      <c r="BJ201" s="5"/>
      <c r="BK201" s="5"/>
      <c r="BL201" s="208"/>
      <c r="BM201" s="208"/>
      <c r="BN201" s="208"/>
      <c r="BO201" s="19"/>
      <c r="BP201" s="81"/>
      <c r="BS201" s="111"/>
      <c r="BU201" s="81"/>
    </row>
    <row r="202" spans="1:73" ht="12.75">
      <c r="A202" s="41">
        <v>180</v>
      </c>
      <c r="B202" s="149">
        <v>154</v>
      </c>
      <c r="C202" s="19" t="s">
        <v>55</v>
      </c>
      <c r="E202" s="19"/>
      <c r="F202" s="5"/>
      <c r="G202" s="5"/>
      <c r="H202" s="5"/>
      <c r="I202" s="5"/>
      <c r="J202" s="5"/>
      <c r="K202" s="5"/>
      <c r="L202" s="50"/>
      <c r="M202" s="19"/>
      <c r="N202" s="19"/>
      <c r="O202" s="19"/>
      <c r="P202" s="19"/>
      <c r="Q202" s="19"/>
      <c r="R202" s="19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35"/>
      <c r="BC202" s="5"/>
      <c r="BD202" s="5"/>
      <c r="BE202" s="5"/>
      <c r="BF202" s="5"/>
      <c r="BG202" s="5"/>
      <c r="BH202" s="5"/>
      <c r="BI202" s="5"/>
      <c r="BJ202" s="5"/>
      <c r="BK202" s="5"/>
      <c r="BL202" s="208"/>
      <c r="BM202" s="208"/>
      <c r="BN202" s="208"/>
      <c r="BO202" s="19"/>
      <c r="BP202" s="81"/>
      <c r="BS202" s="111"/>
      <c r="BU202" s="81"/>
    </row>
    <row r="203" spans="1:76" ht="12.75">
      <c r="A203" s="41">
        <v>181</v>
      </c>
      <c r="B203" s="149"/>
      <c r="C203" s="19"/>
      <c r="D203" s="19" t="s">
        <v>48</v>
      </c>
      <c r="E203" s="19"/>
      <c r="F203" s="7">
        <v>0</v>
      </c>
      <c r="G203" s="7">
        <v>0</v>
      </c>
      <c r="H203" s="7">
        <v>0</v>
      </c>
      <c r="I203" s="5">
        <v>0</v>
      </c>
      <c r="J203" s="5">
        <v>0</v>
      </c>
      <c r="K203" s="5">
        <v>0</v>
      </c>
      <c r="L203" s="44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208">
        <v>250196.06572684273</v>
      </c>
      <c r="BC203" s="7">
        <v>250787.45824154682</v>
      </c>
      <c r="BD203" s="7">
        <v>224743.03827789452</v>
      </c>
      <c r="BE203" s="7">
        <v>282899.91970997857</v>
      </c>
      <c r="BF203" s="7">
        <v>255239.26180195648</v>
      </c>
      <c r="BG203" s="7">
        <v>344037.0826488907</v>
      </c>
      <c r="BH203" s="7">
        <v>386973.6344696378</v>
      </c>
      <c r="BI203" s="7">
        <v>363613.6833237037</v>
      </c>
      <c r="BJ203" s="7">
        <v>377011.79523235897</v>
      </c>
      <c r="BK203" s="5">
        <v>334846.63686860923</v>
      </c>
      <c r="BL203" s="5">
        <v>523396.29461832595</v>
      </c>
      <c r="BM203" s="5">
        <v>478381.233401165</v>
      </c>
      <c r="BN203" s="5">
        <v>297921.2455661886</v>
      </c>
      <c r="BO203" s="15">
        <f>((BB203/2)+SUM(BC203:BM203)+(BN203/2))/12</f>
        <v>341332.3911867153</v>
      </c>
      <c r="BP203" s="81"/>
      <c r="BS203" s="111">
        <f>(BO203/BO205)*BS205</f>
        <v>296290.80997478537</v>
      </c>
      <c r="BU203" s="81"/>
      <c r="BX203" s="99">
        <f>BK203</f>
        <v>334846.63686860923</v>
      </c>
    </row>
    <row r="204" spans="1:76" ht="12.75">
      <c r="A204" s="41">
        <v>182</v>
      </c>
      <c r="B204" s="149"/>
      <c r="C204" s="19"/>
      <c r="D204" s="19" t="s">
        <v>49</v>
      </c>
      <c r="E204" s="19"/>
      <c r="F204" s="7">
        <v>4180307.04</v>
      </c>
      <c r="G204" s="7">
        <v>3901870.65</v>
      </c>
      <c r="H204" s="7">
        <v>4350157.75</v>
      </c>
      <c r="I204" s="7">
        <v>4663344.24</v>
      </c>
      <c r="J204" s="7">
        <v>4757991.44</v>
      </c>
      <c r="K204" s="7">
        <v>6068236.66</v>
      </c>
      <c r="L204" s="44">
        <v>5472817.93</v>
      </c>
      <c r="M204" s="19">
        <v>4876190.86</v>
      </c>
      <c r="N204" s="19">
        <v>5011158.38</v>
      </c>
      <c r="O204" s="19">
        <v>4320641.05</v>
      </c>
      <c r="P204" s="19">
        <v>4224246.67</v>
      </c>
      <c r="Q204" s="19">
        <v>3766457.55</v>
      </c>
      <c r="R204" s="19">
        <v>4911619.84</v>
      </c>
      <c r="S204" s="7">
        <v>4577913.05</v>
      </c>
      <c r="T204" s="7">
        <v>4197664.39</v>
      </c>
      <c r="U204" s="7">
        <v>4197456.16</v>
      </c>
      <c r="V204" s="7">
        <v>5204655.07</v>
      </c>
      <c r="W204" s="7">
        <v>5461381.81</v>
      </c>
      <c r="X204" s="7">
        <v>6132428.17</v>
      </c>
      <c r="Y204" s="7">
        <v>5479046.84</v>
      </c>
      <c r="Z204" s="7">
        <v>4292928.91</v>
      </c>
      <c r="AA204" s="7">
        <v>4213211.45</v>
      </c>
      <c r="AB204" s="7">
        <v>4205299.72</v>
      </c>
      <c r="AC204" s="7">
        <v>3938390.88</v>
      </c>
      <c r="AD204" s="7">
        <v>6224634.29</v>
      </c>
      <c r="AE204" s="19">
        <v>5220041.07</v>
      </c>
      <c r="AF204" s="19">
        <v>4704011</v>
      </c>
      <c r="AG204" s="19">
        <v>4717011.37</v>
      </c>
      <c r="AH204" s="19">
        <v>5988789.9399999995</v>
      </c>
      <c r="AI204" s="19">
        <v>6040924.9</v>
      </c>
      <c r="AJ204" s="19">
        <v>6608011.6</v>
      </c>
      <c r="AK204" s="19">
        <v>6489726.65</v>
      </c>
      <c r="AL204" s="19">
        <v>6808895.96</v>
      </c>
      <c r="AM204" s="19">
        <v>6090695.8</v>
      </c>
      <c r="AN204" s="19">
        <v>5641089.42</v>
      </c>
      <c r="AO204" s="19">
        <v>5786223.96</v>
      </c>
      <c r="AP204" s="19">
        <v>6728607.31</v>
      </c>
      <c r="AQ204" s="19">
        <v>6769762.03</v>
      </c>
      <c r="AR204" s="19">
        <v>6832442.83</v>
      </c>
      <c r="AS204" s="19">
        <v>7010912.16</v>
      </c>
      <c r="AT204" s="19">
        <v>9163341.049999999</v>
      </c>
      <c r="AU204" s="19">
        <v>9602493.52</v>
      </c>
      <c r="AV204" s="19">
        <v>10525422.59</v>
      </c>
      <c r="AW204" s="19">
        <v>9596467.209999999</v>
      </c>
      <c r="AX204" s="19">
        <v>8512470.3</v>
      </c>
      <c r="AY204" s="19">
        <v>8476851.92</v>
      </c>
      <c r="AZ204" s="19">
        <v>7790210.19</v>
      </c>
      <c r="BA204" s="19">
        <v>7275472.5</v>
      </c>
      <c r="BB204" s="208">
        <v>7582414.864273156</v>
      </c>
      <c r="BC204" s="7">
        <v>7600337.541758453</v>
      </c>
      <c r="BD204" s="7">
        <v>6811038.171722105</v>
      </c>
      <c r="BE204" s="7">
        <v>8573534.320290022</v>
      </c>
      <c r="BF204" s="7">
        <v>7735253.4181980435</v>
      </c>
      <c r="BG204" s="7">
        <v>10426350.557351109</v>
      </c>
      <c r="BH204" s="7">
        <v>11727581.04553036</v>
      </c>
      <c r="BI204" s="7">
        <v>11019636.896676295</v>
      </c>
      <c r="BJ204" s="7">
        <v>11425678.624767639</v>
      </c>
      <c r="BK204" s="7">
        <v>10147825.90313139</v>
      </c>
      <c r="BL204" s="254">
        <v>15861991.405381672</v>
      </c>
      <c r="BM204" s="254">
        <v>14497769.836598834</v>
      </c>
      <c r="BN204" s="254">
        <v>9028768.994433811</v>
      </c>
      <c r="BO204" s="15">
        <f>((BB204/2)+SUM(BC204:BM204)+(BN204/2))/12</f>
        <v>10344382.470896618</v>
      </c>
      <c r="BP204" s="81"/>
      <c r="BS204" s="111">
        <f>(BO204/BO205)*BS205</f>
        <v>8979357.190025214</v>
      </c>
      <c r="BU204" s="81"/>
      <c r="BX204" s="99">
        <f>'INPUTS 2008'!P88</f>
        <v>9275648</v>
      </c>
    </row>
    <row r="205" spans="1:76" ht="12.75">
      <c r="A205" s="41">
        <v>183</v>
      </c>
      <c r="B205" s="239"/>
      <c r="C205" s="39"/>
      <c r="D205" s="39" t="s">
        <v>46</v>
      </c>
      <c r="E205" s="39"/>
      <c r="F205" s="6">
        <v>4180307.04</v>
      </c>
      <c r="G205" s="6">
        <v>3901870.65</v>
      </c>
      <c r="H205" s="6">
        <v>4350157.75</v>
      </c>
      <c r="I205" s="7">
        <v>4663344.24</v>
      </c>
      <c r="J205" s="7">
        <v>4757991.44</v>
      </c>
      <c r="K205" s="7">
        <v>6068236.66</v>
      </c>
      <c r="L205" s="57">
        <f aca="true" t="shared" si="49" ref="L205:BA205">SUM(L203:L204)</f>
        <v>5472817.93</v>
      </c>
      <c r="M205" s="57">
        <f t="shared" si="49"/>
        <v>4876190.86</v>
      </c>
      <c r="N205" s="57">
        <f t="shared" si="49"/>
        <v>5011158.38</v>
      </c>
      <c r="O205" s="57">
        <f t="shared" si="49"/>
        <v>4320641.05</v>
      </c>
      <c r="P205" s="57">
        <f t="shared" si="49"/>
        <v>4224246.67</v>
      </c>
      <c r="Q205" s="57">
        <f t="shared" si="49"/>
        <v>3766457.55</v>
      </c>
      <c r="R205" s="57">
        <f t="shared" si="49"/>
        <v>4911619.84</v>
      </c>
      <c r="S205" s="57">
        <f t="shared" si="49"/>
        <v>4577913.05</v>
      </c>
      <c r="T205" s="57">
        <f t="shared" si="49"/>
        <v>4197664.39</v>
      </c>
      <c r="U205" s="57">
        <f t="shared" si="49"/>
        <v>4197456.16</v>
      </c>
      <c r="V205" s="57">
        <f t="shared" si="49"/>
        <v>5204655.07</v>
      </c>
      <c r="W205" s="57">
        <f t="shared" si="49"/>
        <v>5461381.81</v>
      </c>
      <c r="X205" s="57">
        <f t="shared" si="49"/>
        <v>6132428.17</v>
      </c>
      <c r="Y205" s="57">
        <f t="shared" si="49"/>
        <v>5479046.84</v>
      </c>
      <c r="Z205" s="57">
        <f t="shared" si="49"/>
        <v>4292928.91</v>
      </c>
      <c r="AA205" s="57">
        <f t="shared" si="49"/>
        <v>4213211.45</v>
      </c>
      <c r="AB205" s="57">
        <f t="shared" si="49"/>
        <v>4205299.72</v>
      </c>
      <c r="AC205" s="57">
        <f t="shared" si="49"/>
        <v>3938390.88</v>
      </c>
      <c r="AD205" s="57">
        <f t="shared" si="49"/>
        <v>6224634.29</v>
      </c>
      <c r="AE205" s="57">
        <f t="shared" si="49"/>
        <v>5220041.07</v>
      </c>
      <c r="AF205" s="57">
        <f t="shared" si="49"/>
        <v>4704011</v>
      </c>
      <c r="AG205" s="57">
        <f t="shared" si="49"/>
        <v>4717011.37</v>
      </c>
      <c r="AH205" s="57">
        <f t="shared" si="49"/>
        <v>5988789.9399999995</v>
      </c>
      <c r="AI205" s="57">
        <f t="shared" si="49"/>
        <v>6040924.9</v>
      </c>
      <c r="AJ205" s="57">
        <f t="shared" si="49"/>
        <v>6608011.6</v>
      </c>
      <c r="AK205" s="57">
        <f t="shared" si="49"/>
        <v>6489726.65</v>
      </c>
      <c r="AL205" s="57">
        <f t="shared" si="49"/>
        <v>6808895.96</v>
      </c>
      <c r="AM205" s="57">
        <f t="shared" si="49"/>
        <v>6090695.8</v>
      </c>
      <c r="AN205" s="57">
        <f t="shared" si="49"/>
        <v>5641089.42</v>
      </c>
      <c r="AO205" s="57">
        <f t="shared" si="49"/>
        <v>5786223.96</v>
      </c>
      <c r="AP205" s="57">
        <f t="shared" si="49"/>
        <v>6728607.31</v>
      </c>
      <c r="AQ205" s="57">
        <f t="shared" si="49"/>
        <v>6769762.03</v>
      </c>
      <c r="AR205" s="57">
        <f t="shared" si="49"/>
        <v>6832442.83</v>
      </c>
      <c r="AS205" s="57">
        <f t="shared" si="49"/>
        <v>7010912.16</v>
      </c>
      <c r="AT205" s="57">
        <f t="shared" si="49"/>
        <v>9163341.049999999</v>
      </c>
      <c r="AU205" s="57">
        <f t="shared" si="49"/>
        <v>9602493.52</v>
      </c>
      <c r="AV205" s="57">
        <f t="shared" si="49"/>
        <v>10525422.59</v>
      </c>
      <c r="AW205" s="57">
        <f t="shared" si="49"/>
        <v>9596467.209999999</v>
      </c>
      <c r="AX205" s="57">
        <f t="shared" si="49"/>
        <v>8512470.3</v>
      </c>
      <c r="AY205" s="57">
        <f t="shared" si="49"/>
        <v>8476851.92</v>
      </c>
      <c r="AZ205" s="57">
        <f t="shared" si="49"/>
        <v>7790210.19</v>
      </c>
      <c r="BA205" s="57">
        <f t="shared" si="49"/>
        <v>7275472.5</v>
      </c>
      <c r="BB205" s="138">
        <f>SUM(BB203:BB204)</f>
        <v>7832610.929999999</v>
      </c>
      <c r="BC205" s="6">
        <v>7851125</v>
      </c>
      <c r="BD205" s="6">
        <v>7035781.21</v>
      </c>
      <c r="BE205" s="6">
        <v>8856434.24</v>
      </c>
      <c r="BF205" s="6">
        <v>7990492.680000001</v>
      </c>
      <c r="BG205" s="6">
        <v>10770387.64</v>
      </c>
      <c r="BH205" s="6">
        <v>12114554.68</v>
      </c>
      <c r="BI205" s="6">
        <v>11383250.58</v>
      </c>
      <c r="BJ205" s="6">
        <v>11802690.42</v>
      </c>
      <c r="BK205" s="216">
        <v>10482672.540000001</v>
      </c>
      <c r="BL205" s="255">
        <v>16385387.7</v>
      </c>
      <c r="BM205" s="255">
        <v>14976151.07</v>
      </c>
      <c r="BN205" s="255">
        <v>9326690.24</v>
      </c>
      <c r="BO205" s="57">
        <f>SUM(BO203:BO204)</f>
        <v>10685714.862083334</v>
      </c>
      <c r="BP205" s="83"/>
      <c r="BS205" s="111">
        <f>'INPUTS 2008'!Q88</f>
        <v>9275648</v>
      </c>
      <c r="BU205" s="83"/>
      <c r="BX205" s="99">
        <f>SUM(BX203:BX204)</f>
        <v>9610494.63686861</v>
      </c>
    </row>
    <row r="206" spans="1:73" ht="12.75">
      <c r="A206" s="41">
        <v>184</v>
      </c>
      <c r="B206" s="149"/>
      <c r="C206" s="19"/>
      <c r="D206" s="19"/>
      <c r="E206" s="19"/>
      <c r="F206" s="5"/>
      <c r="G206" s="5"/>
      <c r="H206" s="5"/>
      <c r="I206" s="6"/>
      <c r="J206" s="6"/>
      <c r="K206" s="6"/>
      <c r="L206" s="50"/>
      <c r="M206" s="19"/>
      <c r="N206" s="19"/>
      <c r="O206" s="19"/>
      <c r="P206" s="19"/>
      <c r="Q206" s="19"/>
      <c r="R206" s="19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35"/>
      <c r="BC206" s="5"/>
      <c r="BD206" s="5"/>
      <c r="BE206" s="5"/>
      <c r="BF206" s="5"/>
      <c r="BG206" s="5"/>
      <c r="BH206" s="5"/>
      <c r="BI206" s="5"/>
      <c r="BJ206" s="5"/>
      <c r="BK206" s="5"/>
      <c r="BL206" s="208"/>
      <c r="BM206" s="208"/>
      <c r="BN206" s="208"/>
      <c r="BO206" s="19"/>
      <c r="BP206" s="81"/>
      <c r="BS206" s="111"/>
      <c r="BU206" s="81"/>
    </row>
    <row r="207" spans="1:73" ht="12.75">
      <c r="A207" s="41">
        <v>185</v>
      </c>
      <c r="B207" s="149">
        <v>1641</v>
      </c>
      <c r="C207" s="19" t="s">
        <v>56</v>
      </c>
      <c r="D207" s="19"/>
      <c r="E207" s="19"/>
      <c r="F207" s="5"/>
      <c r="G207" s="5"/>
      <c r="H207" s="5"/>
      <c r="I207" s="5"/>
      <c r="J207" s="5"/>
      <c r="K207" s="5"/>
      <c r="L207" s="50"/>
      <c r="M207" s="19"/>
      <c r="N207" s="19"/>
      <c r="O207" s="19"/>
      <c r="P207" s="19"/>
      <c r="Q207" s="19"/>
      <c r="R207" s="19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35"/>
      <c r="BC207" s="5"/>
      <c r="BD207" s="5"/>
      <c r="BE207" s="5"/>
      <c r="BF207" s="5"/>
      <c r="BG207" s="5"/>
      <c r="BH207" s="5"/>
      <c r="BI207" s="5"/>
      <c r="BJ207" s="5"/>
      <c r="BK207" s="5"/>
      <c r="BL207" s="208"/>
      <c r="BM207" s="208"/>
      <c r="BN207" s="208"/>
      <c r="BO207" s="19"/>
      <c r="BP207" s="81"/>
      <c r="BS207" s="111"/>
      <c r="BU207" s="81"/>
    </row>
    <row r="208" spans="1:76" ht="12.75">
      <c r="A208" s="41">
        <v>186</v>
      </c>
      <c r="B208" s="149"/>
      <c r="C208" s="19"/>
      <c r="D208" s="19" t="s">
        <v>47</v>
      </c>
      <c r="E208" s="19"/>
      <c r="F208" s="7">
        <v>22742274.83</v>
      </c>
      <c r="G208" s="7">
        <v>19083274.83</v>
      </c>
      <c r="H208" s="7">
        <v>13096678.48</v>
      </c>
      <c r="I208" s="5">
        <v>13503906.79</v>
      </c>
      <c r="J208" s="5">
        <v>9543974.2</v>
      </c>
      <c r="K208" s="5">
        <v>11034188.49</v>
      </c>
      <c r="L208" s="44">
        <v>16993204.15</v>
      </c>
      <c r="M208" s="19">
        <v>22731151.92</v>
      </c>
      <c r="N208" s="19">
        <v>29727406.9</v>
      </c>
      <c r="O208" s="19">
        <v>34740166.34</v>
      </c>
      <c r="P208" s="19">
        <v>39178679.09</v>
      </c>
      <c r="Q208" s="19">
        <v>28760964.75</v>
      </c>
      <c r="R208" s="19">
        <v>23126338.21</v>
      </c>
      <c r="S208" s="7">
        <v>8765223.55</v>
      </c>
      <c r="T208" s="7">
        <v>10458761.3</v>
      </c>
      <c r="U208" s="7">
        <v>10958900.51</v>
      </c>
      <c r="V208" s="7">
        <v>14240377.45</v>
      </c>
      <c r="W208" s="7">
        <v>18274665.46</v>
      </c>
      <c r="X208" s="7">
        <v>23955389.26</v>
      </c>
      <c r="Y208" s="7">
        <v>31447778.23</v>
      </c>
      <c r="Z208" s="7">
        <v>41600631.13</v>
      </c>
      <c r="AA208" s="7">
        <v>47812150.28</v>
      </c>
      <c r="AB208" s="7">
        <v>48144135.17</v>
      </c>
      <c r="AC208" s="7">
        <v>48448900.48</v>
      </c>
      <c r="AD208" s="7">
        <v>44339867.52</v>
      </c>
      <c r="AE208" s="71">
        <v>34303867.52</v>
      </c>
      <c r="AF208" s="71">
        <v>22856089.99</v>
      </c>
      <c r="AG208" s="71">
        <v>12074136.09</v>
      </c>
      <c r="AH208" s="71">
        <v>7954168.32</v>
      </c>
      <c r="AI208" s="71">
        <v>12950216.15</v>
      </c>
      <c r="AJ208" s="71">
        <v>18411262.26</v>
      </c>
      <c r="AK208" s="71">
        <v>29069769.25</v>
      </c>
      <c r="AL208" s="71">
        <v>40582383.57</v>
      </c>
      <c r="AM208" s="71">
        <v>51160733.37</v>
      </c>
      <c r="AN208" s="71">
        <v>65230248.89</v>
      </c>
      <c r="AO208" s="71">
        <v>69510064.36</v>
      </c>
      <c r="AP208" s="71">
        <v>57526203.21</v>
      </c>
      <c r="AQ208" s="19">
        <v>51351138.49</v>
      </c>
      <c r="AR208" s="19">
        <v>40667811.45</v>
      </c>
      <c r="AS208" s="19">
        <v>22987408.3</v>
      </c>
      <c r="AT208" s="19">
        <v>23352452.26</v>
      </c>
      <c r="AU208" s="19">
        <v>28287018.56</v>
      </c>
      <c r="AV208" s="19">
        <v>36515233.59</v>
      </c>
      <c r="AW208" s="19">
        <v>46590054.65</v>
      </c>
      <c r="AX208" s="19">
        <v>56788370.3</v>
      </c>
      <c r="AY208" s="19">
        <v>60937275.04</v>
      </c>
      <c r="AZ208" s="19">
        <v>61752180.02</v>
      </c>
      <c r="BA208" s="19">
        <v>61982417.64</v>
      </c>
      <c r="BB208" s="135">
        <v>50148151.94</v>
      </c>
      <c r="BC208" s="7">
        <v>33532564.47</v>
      </c>
      <c r="BD208" s="7">
        <v>25581359.37</v>
      </c>
      <c r="BE208" s="7">
        <v>26049635.36</v>
      </c>
      <c r="BF208" s="7">
        <v>25369221.14</v>
      </c>
      <c r="BG208" s="7">
        <v>29012063.06</v>
      </c>
      <c r="BH208" s="7">
        <v>33509601.91</v>
      </c>
      <c r="BI208" s="7">
        <v>39389366.7</v>
      </c>
      <c r="BJ208" s="7">
        <v>46624423.72</v>
      </c>
      <c r="BK208" s="5">
        <v>52792213.48</v>
      </c>
      <c r="BL208" s="208">
        <v>50240598.85</v>
      </c>
      <c r="BM208" s="208">
        <v>51616688.96</v>
      </c>
      <c r="BN208" s="208">
        <v>42869128.95</v>
      </c>
      <c r="BO208" s="15">
        <f>((BB208/2)+SUM(BC208:BM208)+(BN208/2))/12</f>
        <v>38352198.122083336</v>
      </c>
      <c r="BP208" s="81"/>
      <c r="BS208" s="111">
        <f>BO208</f>
        <v>38352198.122083336</v>
      </c>
      <c r="BU208" s="81"/>
      <c r="BX208" s="99">
        <f>BK208</f>
        <v>52792213.48</v>
      </c>
    </row>
    <row r="209" spans="1:76" ht="12.75">
      <c r="A209" s="41">
        <v>187</v>
      </c>
      <c r="B209" s="239"/>
      <c r="C209" s="39"/>
      <c r="D209" s="39" t="s">
        <v>46</v>
      </c>
      <c r="E209" s="39"/>
      <c r="F209" s="6">
        <v>22742274.83</v>
      </c>
      <c r="G209" s="6">
        <v>19083274.83</v>
      </c>
      <c r="H209" s="6">
        <v>13096678.48</v>
      </c>
      <c r="I209" s="7">
        <v>13503906.79</v>
      </c>
      <c r="J209" s="7">
        <v>9543974.2</v>
      </c>
      <c r="K209" s="7">
        <v>11034188.49</v>
      </c>
      <c r="L209" s="57">
        <f aca="true" t="shared" si="50" ref="L209:BB209">SUM(L208)</f>
        <v>16993204.15</v>
      </c>
      <c r="M209" s="57">
        <f t="shared" si="50"/>
        <v>22731151.92</v>
      </c>
      <c r="N209" s="57">
        <f t="shared" si="50"/>
        <v>29727406.9</v>
      </c>
      <c r="O209" s="57">
        <f t="shared" si="50"/>
        <v>34740166.34</v>
      </c>
      <c r="P209" s="57">
        <f t="shared" si="50"/>
        <v>39178679.09</v>
      </c>
      <c r="Q209" s="57">
        <f t="shared" si="50"/>
        <v>28760964.75</v>
      </c>
      <c r="R209" s="57">
        <f t="shared" si="50"/>
        <v>23126338.21</v>
      </c>
      <c r="S209" s="57">
        <f t="shared" si="50"/>
        <v>8765223.55</v>
      </c>
      <c r="T209" s="57">
        <f t="shared" si="50"/>
        <v>10458761.3</v>
      </c>
      <c r="U209" s="57">
        <f t="shared" si="50"/>
        <v>10958900.51</v>
      </c>
      <c r="V209" s="57">
        <f t="shared" si="50"/>
        <v>14240377.45</v>
      </c>
      <c r="W209" s="57">
        <f t="shared" si="50"/>
        <v>18274665.46</v>
      </c>
      <c r="X209" s="57">
        <f t="shared" si="50"/>
        <v>23955389.26</v>
      </c>
      <c r="Y209" s="57">
        <f t="shared" si="50"/>
        <v>31447778.23</v>
      </c>
      <c r="Z209" s="57">
        <f t="shared" si="50"/>
        <v>41600631.13</v>
      </c>
      <c r="AA209" s="57">
        <f t="shared" si="50"/>
        <v>47812150.28</v>
      </c>
      <c r="AB209" s="57">
        <f t="shared" si="50"/>
        <v>48144135.17</v>
      </c>
      <c r="AC209" s="57">
        <f t="shared" si="50"/>
        <v>48448900.48</v>
      </c>
      <c r="AD209" s="57">
        <f t="shared" si="50"/>
        <v>44339867.52</v>
      </c>
      <c r="AE209" s="57">
        <f t="shared" si="50"/>
        <v>34303867.52</v>
      </c>
      <c r="AF209" s="57">
        <f t="shared" si="50"/>
        <v>22856089.99</v>
      </c>
      <c r="AG209" s="57">
        <f t="shared" si="50"/>
        <v>12074136.09</v>
      </c>
      <c r="AH209" s="57">
        <f t="shared" si="50"/>
        <v>7954168.32</v>
      </c>
      <c r="AI209" s="57">
        <f t="shared" si="50"/>
        <v>12950216.15</v>
      </c>
      <c r="AJ209" s="57">
        <f t="shared" si="50"/>
        <v>18411262.26</v>
      </c>
      <c r="AK209" s="57">
        <f t="shared" si="50"/>
        <v>29069769.25</v>
      </c>
      <c r="AL209" s="57">
        <f t="shared" si="50"/>
        <v>40582383.57</v>
      </c>
      <c r="AM209" s="57">
        <f t="shared" si="50"/>
        <v>51160733.37</v>
      </c>
      <c r="AN209" s="57">
        <f t="shared" si="50"/>
        <v>65230248.89</v>
      </c>
      <c r="AO209" s="57">
        <f t="shared" si="50"/>
        <v>69510064.36</v>
      </c>
      <c r="AP209" s="57">
        <f t="shared" si="50"/>
        <v>57526203.21</v>
      </c>
      <c r="AQ209" s="57">
        <f t="shared" si="50"/>
        <v>51351138.49</v>
      </c>
      <c r="AR209" s="57">
        <f t="shared" si="50"/>
        <v>40667811.45</v>
      </c>
      <c r="AS209" s="57">
        <f t="shared" si="50"/>
        <v>22987408.3</v>
      </c>
      <c r="AT209" s="57">
        <f t="shared" si="50"/>
        <v>23352452.26</v>
      </c>
      <c r="AU209" s="57">
        <f t="shared" si="50"/>
        <v>28287018.56</v>
      </c>
      <c r="AV209" s="57">
        <f t="shared" si="50"/>
        <v>36515233.59</v>
      </c>
      <c r="AW209" s="57">
        <f t="shared" si="50"/>
        <v>46590054.65</v>
      </c>
      <c r="AX209" s="57">
        <f t="shared" si="50"/>
        <v>56788370.3</v>
      </c>
      <c r="AY209" s="57">
        <f t="shared" si="50"/>
        <v>60937275.04</v>
      </c>
      <c r="AZ209" s="57">
        <f t="shared" si="50"/>
        <v>61752180.02</v>
      </c>
      <c r="BA209" s="57">
        <f t="shared" si="50"/>
        <v>61982417.64</v>
      </c>
      <c r="BB209" s="138">
        <f t="shared" si="50"/>
        <v>50148151.94</v>
      </c>
      <c r="BC209" s="6">
        <v>33532564.47</v>
      </c>
      <c r="BD209" s="6">
        <v>25581359.37</v>
      </c>
      <c r="BE209" s="6">
        <v>26049635.36</v>
      </c>
      <c r="BF209" s="6">
        <v>25369221.14</v>
      </c>
      <c r="BG209" s="6">
        <v>29012063.06</v>
      </c>
      <c r="BH209" s="6">
        <v>33509601.91</v>
      </c>
      <c r="BI209" s="6">
        <v>39389366.7</v>
      </c>
      <c r="BJ209" s="6">
        <v>46624423.72</v>
      </c>
      <c r="BK209" s="216">
        <v>52792213.48</v>
      </c>
      <c r="BL209" s="251">
        <v>50240598.85</v>
      </c>
      <c r="BM209" s="251">
        <v>51616688.96</v>
      </c>
      <c r="BN209" s="251">
        <v>42869128.95</v>
      </c>
      <c r="BO209" s="57">
        <f>SUM(BO208)</f>
        <v>38352198.122083336</v>
      </c>
      <c r="BP209" s="83"/>
      <c r="BS209" s="111">
        <f>SUM(BS208)</f>
        <v>38352198.122083336</v>
      </c>
      <c r="BU209" s="83"/>
      <c r="BX209" s="99">
        <f>SUM(BX208)</f>
        <v>52792213.48</v>
      </c>
    </row>
    <row r="210" spans="1:73" ht="12.75">
      <c r="A210" s="41">
        <v>188</v>
      </c>
      <c r="B210" s="149"/>
      <c r="C210" s="19"/>
      <c r="D210" s="19"/>
      <c r="E210" s="19"/>
      <c r="F210" s="5"/>
      <c r="G210" s="5"/>
      <c r="H210" s="5"/>
      <c r="I210" s="6"/>
      <c r="J210" s="6"/>
      <c r="K210" s="6"/>
      <c r="L210" s="50"/>
      <c r="M210" s="19"/>
      <c r="N210" s="19"/>
      <c r="O210" s="19"/>
      <c r="P210" s="19"/>
      <c r="Q210" s="19"/>
      <c r="R210" s="19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35"/>
      <c r="BC210" s="5"/>
      <c r="BD210" s="5"/>
      <c r="BE210" s="5"/>
      <c r="BF210" s="5"/>
      <c r="BG210" s="5"/>
      <c r="BH210" s="5"/>
      <c r="BI210" s="5"/>
      <c r="BJ210" s="5"/>
      <c r="BK210" s="5"/>
      <c r="BL210" s="208"/>
      <c r="BM210" s="208"/>
      <c r="BN210" s="208"/>
      <c r="BO210" s="19"/>
      <c r="BP210" s="81"/>
      <c r="BS210" s="111"/>
      <c r="BU210" s="81"/>
    </row>
    <row r="211" spans="1:73" ht="12.75">
      <c r="A211" s="41">
        <v>189</v>
      </c>
      <c r="B211" s="149">
        <v>165</v>
      </c>
      <c r="C211" s="19" t="s">
        <v>57</v>
      </c>
      <c r="D211" s="19"/>
      <c r="E211" s="19"/>
      <c r="F211" s="5"/>
      <c r="G211" s="5"/>
      <c r="H211" s="5"/>
      <c r="I211" s="5"/>
      <c r="J211" s="5"/>
      <c r="K211" s="5"/>
      <c r="L211" s="50"/>
      <c r="M211" s="19"/>
      <c r="N211" s="19"/>
      <c r="O211" s="19"/>
      <c r="P211" s="19"/>
      <c r="Q211" s="19"/>
      <c r="R211" s="19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35"/>
      <c r="BC211" s="5"/>
      <c r="BD211" s="5"/>
      <c r="BE211" s="5"/>
      <c r="BF211" s="5"/>
      <c r="BG211" s="5"/>
      <c r="BH211" s="5"/>
      <c r="BI211" s="5"/>
      <c r="BJ211" s="5"/>
      <c r="BK211" s="5"/>
      <c r="BL211" s="208"/>
      <c r="BM211" s="208"/>
      <c r="BN211" s="208"/>
      <c r="BO211" s="19"/>
      <c r="BP211" s="81"/>
      <c r="BS211" s="111"/>
      <c r="BU211" s="81"/>
    </row>
    <row r="212" spans="1:76" ht="12.75">
      <c r="A212" s="41">
        <v>190</v>
      </c>
      <c r="B212" s="36"/>
      <c r="C212" s="19"/>
      <c r="D212" s="19" t="s">
        <v>50</v>
      </c>
      <c r="E212" s="19"/>
      <c r="F212" s="7">
        <v>1473998.57</v>
      </c>
      <c r="G212" s="7">
        <v>1564083</v>
      </c>
      <c r="H212" s="7">
        <v>1661458.65</v>
      </c>
      <c r="I212" s="5">
        <v>1475363.46</v>
      </c>
      <c r="J212" s="5">
        <v>1292881.06</v>
      </c>
      <c r="K212" s="5">
        <v>1110476.7</v>
      </c>
      <c r="L212" s="44">
        <v>998077.32</v>
      </c>
      <c r="M212" s="19">
        <v>1222713.23</v>
      </c>
      <c r="N212" s="19">
        <v>1123025.97</v>
      </c>
      <c r="O212" s="19">
        <v>915978.79</v>
      </c>
      <c r="P212" s="19">
        <v>1020461.05</v>
      </c>
      <c r="Q212" s="19">
        <v>1978576.22</v>
      </c>
      <c r="R212" s="19">
        <v>1780011.6</v>
      </c>
      <c r="S212" s="7">
        <v>2000410.34</v>
      </c>
      <c r="T212" s="7">
        <v>1808957.36</v>
      </c>
      <c r="U212" s="7">
        <v>1779214.37</v>
      </c>
      <c r="V212" s="7">
        <v>1632976.64</v>
      </c>
      <c r="W212" s="7">
        <v>1437421.66</v>
      </c>
      <c r="X212" s="7">
        <v>1222221.2</v>
      </c>
      <c r="Y212" s="7">
        <v>1540623.02</v>
      </c>
      <c r="Z212" s="7">
        <v>1315291.21</v>
      </c>
      <c r="AA212" s="7">
        <v>1118588.09</v>
      </c>
      <c r="AB212" s="7">
        <v>926650.29</v>
      </c>
      <c r="AC212" s="7">
        <v>987066.44</v>
      </c>
      <c r="AD212" s="7">
        <v>2188037.78</v>
      </c>
      <c r="AE212" s="69">
        <v>2924737.33</v>
      </c>
      <c r="AF212" s="69">
        <v>3230611.29</v>
      </c>
      <c r="AG212" s="69">
        <v>2757872.29</v>
      </c>
      <c r="AH212" s="69">
        <v>2477584.46</v>
      </c>
      <c r="AI212" s="69">
        <v>2046059.05</v>
      </c>
      <c r="AJ212" s="69">
        <v>1816126.3</v>
      </c>
      <c r="AK212" s="69">
        <v>1832704.91</v>
      </c>
      <c r="AL212" s="69">
        <v>2405132.43</v>
      </c>
      <c r="AM212" s="69">
        <v>1982231.7</v>
      </c>
      <c r="AN212" s="69">
        <v>1537346.53</v>
      </c>
      <c r="AO212" s="69">
        <v>3141568.74</v>
      </c>
      <c r="AP212" s="69">
        <v>3125155.33</v>
      </c>
      <c r="AQ212" s="19">
        <v>3263617.23</v>
      </c>
      <c r="AR212" s="19">
        <v>3554613.11</v>
      </c>
      <c r="AS212" s="19">
        <v>3176625.99</v>
      </c>
      <c r="AT212" s="19">
        <v>2668489.21</v>
      </c>
      <c r="AU212" s="19">
        <v>2324145.91</v>
      </c>
      <c r="AV212" s="19">
        <v>2225389.04</v>
      </c>
      <c r="AW212" s="19">
        <v>2280007.92</v>
      </c>
      <c r="AX212" s="19">
        <v>1828617.83</v>
      </c>
      <c r="AY212" s="19">
        <v>1513221.68</v>
      </c>
      <c r="AZ212" s="19">
        <v>1151113.07</v>
      </c>
      <c r="BA212" s="19">
        <v>2572999.94</v>
      </c>
      <c r="BB212" s="135">
        <v>2381473.5</v>
      </c>
      <c r="BC212" s="7">
        <v>2012807.9</v>
      </c>
      <c r="BD212" s="7">
        <v>1872322.27</v>
      </c>
      <c r="BE212" s="7">
        <v>1476637.26</v>
      </c>
      <c r="BF212" s="7">
        <v>1213636.74</v>
      </c>
      <c r="BG212" s="7">
        <v>2801498.78</v>
      </c>
      <c r="BH212" s="7">
        <v>2976900.31</v>
      </c>
      <c r="BI212" s="7">
        <v>2614787.43</v>
      </c>
      <c r="BJ212" s="7">
        <v>2243805.96</v>
      </c>
      <c r="BK212" s="5">
        <v>1993281.65</v>
      </c>
      <c r="BL212" s="208">
        <v>2637023.05</v>
      </c>
      <c r="BM212" s="208">
        <v>2705362.4</v>
      </c>
      <c r="BN212" s="208">
        <v>3187328.24</v>
      </c>
      <c r="BO212" s="15">
        <f>((BB212/2)+SUM(BC212:BM212)+(BN212/2))/12</f>
        <v>2277705.385</v>
      </c>
      <c r="BP212" s="81"/>
      <c r="BS212" s="111">
        <f>'INPUTS 2008'!Q98</f>
        <v>3437327.9999999986</v>
      </c>
      <c r="BU212" s="81"/>
      <c r="BX212" s="99">
        <f>'INPUTS 2008'!P98</f>
        <v>3687327.999999998</v>
      </c>
    </row>
    <row r="213" spans="1:76" ht="12.75">
      <c r="A213" s="41">
        <v>191</v>
      </c>
      <c r="B213" s="56"/>
      <c r="C213" s="39"/>
      <c r="D213" s="39" t="s">
        <v>46</v>
      </c>
      <c r="E213" s="39"/>
      <c r="F213" s="6">
        <v>1473998.57</v>
      </c>
      <c r="G213" s="6">
        <v>1564083</v>
      </c>
      <c r="H213" s="6">
        <v>1661458.65</v>
      </c>
      <c r="I213" s="7">
        <v>1475363.46</v>
      </c>
      <c r="J213" s="7">
        <v>1292881.06</v>
      </c>
      <c r="K213" s="7">
        <v>1110476.7</v>
      </c>
      <c r="L213" s="57">
        <f aca="true" t="shared" si="51" ref="L213:BB213">SUM(L212)</f>
        <v>998077.32</v>
      </c>
      <c r="M213" s="57">
        <f t="shared" si="51"/>
        <v>1222713.23</v>
      </c>
      <c r="N213" s="57">
        <f t="shared" si="51"/>
        <v>1123025.97</v>
      </c>
      <c r="O213" s="57">
        <f t="shared" si="51"/>
        <v>915978.79</v>
      </c>
      <c r="P213" s="57">
        <f t="shared" si="51"/>
        <v>1020461.05</v>
      </c>
      <c r="Q213" s="57">
        <f t="shared" si="51"/>
        <v>1978576.22</v>
      </c>
      <c r="R213" s="57">
        <f t="shared" si="51"/>
        <v>1780011.6</v>
      </c>
      <c r="S213" s="57">
        <f t="shared" si="51"/>
        <v>2000410.34</v>
      </c>
      <c r="T213" s="57">
        <f t="shared" si="51"/>
        <v>1808957.36</v>
      </c>
      <c r="U213" s="57">
        <f t="shared" si="51"/>
        <v>1779214.37</v>
      </c>
      <c r="V213" s="57">
        <f t="shared" si="51"/>
        <v>1632976.64</v>
      </c>
      <c r="W213" s="57">
        <f t="shared" si="51"/>
        <v>1437421.66</v>
      </c>
      <c r="X213" s="57">
        <f t="shared" si="51"/>
        <v>1222221.2</v>
      </c>
      <c r="Y213" s="57">
        <f t="shared" si="51"/>
        <v>1540623.02</v>
      </c>
      <c r="Z213" s="57">
        <f t="shared" si="51"/>
        <v>1315291.21</v>
      </c>
      <c r="AA213" s="57">
        <f t="shared" si="51"/>
        <v>1118588.09</v>
      </c>
      <c r="AB213" s="57">
        <f t="shared" si="51"/>
        <v>926650.29</v>
      </c>
      <c r="AC213" s="57">
        <f t="shared" si="51"/>
        <v>987066.44</v>
      </c>
      <c r="AD213" s="57">
        <f t="shared" si="51"/>
        <v>2188037.78</v>
      </c>
      <c r="AE213" s="57">
        <f t="shared" si="51"/>
        <v>2924737.33</v>
      </c>
      <c r="AF213" s="57">
        <f t="shared" si="51"/>
        <v>3230611.29</v>
      </c>
      <c r="AG213" s="57">
        <f t="shared" si="51"/>
        <v>2757872.29</v>
      </c>
      <c r="AH213" s="57">
        <f t="shared" si="51"/>
        <v>2477584.46</v>
      </c>
      <c r="AI213" s="57">
        <f t="shared" si="51"/>
        <v>2046059.05</v>
      </c>
      <c r="AJ213" s="57">
        <f t="shared" si="51"/>
        <v>1816126.3</v>
      </c>
      <c r="AK213" s="57">
        <f t="shared" si="51"/>
        <v>1832704.91</v>
      </c>
      <c r="AL213" s="57">
        <f t="shared" si="51"/>
        <v>2405132.43</v>
      </c>
      <c r="AM213" s="57">
        <f t="shared" si="51"/>
        <v>1982231.7</v>
      </c>
      <c r="AN213" s="57">
        <f t="shared" si="51"/>
        <v>1537346.53</v>
      </c>
      <c r="AO213" s="57">
        <f t="shared" si="51"/>
        <v>3141568.74</v>
      </c>
      <c r="AP213" s="57">
        <f t="shared" si="51"/>
        <v>3125155.33</v>
      </c>
      <c r="AQ213" s="57">
        <f t="shared" si="51"/>
        <v>3263617.23</v>
      </c>
      <c r="AR213" s="57">
        <f t="shared" si="51"/>
        <v>3554613.11</v>
      </c>
      <c r="AS213" s="57">
        <f t="shared" si="51"/>
        <v>3176625.99</v>
      </c>
      <c r="AT213" s="57">
        <f t="shared" si="51"/>
        <v>2668489.21</v>
      </c>
      <c r="AU213" s="57">
        <f t="shared" si="51"/>
        <v>2324145.91</v>
      </c>
      <c r="AV213" s="57">
        <f t="shared" si="51"/>
        <v>2225389.04</v>
      </c>
      <c r="AW213" s="57">
        <f t="shared" si="51"/>
        <v>2280007.92</v>
      </c>
      <c r="AX213" s="57">
        <f t="shared" si="51"/>
        <v>1828617.83</v>
      </c>
      <c r="AY213" s="57">
        <f t="shared" si="51"/>
        <v>1513221.68</v>
      </c>
      <c r="AZ213" s="57">
        <f t="shared" si="51"/>
        <v>1151113.07</v>
      </c>
      <c r="BA213" s="57">
        <f t="shared" si="51"/>
        <v>2572999.94</v>
      </c>
      <c r="BB213" s="138">
        <f t="shared" si="51"/>
        <v>2381473.5</v>
      </c>
      <c r="BC213" s="6">
        <v>2012807.9</v>
      </c>
      <c r="BD213" s="6">
        <v>1872322.27</v>
      </c>
      <c r="BE213" s="6">
        <v>1476637.26</v>
      </c>
      <c r="BF213" s="6">
        <v>1213636.74</v>
      </c>
      <c r="BG213" s="6">
        <v>2801498.78</v>
      </c>
      <c r="BH213" s="6">
        <v>2976900.31</v>
      </c>
      <c r="BI213" s="6">
        <v>2614787.43</v>
      </c>
      <c r="BJ213" s="6">
        <v>2243805.96</v>
      </c>
      <c r="BK213" s="216">
        <v>1993281.65</v>
      </c>
      <c r="BL213" s="251">
        <v>2637023.05</v>
      </c>
      <c r="BM213" s="251">
        <v>2705362.4</v>
      </c>
      <c r="BN213" s="251">
        <v>3187328.24</v>
      </c>
      <c r="BO213" s="57">
        <f>SUM(BO212)</f>
        <v>2277705.385</v>
      </c>
      <c r="BP213" s="83"/>
      <c r="BS213" s="111">
        <f>SUM(BS212)</f>
        <v>3437327.9999999986</v>
      </c>
      <c r="BU213" s="83"/>
      <c r="BX213" s="99">
        <f>SUM(BX212)</f>
        <v>3687327.999999998</v>
      </c>
    </row>
    <row r="214" spans="1:77" ht="12.75">
      <c r="A214" s="41">
        <v>192</v>
      </c>
      <c r="B214" s="11"/>
      <c r="C214" s="4"/>
      <c r="D214" s="4"/>
      <c r="E214" s="4"/>
      <c r="F214" s="5"/>
      <c r="G214" s="5"/>
      <c r="H214" s="5"/>
      <c r="I214" s="6"/>
      <c r="J214" s="6"/>
      <c r="K214" s="6"/>
      <c r="L214" s="50"/>
      <c r="M214" s="19"/>
      <c r="N214" s="19"/>
      <c r="O214" s="19"/>
      <c r="P214" s="19"/>
      <c r="Q214" s="19"/>
      <c r="R214" s="19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35"/>
      <c r="BC214" s="5"/>
      <c r="BD214" s="5"/>
      <c r="BE214" s="5"/>
      <c r="BF214" s="5"/>
      <c r="BG214" s="5"/>
      <c r="BH214" s="5"/>
      <c r="BI214" s="5"/>
      <c r="BJ214" s="5"/>
      <c r="BK214" s="5"/>
      <c r="BL214" s="208"/>
      <c r="BM214" s="208"/>
      <c r="BN214" s="208"/>
      <c r="BO214" s="19"/>
      <c r="BP214" s="81"/>
      <c r="BS214" s="111"/>
      <c r="BU214" s="81"/>
      <c r="BY214" s="172"/>
    </row>
    <row r="215" spans="1:73" ht="12.75">
      <c r="A215" s="41">
        <v>193</v>
      </c>
      <c r="B215" s="240" t="s">
        <v>142</v>
      </c>
      <c r="C215" s="131" t="s">
        <v>143</v>
      </c>
      <c r="D215" s="4"/>
      <c r="E215" s="4"/>
      <c r="F215" s="5"/>
      <c r="G215" s="5"/>
      <c r="H215" s="5"/>
      <c r="I215" s="5"/>
      <c r="J215" s="5"/>
      <c r="K215" s="5"/>
      <c r="L215" s="50"/>
      <c r="M215" s="19"/>
      <c r="N215" s="19"/>
      <c r="O215" s="19"/>
      <c r="P215" s="19"/>
      <c r="Q215" s="19"/>
      <c r="R215" s="19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35"/>
      <c r="BC215" s="170"/>
      <c r="BD215" s="170"/>
      <c r="BE215" s="170"/>
      <c r="BF215" s="170"/>
      <c r="BG215" s="170"/>
      <c r="BH215" s="170"/>
      <c r="BI215" s="170"/>
      <c r="BJ215" s="170"/>
      <c r="BK215" s="5"/>
      <c r="BL215" s="208"/>
      <c r="BM215" s="208"/>
      <c r="BN215" s="208"/>
      <c r="BO215" s="19"/>
      <c r="BP215" s="81"/>
      <c r="BS215" s="111"/>
      <c r="BU215" s="81"/>
    </row>
    <row r="216" spans="1:76" ht="12.75">
      <c r="A216" s="41">
        <v>194</v>
      </c>
      <c r="B216" s="161"/>
      <c r="C216" s="4"/>
      <c r="D216" s="4" t="s">
        <v>47</v>
      </c>
      <c r="E216" s="4"/>
      <c r="F216" s="5"/>
      <c r="G216" s="5"/>
      <c r="H216" s="5"/>
      <c r="I216" s="5"/>
      <c r="J216" s="5"/>
      <c r="K216" s="5"/>
      <c r="L216" s="50"/>
      <c r="M216" s="19"/>
      <c r="N216" s="19"/>
      <c r="O216" s="19"/>
      <c r="P216" s="19"/>
      <c r="Q216" s="19"/>
      <c r="R216" s="19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35">
        <v>0</v>
      </c>
      <c r="BC216" s="180">
        <v>0</v>
      </c>
      <c r="BD216" s="180">
        <v>0</v>
      </c>
      <c r="BE216" s="180">
        <v>0</v>
      </c>
      <c r="BF216" s="180">
        <v>0</v>
      </c>
      <c r="BG216" s="180">
        <v>0</v>
      </c>
      <c r="BH216" s="180">
        <v>0</v>
      </c>
      <c r="BI216" s="180">
        <v>0</v>
      </c>
      <c r="BJ216" s="180">
        <v>0</v>
      </c>
      <c r="BK216" s="170">
        <v>0</v>
      </c>
      <c r="BL216" s="208">
        <v>0</v>
      </c>
      <c r="BM216" s="208">
        <v>0</v>
      </c>
      <c r="BN216" s="208">
        <v>0</v>
      </c>
      <c r="BO216" s="15">
        <f>((BB216/2)+SUM(BC216:BM216)+(BN216/2))/12</f>
        <v>0</v>
      </c>
      <c r="BP216" s="81">
        <f>BO216/(BO$250+BO$257+BO$216+BO$223)</f>
        <v>0</v>
      </c>
      <c r="BS216" s="111">
        <f>BP216*'INPUTS 2008'!$Q223</f>
        <v>0</v>
      </c>
      <c r="BU216" s="81"/>
      <c r="BW216" s="81">
        <f>BN216/(BN$250+BN$257+BN$216+BN$223)</f>
        <v>0</v>
      </c>
      <c r="BX216" s="205">
        <f>BW216*'INPUTS 2008'!P223</f>
        <v>0</v>
      </c>
    </row>
    <row r="217" spans="1:76" ht="12.75">
      <c r="A217" s="41">
        <v>195</v>
      </c>
      <c r="B217" s="161"/>
      <c r="C217" s="4"/>
      <c r="D217" s="4" t="s">
        <v>48</v>
      </c>
      <c r="E217" s="4"/>
      <c r="F217" s="5"/>
      <c r="G217" s="5"/>
      <c r="H217" s="5"/>
      <c r="I217" s="5"/>
      <c r="J217" s="5"/>
      <c r="K217" s="5"/>
      <c r="L217" s="50"/>
      <c r="M217" s="19"/>
      <c r="N217" s="19"/>
      <c r="O217" s="19"/>
      <c r="P217" s="19"/>
      <c r="Q217" s="19"/>
      <c r="R217" s="19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9">
        <v>0</v>
      </c>
      <c r="AZ217" s="19">
        <v>40904.944920000125</v>
      </c>
      <c r="BA217" s="19">
        <v>40652.44526000001</v>
      </c>
      <c r="BB217" s="135">
        <v>51814.38737999999</v>
      </c>
      <c r="BC217" s="180">
        <v>51172.72314000007</v>
      </c>
      <c r="BD217" s="180">
        <v>51493.55526000003</v>
      </c>
      <c r="BE217" s="180">
        <v>51333.13920000005</v>
      </c>
      <c r="BF217" s="180">
        <v>51333.13920000005</v>
      </c>
      <c r="BG217" s="180">
        <v>51333.13920000005</v>
      </c>
      <c r="BH217" s="180">
        <v>51172.723139999885</v>
      </c>
      <c r="BI217" s="180">
        <v>51012.307079999904</v>
      </c>
      <c r="BJ217" s="180">
        <v>51012.307080000086</v>
      </c>
      <c r="BK217" s="180">
        <v>50531.05889999996</v>
      </c>
      <c r="BL217" s="208">
        <v>50531.058900000135</v>
      </c>
      <c r="BM217" s="208">
        <v>50531.05889999996</v>
      </c>
      <c r="BN217" s="208">
        <v>57130.866100000094</v>
      </c>
      <c r="BO217" s="15">
        <f>((BB217/2)+SUM(BC217:BM217)+(BN217/2))/12</f>
        <v>51327.40306166668</v>
      </c>
      <c r="BP217" s="81">
        <f>BO217/(BO$251+BO$258+BO$224+BO$217)</f>
        <v>-0.01584852194897191</v>
      </c>
      <c r="BS217" s="111">
        <f>BP217*'INPUTS 2008'!$Q224</f>
        <v>54111.16321043611</v>
      </c>
      <c r="BU217" s="81"/>
      <c r="BW217" s="81">
        <f>BN217/(BN$251+BN$258+BN$224+BN$217)</f>
        <v>-0.017675366803888436</v>
      </c>
      <c r="BX217" s="205">
        <f>BW217*'INPUTS 2008'!P224</f>
        <v>63005.09416431326</v>
      </c>
    </row>
    <row r="218" spans="1:76" ht="12.75">
      <c r="A218" s="41">
        <v>196</v>
      </c>
      <c r="B218" s="161"/>
      <c r="C218" s="4"/>
      <c r="D218" s="4" t="s">
        <v>49</v>
      </c>
      <c r="E218" s="4"/>
      <c r="F218" s="5"/>
      <c r="G218" s="5"/>
      <c r="H218" s="5"/>
      <c r="I218" s="5"/>
      <c r="J218" s="5"/>
      <c r="K218" s="5"/>
      <c r="L218" s="50"/>
      <c r="M218" s="19"/>
      <c r="N218" s="19"/>
      <c r="O218" s="19"/>
      <c r="P218" s="19"/>
      <c r="Q218" s="19"/>
      <c r="R218" s="19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  <c r="AZ218" s="19">
        <v>1221593.35508</v>
      </c>
      <c r="BA218" s="19">
        <v>1221845.85474</v>
      </c>
      <c r="BB218" s="135">
        <v>1552346.2126200001</v>
      </c>
      <c r="BC218" s="180">
        <v>1552987.87686</v>
      </c>
      <c r="BD218" s="180">
        <v>1552667.04474</v>
      </c>
      <c r="BE218" s="180">
        <v>1552827.4608</v>
      </c>
      <c r="BF218" s="180">
        <v>1552827.4608</v>
      </c>
      <c r="BG218" s="180">
        <v>1552827.4608</v>
      </c>
      <c r="BH218" s="180">
        <v>1552987.8768600002</v>
      </c>
      <c r="BI218" s="180">
        <v>1553148.2929200002</v>
      </c>
      <c r="BJ218" s="180">
        <v>1553148.29292</v>
      </c>
      <c r="BK218" s="180">
        <v>1553629.5411</v>
      </c>
      <c r="BL218" s="208">
        <v>1553629.5411</v>
      </c>
      <c r="BM218" s="208">
        <v>1553629.5411</v>
      </c>
      <c r="BN218" s="208">
        <v>1797767.3839</v>
      </c>
      <c r="BO218" s="15">
        <f>((BB218/2)+SUM(BC218:BM218)+(BN218/2))/12</f>
        <v>1563280.5990216665</v>
      </c>
      <c r="BP218" s="81">
        <f>BO218/(BO$252+BO$259+BO$218+BO$225)</f>
        <v>-0.01458312309450817</v>
      </c>
      <c r="BS218" s="111">
        <f>BP218*'INPUTS 2008'!$Q225</f>
        <v>1808462.59358739</v>
      </c>
      <c r="BU218" s="81"/>
      <c r="BW218" s="81">
        <f>BN218/(BN$252+BN$259+BN$218+BN$225)</f>
        <v>-0.016263671260945255</v>
      </c>
      <c r="BX218" s="205">
        <f>BW218*'INPUTS 2008'!P225</f>
        <v>2172807.308371995</v>
      </c>
    </row>
    <row r="219" spans="1:76" ht="12.75">
      <c r="A219" s="41">
        <v>197</v>
      </c>
      <c r="B219" s="161"/>
      <c r="C219" s="4"/>
      <c r="D219" s="4" t="s">
        <v>50</v>
      </c>
      <c r="E219" s="4"/>
      <c r="F219" s="5"/>
      <c r="G219" s="5"/>
      <c r="H219" s="5"/>
      <c r="I219" s="5"/>
      <c r="J219" s="5"/>
      <c r="K219" s="5"/>
      <c r="L219" s="50"/>
      <c r="M219" s="19"/>
      <c r="N219" s="19"/>
      <c r="O219" s="19"/>
      <c r="P219" s="19"/>
      <c r="Q219" s="19"/>
      <c r="R219" s="19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35">
        <v>0</v>
      </c>
      <c r="BC219" s="180">
        <v>0</v>
      </c>
      <c r="BD219" s="180">
        <v>0</v>
      </c>
      <c r="BE219" s="180">
        <v>0</v>
      </c>
      <c r="BF219" s="180">
        <v>0</v>
      </c>
      <c r="BG219" s="180">
        <v>0</v>
      </c>
      <c r="BH219" s="180">
        <v>0</v>
      </c>
      <c r="BI219" s="180">
        <v>0</v>
      </c>
      <c r="BJ219" s="180">
        <v>0</v>
      </c>
      <c r="BK219" s="226">
        <v>0</v>
      </c>
      <c r="BL219" s="208">
        <v>0</v>
      </c>
      <c r="BM219" s="208">
        <v>0</v>
      </c>
      <c r="BN219" s="208">
        <v>0</v>
      </c>
      <c r="BO219" s="15">
        <f>((BB219/2)+SUM(BC219:BM219)+(BN219/2))/12</f>
        <v>0</v>
      </c>
      <c r="BP219" s="81">
        <f>BO219/(BO$253+BO$260+BO$226+BO$219)</f>
        <v>0</v>
      </c>
      <c r="BS219" s="111">
        <f>BP219*'INPUTS 2008'!$Q226</f>
        <v>0</v>
      </c>
      <c r="BU219" s="81"/>
      <c r="BW219" s="81">
        <f>BN219/(BN$253+BN$260+BN$226+BN$219)</f>
        <v>0</v>
      </c>
      <c r="BX219" s="205">
        <f>BW219*'INPUTS 2008'!P226</f>
        <v>0</v>
      </c>
    </row>
    <row r="220" spans="1:76" ht="12.75">
      <c r="A220" s="41">
        <v>198</v>
      </c>
      <c r="B220" s="161"/>
      <c r="C220" s="4"/>
      <c r="D220" s="4" t="s">
        <v>46</v>
      </c>
      <c r="E220" s="4"/>
      <c r="F220" s="5"/>
      <c r="G220" s="5"/>
      <c r="H220" s="5"/>
      <c r="I220" s="5"/>
      <c r="J220" s="5"/>
      <c r="K220" s="5"/>
      <c r="L220" s="50"/>
      <c r="M220" s="19"/>
      <c r="N220" s="19"/>
      <c r="O220" s="19"/>
      <c r="P220" s="19"/>
      <c r="Q220" s="19"/>
      <c r="R220" s="19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>
        <f aca="true" t="shared" si="52" ref="AQ220:BB220">SUM(AQ216:AQ219)</f>
        <v>0</v>
      </c>
      <c r="AR220" s="19">
        <f t="shared" si="52"/>
        <v>0</v>
      </c>
      <c r="AS220" s="19">
        <f t="shared" si="52"/>
        <v>0</v>
      </c>
      <c r="AT220" s="19">
        <f t="shared" si="52"/>
        <v>0</v>
      </c>
      <c r="AU220" s="19">
        <f t="shared" si="52"/>
        <v>0</v>
      </c>
      <c r="AV220" s="19">
        <f t="shared" si="52"/>
        <v>0</v>
      </c>
      <c r="AW220" s="19">
        <f t="shared" si="52"/>
        <v>0</v>
      </c>
      <c r="AX220" s="19">
        <f t="shared" si="52"/>
        <v>0</v>
      </c>
      <c r="AY220" s="19">
        <f t="shared" si="52"/>
        <v>0</v>
      </c>
      <c r="AZ220" s="19">
        <f t="shared" si="52"/>
        <v>1262498.3</v>
      </c>
      <c r="BA220" s="19">
        <f t="shared" si="52"/>
        <v>1262498.3</v>
      </c>
      <c r="BB220" s="135">
        <f t="shared" si="52"/>
        <v>1604160.6</v>
      </c>
      <c r="BC220" s="181">
        <v>1604160.6</v>
      </c>
      <c r="BD220" s="181">
        <v>1604160.6</v>
      </c>
      <c r="BE220" s="181">
        <v>1604160.6</v>
      </c>
      <c r="BF220" s="181">
        <v>1604160.6</v>
      </c>
      <c r="BG220" s="181">
        <v>1604160.6</v>
      </c>
      <c r="BH220" s="181">
        <v>1604160.6</v>
      </c>
      <c r="BI220" s="181">
        <v>1604160.6</v>
      </c>
      <c r="BJ220" s="181">
        <v>1604160.6</v>
      </c>
      <c r="BK220" s="180">
        <v>1604160.6</v>
      </c>
      <c r="BL220" s="251">
        <f>SUM(BL216:BL219)</f>
        <v>1604160.6</v>
      </c>
      <c r="BM220" s="251">
        <f>SUM(BM216:BM219)</f>
        <v>1604160.6</v>
      </c>
      <c r="BN220" s="251">
        <f>SUM(BN216:BN219)</f>
        <v>1854898.25</v>
      </c>
      <c r="BO220" s="15">
        <f>((BB220/2)+SUM(BC220:BM220)+(BN220/2))/12</f>
        <v>1614608.0020833332</v>
      </c>
      <c r="BP220" s="81"/>
      <c r="BS220" s="111">
        <f>SUM(BS216:BS219)</f>
        <v>1862573.756797826</v>
      </c>
      <c r="BU220" s="81"/>
      <c r="BW220" s="81"/>
      <c r="BX220" s="99">
        <f>SUM(BX216:BX219)</f>
        <v>2235812.4025363084</v>
      </c>
    </row>
    <row r="221" spans="1:75" ht="12.75">
      <c r="A221" s="41">
        <v>199</v>
      </c>
      <c r="B221" s="161"/>
      <c r="C221" s="4"/>
      <c r="D221" s="4"/>
      <c r="E221" s="4"/>
      <c r="F221" s="5"/>
      <c r="G221" s="5"/>
      <c r="H221" s="5"/>
      <c r="I221" s="5"/>
      <c r="J221" s="5"/>
      <c r="K221" s="5"/>
      <c r="L221" s="50"/>
      <c r="M221" s="19"/>
      <c r="N221" s="19"/>
      <c r="O221" s="19"/>
      <c r="P221" s="19"/>
      <c r="Q221" s="19"/>
      <c r="R221" s="19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35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208"/>
      <c r="BM221" s="208"/>
      <c r="BN221" s="208"/>
      <c r="BO221" s="19"/>
      <c r="BP221" s="81"/>
      <c r="BS221" s="111"/>
      <c r="BU221" s="81"/>
      <c r="BW221" s="81"/>
    </row>
    <row r="222" spans="1:75" ht="12.75">
      <c r="A222" s="41">
        <v>200</v>
      </c>
      <c r="B222" s="240" t="s">
        <v>144</v>
      </c>
      <c r="C222" s="131" t="s">
        <v>145</v>
      </c>
      <c r="D222" s="4"/>
      <c r="E222" s="4"/>
      <c r="F222" s="5"/>
      <c r="G222" s="5"/>
      <c r="H222" s="5"/>
      <c r="I222" s="5"/>
      <c r="J222" s="5"/>
      <c r="K222" s="5"/>
      <c r="L222" s="50"/>
      <c r="M222" s="19"/>
      <c r="N222" s="19"/>
      <c r="O222" s="19"/>
      <c r="P222" s="19"/>
      <c r="Q222" s="19"/>
      <c r="R222" s="19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35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208"/>
      <c r="BM222" s="208"/>
      <c r="BN222" s="208"/>
      <c r="BO222" s="19"/>
      <c r="BP222" s="81"/>
      <c r="BS222" s="111"/>
      <c r="BU222" s="81"/>
      <c r="BW222" s="81"/>
    </row>
    <row r="223" spans="1:76" ht="12.75">
      <c r="A223" s="41">
        <v>201</v>
      </c>
      <c r="B223" s="132"/>
      <c r="C223" s="4"/>
      <c r="D223" s="4" t="s">
        <v>47</v>
      </c>
      <c r="E223" s="4"/>
      <c r="F223" s="5"/>
      <c r="G223" s="5"/>
      <c r="H223" s="5"/>
      <c r="I223" s="5"/>
      <c r="J223" s="5"/>
      <c r="K223" s="5"/>
      <c r="L223" s="50"/>
      <c r="M223" s="19"/>
      <c r="N223" s="19"/>
      <c r="O223" s="19"/>
      <c r="P223" s="19"/>
      <c r="Q223" s="19"/>
      <c r="R223" s="19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>
        <v>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35">
        <v>0</v>
      </c>
      <c r="BC223" s="180">
        <v>0</v>
      </c>
      <c r="BD223" s="180">
        <v>0</v>
      </c>
      <c r="BE223" s="180">
        <v>0</v>
      </c>
      <c r="BF223" s="180">
        <v>0</v>
      </c>
      <c r="BG223" s="180">
        <v>0</v>
      </c>
      <c r="BH223" s="180">
        <v>0</v>
      </c>
      <c r="BI223" s="180">
        <v>0</v>
      </c>
      <c r="BJ223" s="180">
        <v>0</v>
      </c>
      <c r="BK223" s="170">
        <v>0</v>
      </c>
      <c r="BL223" s="208">
        <v>0</v>
      </c>
      <c r="BM223" s="208">
        <v>0</v>
      </c>
      <c r="BN223" s="208">
        <v>0</v>
      </c>
      <c r="BO223" s="15">
        <f>((BB223/2)+SUM(BC223:BM223)+(BN223/2))/12</f>
        <v>0</v>
      </c>
      <c r="BP223" s="81">
        <f>BO223/(BO$250+BO$257+BO$216+BO$223)</f>
        <v>0</v>
      </c>
      <c r="BS223" s="111">
        <f>BP223*'INPUTS 2008'!$Q223</f>
        <v>0</v>
      </c>
      <c r="BU223" s="81"/>
      <c r="BW223" s="81">
        <f>BN223/(BN$250+BN$257+BN$216+BN$223)</f>
        <v>0</v>
      </c>
      <c r="BX223" s="205">
        <f>BW223*'INPUTS 2008'!P223</f>
        <v>0</v>
      </c>
    </row>
    <row r="224" spans="1:76" ht="12.75">
      <c r="A224" s="41">
        <v>202</v>
      </c>
      <c r="B224" s="132"/>
      <c r="C224" s="4"/>
      <c r="D224" s="4" t="s">
        <v>48</v>
      </c>
      <c r="E224" s="4"/>
      <c r="F224" s="5"/>
      <c r="G224" s="5"/>
      <c r="H224" s="5"/>
      <c r="I224" s="5"/>
      <c r="J224" s="5"/>
      <c r="K224" s="5"/>
      <c r="L224" s="50"/>
      <c r="M224" s="19"/>
      <c r="N224" s="19"/>
      <c r="O224" s="19"/>
      <c r="P224" s="19"/>
      <c r="Q224" s="19"/>
      <c r="R224" s="19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35">
        <v>0</v>
      </c>
      <c r="BC224" s="180">
        <v>0</v>
      </c>
      <c r="BD224" s="180">
        <v>0</v>
      </c>
      <c r="BE224" s="180">
        <v>0</v>
      </c>
      <c r="BF224" s="180">
        <v>0</v>
      </c>
      <c r="BG224" s="180">
        <v>0</v>
      </c>
      <c r="BH224" s="180">
        <v>0</v>
      </c>
      <c r="BI224" s="180">
        <v>0</v>
      </c>
      <c r="BJ224" s="180">
        <v>0</v>
      </c>
      <c r="BK224" s="180">
        <v>0</v>
      </c>
      <c r="BL224" s="208">
        <v>0</v>
      </c>
      <c r="BM224" s="208">
        <v>0</v>
      </c>
      <c r="BN224" s="208">
        <v>0</v>
      </c>
      <c r="BO224" s="15">
        <f>((BB224/2)+SUM(BC224:BM224)+(BN224/2))/12</f>
        <v>0</v>
      </c>
      <c r="BP224" s="81">
        <f>BO224/(BO$251+BO$258+BO$224+BO$217)</f>
        <v>0</v>
      </c>
      <c r="BS224" s="111">
        <f>BP224*'INPUTS 2008'!$Q224</f>
        <v>0</v>
      </c>
      <c r="BU224" s="81"/>
      <c r="BW224" s="81">
        <f>BN224/(BN$251+BN$258+BN$224+BN$217)</f>
        <v>0</v>
      </c>
      <c r="BX224" s="205">
        <f>BW224*'INPUTS 2008'!P224</f>
        <v>0</v>
      </c>
    </row>
    <row r="225" spans="1:76" ht="12.75">
      <c r="A225" s="41">
        <v>203</v>
      </c>
      <c r="B225" s="132"/>
      <c r="C225" s="4"/>
      <c r="D225" s="4" t="s">
        <v>49</v>
      </c>
      <c r="E225" s="4"/>
      <c r="F225" s="5"/>
      <c r="G225" s="5"/>
      <c r="H225" s="5"/>
      <c r="I225" s="5"/>
      <c r="J225" s="5"/>
      <c r="K225" s="5"/>
      <c r="L225" s="50"/>
      <c r="M225" s="19"/>
      <c r="N225" s="19"/>
      <c r="O225" s="19"/>
      <c r="P225" s="19"/>
      <c r="Q225" s="19"/>
      <c r="R225" s="19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  <c r="AZ225" s="19">
        <v>108214.14</v>
      </c>
      <c r="BA225" s="19">
        <v>108214.14</v>
      </c>
      <c r="BB225" s="135">
        <v>137499.48</v>
      </c>
      <c r="BC225" s="180">
        <v>137499.48</v>
      </c>
      <c r="BD225" s="180">
        <v>137499.48</v>
      </c>
      <c r="BE225" s="180">
        <v>137499.48</v>
      </c>
      <c r="BF225" s="180">
        <v>137499.48</v>
      </c>
      <c r="BG225" s="180">
        <v>137499.48</v>
      </c>
      <c r="BH225" s="180">
        <v>137499.48</v>
      </c>
      <c r="BI225" s="180">
        <v>137499.48</v>
      </c>
      <c r="BJ225" s="180">
        <v>137499.48</v>
      </c>
      <c r="BK225" s="180">
        <v>137499.48</v>
      </c>
      <c r="BL225" s="208">
        <v>137499.48</v>
      </c>
      <c r="BM225" s="208">
        <v>137499.48</v>
      </c>
      <c r="BN225" s="208">
        <v>158991.25</v>
      </c>
      <c r="BO225" s="15">
        <f>((BB225/2)+SUM(BC225:BM225)+(BN225/2))/12</f>
        <v>138394.97041666668</v>
      </c>
      <c r="BP225" s="81">
        <f>BO225/(BO$252+BO$259+BO$218+BO$225)</f>
        <v>-0.0012910227955941613</v>
      </c>
      <c r="BS225" s="111">
        <f>BP225*'INPUTS 2008'!$Q225</f>
        <v>160100.57778226564</v>
      </c>
      <c r="BU225" s="81"/>
      <c r="BW225" s="81">
        <f>BN225/(BN$252+BN$259+BN$218+BN$225)</f>
        <v>-0.0014383292557890767</v>
      </c>
      <c r="BX225" s="205">
        <f>BW225*'INPUTS 2008'!P225</f>
        <v>192159.0930289204</v>
      </c>
    </row>
    <row r="226" spans="1:76" ht="12.75">
      <c r="A226" s="41">
        <v>204</v>
      </c>
      <c r="B226" s="132"/>
      <c r="C226" s="4"/>
      <c r="D226" s="4" t="s">
        <v>50</v>
      </c>
      <c r="E226" s="4"/>
      <c r="F226" s="5"/>
      <c r="G226" s="5"/>
      <c r="H226" s="5"/>
      <c r="I226" s="5"/>
      <c r="J226" s="5"/>
      <c r="K226" s="5"/>
      <c r="L226" s="50"/>
      <c r="M226" s="19"/>
      <c r="N226" s="19"/>
      <c r="O226" s="19"/>
      <c r="P226" s="19"/>
      <c r="Q226" s="19"/>
      <c r="R226" s="19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135">
        <v>0</v>
      </c>
      <c r="BC226" s="180">
        <v>0</v>
      </c>
      <c r="BD226" s="180">
        <v>0</v>
      </c>
      <c r="BE226" s="180">
        <v>0</v>
      </c>
      <c r="BF226" s="180">
        <v>0</v>
      </c>
      <c r="BG226" s="180">
        <v>0</v>
      </c>
      <c r="BH226" s="180">
        <v>0</v>
      </c>
      <c r="BI226" s="180">
        <v>0</v>
      </c>
      <c r="BJ226" s="180">
        <v>0</v>
      </c>
      <c r="BK226" s="226">
        <v>0</v>
      </c>
      <c r="BL226" s="208">
        <v>0</v>
      </c>
      <c r="BM226" s="208">
        <v>0</v>
      </c>
      <c r="BN226" s="208">
        <v>0</v>
      </c>
      <c r="BO226" s="15">
        <f>((BB226/2)+SUM(BC226:BM226)+(BN226/2))/12</f>
        <v>0</v>
      </c>
      <c r="BP226" s="81">
        <f>BO226/(BO$253+BO$260+BO$226+BO$219)</f>
        <v>0</v>
      </c>
      <c r="BS226" s="111">
        <f>BP226*'INPUTS 2008'!$Q226</f>
        <v>0</v>
      </c>
      <c r="BU226" s="83"/>
      <c r="BW226" s="81">
        <f>BN226/(BN$253+BN$260+BN$226+BN$219)</f>
        <v>0</v>
      </c>
      <c r="BX226" s="205">
        <f>BW226*'INPUTS 2008'!P226</f>
        <v>0</v>
      </c>
    </row>
    <row r="227" spans="1:76" ht="12.75">
      <c r="A227" s="41">
        <v>205</v>
      </c>
      <c r="B227" s="132"/>
      <c r="C227" s="4"/>
      <c r="D227" s="4" t="s">
        <v>46</v>
      </c>
      <c r="E227" s="4"/>
      <c r="F227" s="5"/>
      <c r="G227" s="5"/>
      <c r="H227" s="5"/>
      <c r="I227" s="5"/>
      <c r="J227" s="5"/>
      <c r="K227" s="5"/>
      <c r="L227" s="50"/>
      <c r="M227" s="19"/>
      <c r="N227" s="19"/>
      <c r="O227" s="19"/>
      <c r="P227" s="19"/>
      <c r="Q227" s="19"/>
      <c r="R227" s="19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>
        <f aca="true" t="shared" si="53" ref="AQ227:BB227">SUM(AQ223:AQ226)</f>
        <v>0</v>
      </c>
      <c r="AR227" s="19">
        <f t="shared" si="53"/>
        <v>0</v>
      </c>
      <c r="AS227" s="19">
        <f t="shared" si="53"/>
        <v>0</v>
      </c>
      <c r="AT227" s="19">
        <f t="shared" si="53"/>
        <v>0</v>
      </c>
      <c r="AU227" s="19">
        <f t="shared" si="53"/>
        <v>0</v>
      </c>
      <c r="AV227" s="19">
        <f t="shared" si="53"/>
        <v>0</v>
      </c>
      <c r="AW227" s="19">
        <f t="shared" si="53"/>
        <v>0</v>
      </c>
      <c r="AX227" s="19">
        <f t="shared" si="53"/>
        <v>0</v>
      </c>
      <c r="AY227" s="19">
        <f t="shared" si="53"/>
        <v>0</v>
      </c>
      <c r="AZ227" s="19">
        <f t="shared" si="53"/>
        <v>108214.14</v>
      </c>
      <c r="BA227" s="19">
        <f t="shared" si="53"/>
        <v>108214.14</v>
      </c>
      <c r="BB227" s="135">
        <f t="shared" si="53"/>
        <v>137499.48</v>
      </c>
      <c r="BC227" s="181">
        <v>137499.48</v>
      </c>
      <c r="BD227" s="181">
        <v>137499.48</v>
      </c>
      <c r="BE227" s="181">
        <v>137499.48</v>
      </c>
      <c r="BF227" s="181">
        <v>137499.48</v>
      </c>
      <c r="BG227" s="181">
        <v>137499.48</v>
      </c>
      <c r="BH227" s="181">
        <v>137499.48</v>
      </c>
      <c r="BI227" s="181">
        <v>137499.48</v>
      </c>
      <c r="BJ227" s="181">
        <v>137499.48</v>
      </c>
      <c r="BK227" s="180">
        <v>137499.48</v>
      </c>
      <c r="BL227" s="251">
        <f>SUM(BL223:BL226)</f>
        <v>137499.48</v>
      </c>
      <c r="BM227" s="251">
        <f>SUM(BM223:BM226)</f>
        <v>137499.48</v>
      </c>
      <c r="BN227" s="251">
        <f>SUM(BN223:BN226)</f>
        <v>158991.25</v>
      </c>
      <c r="BO227" s="15">
        <f>((BB227/2)+SUM(BC227:BM227)+(BN227/2))/12</f>
        <v>138394.97041666668</v>
      </c>
      <c r="BP227" s="81"/>
      <c r="BS227" s="111">
        <f>SUM(BS223:BS226)</f>
        <v>160100.57778226564</v>
      </c>
      <c r="BU227" s="81"/>
      <c r="BW227" s="81"/>
      <c r="BX227" s="99">
        <f>SUM(BX223:BX226)</f>
        <v>192159.0930289204</v>
      </c>
    </row>
    <row r="228" spans="1:75" ht="12.75">
      <c r="A228" s="41">
        <v>206</v>
      </c>
      <c r="B228" s="36"/>
      <c r="C228" s="19"/>
      <c r="D228" s="19"/>
      <c r="E228" s="19"/>
      <c r="F228" s="5"/>
      <c r="G228" s="5"/>
      <c r="H228" s="5"/>
      <c r="I228" s="5"/>
      <c r="J228" s="5"/>
      <c r="K228" s="5"/>
      <c r="L228" s="50"/>
      <c r="M228" s="19"/>
      <c r="N228" s="19"/>
      <c r="O228" s="19"/>
      <c r="P228" s="19"/>
      <c r="Q228" s="19"/>
      <c r="R228" s="19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35"/>
      <c r="BC228" s="5"/>
      <c r="BD228" s="5"/>
      <c r="BE228" s="5"/>
      <c r="BF228" s="5"/>
      <c r="BG228" s="5"/>
      <c r="BH228" s="5"/>
      <c r="BI228" s="5"/>
      <c r="BJ228" s="5"/>
      <c r="BK228" s="170"/>
      <c r="BL228" s="208"/>
      <c r="BM228" s="208"/>
      <c r="BN228" s="208"/>
      <c r="BO228" s="19"/>
      <c r="BP228" s="81"/>
      <c r="BS228" s="111"/>
      <c r="BU228" s="81"/>
      <c r="BW228" s="81"/>
    </row>
    <row r="229" spans="1:75" ht="12.75">
      <c r="A229" s="41">
        <v>207</v>
      </c>
      <c r="B229" s="158">
        <v>2351</v>
      </c>
      <c r="C229" s="19" t="s">
        <v>58</v>
      </c>
      <c r="D229" s="19"/>
      <c r="E229" s="19"/>
      <c r="F229" s="5"/>
      <c r="G229" s="5"/>
      <c r="H229" s="5"/>
      <c r="I229" s="5"/>
      <c r="J229" s="5"/>
      <c r="K229" s="5"/>
      <c r="L229" s="50"/>
      <c r="M229" s="19"/>
      <c r="N229" s="19"/>
      <c r="O229" s="19"/>
      <c r="P229" s="19"/>
      <c r="Q229" s="19"/>
      <c r="R229" s="19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35"/>
      <c r="BC229" s="5"/>
      <c r="BD229" s="5"/>
      <c r="BE229" s="5"/>
      <c r="BF229" s="5"/>
      <c r="BG229" s="5"/>
      <c r="BH229" s="5"/>
      <c r="BI229" s="5"/>
      <c r="BJ229" s="5"/>
      <c r="BK229" s="5"/>
      <c r="BL229" s="208"/>
      <c r="BM229" s="208"/>
      <c r="BN229" s="208"/>
      <c r="BO229" s="19"/>
      <c r="BP229" s="81"/>
      <c r="BS229" s="111"/>
      <c r="BU229" s="81"/>
      <c r="BW229" s="81"/>
    </row>
    <row r="230" spans="1:76" ht="12.75">
      <c r="A230" s="41">
        <v>208</v>
      </c>
      <c r="B230" s="36"/>
      <c r="C230" s="19"/>
      <c r="D230" s="19" t="s">
        <v>48</v>
      </c>
      <c r="E230" s="19"/>
      <c r="F230" s="6">
        <v>-76709</v>
      </c>
      <c r="G230" s="6">
        <v>-78099</v>
      </c>
      <c r="H230" s="6">
        <v>-75055</v>
      </c>
      <c r="I230" s="5">
        <v>-75089.7</v>
      </c>
      <c r="J230" s="5">
        <v>-74395.7</v>
      </c>
      <c r="K230" s="5">
        <v>-73456.08</v>
      </c>
      <c r="L230" s="50">
        <v>-72176.08</v>
      </c>
      <c r="M230" s="19">
        <v>-68426.08</v>
      </c>
      <c r="N230" s="19">
        <v>-71466.08</v>
      </c>
      <c r="O230" s="19">
        <v>-64596.08</v>
      </c>
      <c r="P230" s="19">
        <v>-62616.08</v>
      </c>
      <c r="Q230" s="19">
        <v>-61111.08</v>
      </c>
      <c r="R230" s="19">
        <v>-60627.08</v>
      </c>
      <c r="S230" s="5">
        <v>-65121.7</v>
      </c>
      <c r="T230" s="5">
        <v>-62276.7</v>
      </c>
      <c r="U230" s="5">
        <v>-63770.7</v>
      </c>
      <c r="V230" s="5">
        <v>-63400.7</v>
      </c>
      <c r="W230" s="5">
        <v>-67940.7</v>
      </c>
      <c r="X230" s="5">
        <v>-63565.7</v>
      </c>
      <c r="Y230" s="5">
        <v>-70731.18</v>
      </c>
      <c r="Z230" s="5">
        <v>-73033.04</v>
      </c>
      <c r="AA230" s="5">
        <v>-84810.24</v>
      </c>
      <c r="AB230" s="5">
        <v>-89024.32</v>
      </c>
      <c r="AC230" s="5">
        <v>-93248.66</v>
      </c>
      <c r="AD230" s="5">
        <v>-95377.37</v>
      </c>
      <c r="AE230" s="19">
        <v>-99639.72</v>
      </c>
      <c r="AF230" s="19">
        <v>-102531.5</v>
      </c>
      <c r="AG230" s="19">
        <v>-99442.11</v>
      </c>
      <c r="AH230" s="19">
        <v>-91990.47</v>
      </c>
      <c r="AI230" s="19">
        <v>-91383.37</v>
      </c>
      <c r="AJ230" s="19">
        <v>-91366.93</v>
      </c>
      <c r="AK230" s="19">
        <v>-94480.68</v>
      </c>
      <c r="AL230" s="19">
        <v>-96236.53</v>
      </c>
      <c r="AM230" s="19">
        <v>-103718.35</v>
      </c>
      <c r="AN230" s="19">
        <v>-109411.73</v>
      </c>
      <c r="AO230" s="19">
        <v>-122111.1</v>
      </c>
      <c r="AP230" s="19">
        <v>-118301.04</v>
      </c>
      <c r="AQ230" s="19">
        <v>-128045.85</v>
      </c>
      <c r="AR230" s="19">
        <v>-136635.75</v>
      </c>
      <c r="AS230" s="19">
        <v>-146094.13</v>
      </c>
      <c r="AT230" s="19">
        <v>-154231.56</v>
      </c>
      <c r="AU230" s="19">
        <v>-154238.66</v>
      </c>
      <c r="AV230" s="19">
        <v>-150771.72</v>
      </c>
      <c r="AW230" s="19">
        <v>-153427.43</v>
      </c>
      <c r="AX230" s="19">
        <v>-158086.13</v>
      </c>
      <c r="AY230" s="19">
        <v>-166451.9</v>
      </c>
      <c r="AZ230" s="19">
        <v>-180893.35</v>
      </c>
      <c r="BA230" s="19">
        <v>-198556.87</v>
      </c>
      <c r="BB230" s="135">
        <v>-204097.55</v>
      </c>
      <c r="BC230" s="6">
        <v>-208689.31</v>
      </c>
      <c r="BD230" s="6">
        <v>-221898.53</v>
      </c>
      <c r="BE230" s="6">
        <v>-219374.85</v>
      </c>
      <c r="BF230" s="6">
        <v>-214419.61</v>
      </c>
      <c r="BG230" s="6">
        <v>-219098.91</v>
      </c>
      <c r="BH230" s="6">
        <v>-216451.93</v>
      </c>
      <c r="BI230" s="6">
        <v>-216335.38</v>
      </c>
      <c r="BJ230" s="6">
        <v>-211952.07</v>
      </c>
      <c r="BK230" s="6">
        <v>-210174.75</v>
      </c>
      <c r="BL230" s="208">
        <v>-203756.03</v>
      </c>
      <c r="BM230" s="208">
        <v>-203444.14</v>
      </c>
      <c r="BN230" s="208">
        <v>-197819.63</v>
      </c>
      <c r="BO230" s="15">
        <f>((BB230/2)+SUM(BC230:BM230)+(BN230/2))/12</f>
        <v>-212212.84166666667</v>
      </c>
      <c r="BP230" s="81"/>
      <c r="BS230" s="111">
        <f>'INPUTS 2008'!Q125</f>
        <v>-242877.59806282716</v>
      </c>
      <c r="BU230" s="83"/>
      <c r="BW230" s="81"/>
      <c r="BX230" s="99">
        <f>'INPUTS 2008'!P125</f>
        <v>-255053.8473578447</v>
      </c>
    </row>
    <row r="231" spans="1:76" ht="12.75">
      <c r="A231" s="41">
        <v>209</v>
      </c>
      <c r="B231" s="36"/>
      <c r="C231" s="19"/>
      <c r="D231" s="19" t="s">
        <v>49</v>
      </c>
      <c r="E231" s="19"/>
      <c r="F231" s="7">
        <v>-2882164.54</v>
      </c>
      <c r="G231" s="7">
        <v>-2926404.54</v>
      </c>
      <c r="H231" s="7">
        <v>-2936499.54</v>
      </c>
      <c r="I231" s="6">
        <v>-2888147.59</v>
      </c>
      <c r="J231" s="6">
        <v>-2799794.59</v>
      </c>
      <c r="K231" s="6">
        <v>-2765527.74</v>
      </c>
      <c r="L231" s="44">
        <v>-2769366.74</v>
      </c>
      <c r="M231" s="19">
        <v>-2696051.74</v>
      </c>
      <c r="N231" s="19">
        <v>-2734555.74</v>
      </c>
      <c r="O231" s="19">
        <v>-2586509.74</v>
      </c>
      <c r="P231" s="19">
        <v>-2527138.74</v>
      </c>
      <c r="Q231" s="19">
        <v>-2461527.74</v>
      </c>
      <c r="R231" s="19">
        <v>-2460383.74</v>
      </c>
      <c r="S231" s="7">
        <v>-2653744.09</v>
      </c>
      <c r="T231" s="7">
        <v>-2545852.09</v>
      </c>
      <c r="U231" s="7">
        <v>-2601177.09</v>
      </c>
      <c r="V231" s="7">
        <v>-2612428.09</v>
      </c>
      <c r="W231" s="7">
        <v>-2710147.09</v>
      </c>
      <c r="X231" s="7">
        <v>-2632115.09</v>
      </c>
      <c r="Y231" s="7">
        <v>-2842061.26</v>
      </c>
      <c r="Z231" s="7">
        <v>-2973034.47</v>
      </c>
      <c r="AA231" s="7">
        <v>-2929085.7</v>
      </c>
      <c r="AB231" s="7">
        <v>-3078154.21</v>
      </c>
      <c r="AC231" s="7">
        <v>-3222917.18</v>
      </c>
      <c r="AD231" s="7">
        <v>-3292194.71</v>
      </c>
      <c r="AE231" s="69">
        <v>-3312873.3</v>
      </c>
      <c r="AF231" s="69">
        <v>-3260411.38</v>
      </c>
      <c r="AG231" s="69">
        <v>-3095406.01</v>
      </c>
      <c r="AH231" s="69">
        <v>-2905901.68</v>
      </c>
      <c r="AI231" s="69">
        <v>-2874680.8</v>
      </c>
      <c r="AJ231" s="69">
        <v>-2865916.6</v>
      </c>
      <c r="AK231" s="69">
        <v>-2853273.08</v>
      </c>
      <c r="AL231" s="69">
        <v>-2994510.1</v>
      </c>
      <c r="AM231" s="69">
        <v>-3191032.54</v>
      </c>
      <c r="AN231" s="69">
        <v>-3392790.35</v>
      </c>
      <c r="AO231" s="69">
        <v>-3659699.47</v>
      </c>
      <c r="AP231" s="69">
        <v>-3652223.82</v>
      </c>
      <c r="AQ231" s="19">
        <v>-3763182.26</v>
      </c>
      <c r="AR231" s="19">
        <v>-3898242.05</v>
      </c>
      <c r="AS231" s="19">
        <v>-3953472.98</v>
      </c>
      <c r="AT231" s="19">
        <v>-4104017.13</v>
      </c>
      <c r="AU231" s="19">
        <v>-4144105.54</v>
      </c>
      <c r="AV231" s="19">
        <v>-4130357.96</v>
      </c>
      <c r="AW231" s="19">
        <v>-4184474.33</v>
      </c>
      <c r="AX231" s="19">
        <v>-4198684.95</v>
      </c>
      <c r="AY231" s="19">
        <v>-4344436.31</v>
      </c>
      <c r="AZ231" s="19">
        <v>-4503653.74</v>
      </c>
      <c r="BA231" s="19">
        <v>-4593476.57</v>
      </c>
      <c r="BB231" s="135">
        <v>-4635385.33</v>
      </c>
      <c r="BC231" s="7">
        <v>-4746824.79</v>
      </c>
      <c r="BD231" s="7">
        <v>-4833846.26</v>
      </c>
      <c r="BE231" s="7">
        <v>-4894828.34</v>
      </c>
      <c r="BF231" s="7">
        <v>-4861783.61</v>
      </c>
      <c r="BG231" s="7">
        <v>-4909053.34</v>
      </c>
      <c r="BH231" s="7">
        <v>-4949018.9</v>
      </c>
      <c r="BI231" s="7">
        <v>-4950554.38</v>
      </c>
      <c r="BJ231" s="7">
        <v>-4957470.97</v>
      </c>
      <c r="BK231" s="5">
        <v>-4982949.04</v>
      </c>
      <c r="BL231" s="208">
        <v>-4958519.9</v>
      </c>
      <c r="BM231" s="208">
        <v>-4934152.86</v>
      </c>
      <c r="BN231" s="208">
        <v>-4988695.73</v>
      </c>
      <c r="BO231" s="15">
        <f>((BB231/2)+SUM(BC231:BM231)+(BN231/2))/12</f>
        <v>-4899253.576666667</v>
      </c>
      <c r="BP231" s="81"/>
      <c r="BS231" s="111">
        <f>'INPUTS 2008'!Q126</f>
        <v>-5579617.752821608</v>
      </c>
      <c r="BU231" s="81"/>
      <c r="BW231" s="81"/>
      <c r="BX231" s="99">
        <f>'INPUTS 2008'!P126</f>
        <v>-6043461.152642156</v>
      </c>
    </row>
    <row r="232" spans="1:76" ht="12.75">
      <c r="A232" s="41">
        <v>210</v>
      </c>
      <c r="B232" s="56"/>
      <c r="C232" s="39"/>
      <c r="D232" s="39" t="s">
        <v>46</v>
      </c>
      <c r="E232" s="39"/>
      <c r="F232" s="6">
        <v>-2958873.54</v>
      </c>
      <c r="G232" s="6">
        <v>-3004503.54</v>
      </c>
      <c r="H232" s="6">
        <v>-3011554.54</v>
      </c>
      <c r="I232" s="7">
        <v>-2963237.29</v>
      </c>
      <c r="J232" s="7">
        <v>-2874190.29</v>
      </c>
      <c r="K232" s="7">
        <v>-2838983.82</v>
      </c>
      <c r="L232" s="57">
        <f aca="true" t="shared" si="54" ref="L232:BB232">SUM(L230:L231)</f>
        <v>-2841542.8200000003</v>
      </c>
      <c r="M232" s="57">
        <f t="shared" si="54"/>
        <v>-2764477.8200000003</v>
      </c>
      <c r="N232" s="57">
        <f t="shared" si="54"/>
        <v>-2806021.8200000003</v>
      </c>
      <c r="O232" s="57">
        <f t="shared" si="54"/>
        <v>-2651105.8200000003</v>
      </c>
      <c r="P232" s="57">
        <f t="shared" si="54"/>
        <v>-2589754.8200000003</v>
      </c>
      <c r="Q232" s="57">
        <f t="shared" si="54"/>
        <v>-2522638.8200000003</v>
      </c>
      <c r="R232" s="57">
        <f t="shared" si="54"/>
        <v>-2521010.8200000003</v>
      </c>
      <c r="S232" s="57">
        <f t="shared" si="54"/>
        <v>-2718865.79</v>
      </c>
      <c r="T232" s="57">
        <f t="shared" si="54"/>
        <v>-2608128.79</v>
      </c>
      <c r="U232" s="57">
        <f t="shared" si="54"/>
        <v>-2664947.79</v>
      </c>
      <c r="V232" s="57">
        <f t="shared" si="54"/>
        <v>-2675828.79</v>
      </c>
      <c r="W232" s="57">
        <f t="shared" si="54"/>
        <v>-2778087.79</v>
      </c>
      <c r="X232" s="57">
        <f t="shared" si="54"/>
        <v>-2695680.79</v>
      </c>
      <c r="Y232" s="57">
        <f t="shared" si="54"/>
        <v>-2912792.44</v>
      </c>
      <c r="Z232" s="57">
        <f t="shared" si="54"/>
        <v>-3046067.5100000002</v>
      </c>
      <c r="AA232" s="57">
        <f t="shared" si="54"/>
        <v>-3013895.9400000004</v>
      </c>
      <c r="AB232" s="57">
        <f t="shared" si="54"/>
        <v>-3167178.53</v>
      </c>
      <c r="AC232" s="57">
        <f t="shared" si="54"/>
        <v>-3316165.8400000003</v>
      </c>
      <c r="AD232" s="57">
        <f t="shared" si="54"/>
        <v>-3387572.08</v>
      </c>
      <c r="AE232" s="57">
        <f t="shared" si="54"/>
        <v>-3412513.02</v>
      </c>
      <c r="AF232" s="57">
        <f t="shared" si="54"/>
        <v>-3362942.88</v>
      </c>
      <c r="AG232" s="57">
        <f t="shared" si="54"/>
        <v>-3194848.1199999996</v>
      </c>
      <c r="AH232" s="57">
        <f t="shared" si="54"/>
        <v>-2997892.1500000004</v>
      </c>
      <c r="AI232" s="57">
        <f t="shared" si="54"/>
        <v>-2966064.17</v>
      </c>
      <c r="AJ232" s="57">
        <f t="shared" si="54"/>
        <v>-2957283.5300000003</v>
      </c>
      <c r="AK232" s="57">
        <f t="shared" si="54"/>
        <v>-2947753.7600000002</v>
      </c>
      <c r="AL232" s="57">
        <f t="shared" si="54"/>
        <v>-3090746.63</v>
      </c>
      <c r="AM232" s="57">
        <f t="shared" si="54"/>
        <v>-3294750.89</v>
      </c>
      <c r="AN232" s="57">
        <f t="shared" si="54"/>
        <v>-3502202.08</v>
      </c>
      <c r="AO232" s="57">
        <f t="shared" si="54"/>
        <v>-3781810.5700000003</v>
      </c>
      <c r="AP232" s="57">
        <f t="shared" si="54"/>
        <v>-3770524.86</v>
      </c>
      <c r="AQ232" s="57">
        <f t="shared" si="54"/>
        <v>-3891228.11</v>
      </c>
      <c r="AR232" s="57">
        <f t="shared" si="54"/>
        <v>-4034877.8</v>
      </c>
      <c r="AS232" s="57">
        <f t="shared" si="54"/>
        <v>-4099567.11</v>
      </c>
      <c r="AT232" s="57">
        <f t="shared" si="54"/>
        <v>-4258248.6899999995</v>
      </c>
      <c r="AU232" s="57">
        <f t="shared" si="54"/>
        <v>-4298344.2</v>
      </c>
      <c r="AV232" s="57">
        <f t="shared" si="54"/>
        <v>-4281129.68</v>
      </c>
      <c r="AW232" s="57">
        <f t="shared" si="54"/>
        <v>-4337901.76</v>
      </c>
      <c r="AX232" s="57">
        <f t="shared" si="54"/>
        <v>-4356771.08</v>
      </c>
      <c r="AY232" s="57">
        <f t="shared" si="54"/>
        <v>-4510888.21</v>
      </c>
      <c r="AZ232" s="57">
        <f t="shared" si="54"/>
        <v>-4684547.09</v>
      </c>
      <c r="BA232" s="57">
        <f t="shared" si="54"/>
        <v>-4792033.44</v>
      </c>
      <c r="BB232" s="138">
        <f t="shared" si="54"/>
        <v>-4839482.88</v>
      </c>
      <c r="BC232" s="6">
        <v>-4955514.1</v>
      </c>
      <c r="BD232" s="6">
        <v>-5055744.79</v>
      </c>
      <c r="BE232" s="6">
        <v>-5114203.19</v>
      </c>
      <c r="BF232" s="6">
        <v>-5076203.22</v>
      </c>
      <c r="BG232" s="6">
        <v>-5128152.25</v>
      </c>
      <c r="BH232" s="6">
        <v>-5165470.83</v>
      </c>
      <c r="BI232" s="6">
        <v>-5166889.76</v>
      </c>
      <c r="BJ232" s="6">
        <v>-5169423.04</v>
      </c>
      <c r="BK232" s="216">
        <v>-5193123.79</v>
      </c>
      <c r="BL232" s="251">
        <v>-5162275.93</v>
      </c>
      <c r="BM232" s="251">
        <v>-5137597</v>
      </c>
      <c r="BN232" s="251">
        <v>-5186515.36</v>
      </c>
      <c r="BO232" s="57">
        <f>SUM(BO230:BO231)</f>
        <v>-5111466.418333334</v>
      </c>
      <c r="BP232" s="83"/>
      <c r="BS232" s="111">
        <f>SUM(BS230:BS231)</f>
        <v>-5822495.350884436</v>
      </c>
      <c r="BU232" s="81"/>
      <c r="BW232" s="83"/>
      <c r="BX232" s="99">
        <f>SUM(BX230:BX231)</f>
        <v>-6298515.000000001</v>
      </c>
    </row>
    <row r="233" spans="1:75" ht="12.75">
      <c r="A233" s="41">
        <v>211</v>
      </c>
      <c r="B233" s="36"/>
      <c r="C233" s="19"/>
      <c r="D233" s="19"/>
      <c r="E233" s="19"/>
      <c r="F233" s="5"/>
      <c r="G233" s="5"/>
      <c r="H233" s="5"/>
      <c r="I233" s="6"/>
      <c r="J233" s="6"/>
      <c r="K233" s="6"/>
      <c r="L233" s="50"/>
      <c r="M233" s="19"/>
      <c r="N233" s="19"/>
      <c r="O233" s="19"/>
      <c r="P233" s="19"/>
      <c r="Q233" s="19"/>
      <c r="R233" s="42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248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35"/>
      <c r="BC233" s="5"/>
      <c r="BD233" s="5"/>
      <c r="BE233" s="5"/>
      <c r="BF233" s="5"/>
      <c r="BG233" s="5"/>
      <c r="BH233" s="5"/>
      <c r="BI233" s="5"/>
      <c r="BJ233" s="5"/>
      <c r="BK233" s="5"/>
      <c r="BL233" s="208"/>
      <c r="BM233" s="208"/>
      <c r="BN233" s="208"/>
      <c r="BO233" s="19"/>
      <c r="BP233" s="81"/>
      <c r="BS233" s="111"/>
      <c r="BU233" s="81"/>
      <c r="BW233" s="81"/>
    </row>
    <row r="234" spans="1:75" ht="12.75">
      <c r="A234" s="41">
        <v>212</v>
      </c>
      <c r="B234" s="160">
        <v>252</v>
      </c>
      <c r="C234" s="8" t="s">
        <v>64</v>
      </c>
      <c r="D234" s="4"/>
      <c r="E234" s="19"/>
      <c r="F234" s="5"/>
      <c r="G234" s="5"/>
      <c r="H234" s="5"/>
      <c r="I234" s="5"/>
      <c r="J234" s="5"/>
      <c r="K234" s="5"/>
      <c r="L234" s="50"/>
      <c r="M234" s="19"/>
      <c r="N234" s="19"/>
      <c r="O234" s="19"/>
      <c r="P234" s="19"/>
      <c r="Q234" s="19"/>
      <c r="R234" s="19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35"/>
      <c r="BC234" s="5"/>
      <c r="BD234" s="5"/>
      <c r="BE234" s="5"/>
      <c r="BF234" s="5"/>
      <c r="BG234" s="5"/>
      <c r="BH234" s="5"/>
      <c r="BI234" s="5"/>
      <c r="BJ234" s="5"/>
      <c r="BK234" s="5"/>
      <c r="BL234" s="208"/>
      <c r="BM234" s="208"/>
      <c r="BN234" s="208"/>
      <c r="BO234" s="19"/>
      <c r="BP234" s="81"/>
      <c r="BS234" s="111"/>
      <c r="BU234" s="81"/>
      <c r="BW234" s="81"/>
    </row>
    <row r="235" spans="1:76" ht="12.75">
      <c r="A235" s="41">
        <v>213</v>
      </c>
      <c r="B235" s="159"/>
      <c r="C235" s="4"/>
      <c r="D235" s="4" t="s">
        <v>50</v>
      </c>
      <c r="E235" s="19"/>
      <c r="F235" s="7">
        <v>0</v>
      </c>
      <c r="G235" s="7">
        <v>-199789.04</v>
      </c>
      <c r="H235" s="7">
        <v>-286474.05</v>
      </c>
      <c r="I235" s="224">
        <v>-340048.43</v>
      </c>
      <c r="J235" s="224">
        <v>-479142.56</v>
      </c>
      <c r="K235" s="224">
        <v>-902405.68</v>
      </c>
      <c r="L235" s="72">
        <v>-1047168.39</v>
      </c>
      <c r="M235" s="69">
        <v>-1410034.22</v>
      </c>
      <c r="N235" s="69">
        <v>-1983997.15</v>
      </c>
      <c r="O235" s="69">
        <v>-2411413.61</v>
      </c>
      <c r="P235" s="69">
        <v>-3270125.05</v>
      </c>
      <c r="Q235" s="69">
        <v>-4252611.76</v>
      </c>
      <c r="R235" s="7">
        <v>-4651567.45</v>
      </c>
      <c r="S235" s="7">
        <v>-4663426.67</v>
      </c>
      <c r="T235" s="7">
        <v>-4746317.91</v>
      </c>
      <c r="U235" s="7">
        <v>-5385446.48</v>
      </c>
      <c r="V235" s="7">
        <v>-5561696.05</v>
      </c>
      <c r="W235" s="7">
        <v>-6102018.38</v>
      </c>
      <c r="X235" s="7">
        <v>-6823752.28</v>
      </c>
      <c r="Y235" s="7">
        <v>-7718887.57</v>
      </c>
      <c r="Z235" s="7">
        <v>-8890285.66</v>
      </c>
      <c r="AA235" s="7">
        <v>-9776303.15</v>
      </c>
      <c r="AB235" s="7">
        <v>-10486296.48</v>
      </c>
      <c r="AC235" s="7">
        <v>-10904231.94</v>
      </c>
      <c r="AD235" s="7">
        <v>-11634420.86</v>
      </c>
      <c r="AE235" s="71">
        <v>-11633284.35</v>
      </c>
      <c r="AF235" s="71">
        <v>-11894107.41</v>
      </c>
      <c r="AG235" s="71">
        <v>-12810416.75</v>
      </c>
      <c r="AH235" s="71">
        <v>-13131007.37</v>
      </c>
      <c r="AI235" s="71">
        <v>-15235475.83</v>
      </c>
      <c r="AJ235" s="71">
        <v>-16388111.61</v>
      </c>
      <c r="AK235" s="71">
        <v>-17323692.4</v>
      </c>
      <c r="AL235" s="71">
        <v>-18540335.75</v>
      </c>
      <c r="AM235" s="71">
        <v>-19892753.87</v>
      </c>
      <c r="AN235" s="71">
        <v>-21255069.48</v>
      </c>
      <c r="AO235" s="71">
        <v>-22235628.7</v>
      </c>
      <c r="AP235" s="71">
        <v>-22248566.71</v>
      </c>
      <c r="AQ235" s="19">
        <v>-22935248.18</v>
      </c>
      <c r="AR235" s="19">
        <v>-24201381.93</v>
      </c>
      <c r="AS235" s="19">
        <v>-25304268.21</v>
      </c>
      <c r="AT235" s="19">
        <v>-26533340.23</v>
      </c>
      <c r="AU235" s="19">
        <v>-28334212.91</v>
      </c>
      <c r="AV235" s="19">
        <v>-30677803.09</v>
      </c>
      <c r="AW235" s="19">
        <v>-32513956.49</v>
      </c>
      <c r="AX235" s="19">
        <v>-34806342.03</v>
      </c>
      <c r="AY235" s="19">
        <v>-36570753.6</v>
      </c>
      <c r="AZ235" s="19">
        <v>-39341634.12</v>
      </c>
      <c r="BA235" s="19">
        <v>-40404888.63</v>
      </c>
      <c r="BB235" s="135">
        <v>-40028489.85</v>
      </c>
      <c r="BC235" s="7">
        <v>-40149712.33</v>
      </c>
      <c r="BD235" s="7">
        <v>-40389565.31</v>
      </c>
      <c r="BE235" s="7">
        <v>-40643744.74</v>
      </c>
      <c r="BF235" s="7">
        <v>-41324109.24</v>
      </c>
      <c r="BG235" s="7">
        <v>-42934438.43</v>
      </c>
      <c r="BH235" s="7">
        <v>-44500621.95</v>
      </c>
      <c r="BI235" s="7">
        <v>-45956851.67</v>
      </c>
      <c r="BJ235" s="7">
        <v>-48223106.58</v>
      </c>
      <c r="BK235" s="5">
        <v>-49873428.24</v>
      </c>
      <c r="BL235" s="208">
        <v>-51692000.27</v>
      </c>
      <c r="BM235" s="208">
        <v>-50225452.2</v>
      </c>
      <c r="BN235" s="208">
        <v>-51180228.61</v>
      </c>
      <c r="BO235" s="15">
        <f>((BB235/2)+SUM(BC235:BM235)+(BN235/2))/12</f>
        <v>-45126449.1825</v>
      </c>
      <c r="BP235" s="81"/>
      <c r="BS235" s="111">
        <f>'INPUTS 2008'!Q152</f>
        <v>-53733495.18201695</v>
      </c>
      <c r="BU235" s="81"/>
      <c r="BW235" s="81"/>
      <c r="BX235" s="99">
        <f>'INPUTS 2008'!P152</f>
        <v>-55176914.00000001</v>
      </c>
    </row>
    <row r="236" spans="1:76" ht="12.75">
      <c r="A236" s="41">
        <v>214</v>
      </c>
      <c r="B236" s="159"/>
      <c r="C236" s="4"/>
      <c r="D236" s="4" t="s">
        <v>46</v>
      </c>
      <c r="E236" s="19"/>
      <c r="F236" s="6">
        <v>0</v>
      </c>
      <c r="G236" s="6">
        <v>-199789.04</v>
      </c>
      <c r="H236" s="6">
        <v>-286474.05</v>
      </c>
      <c r="I236" s="7">
        <v>-340048.43</v>
      </c>
      <c r="J236" s="7">
        <v>-479142.56</v>
      </c>
      <c r="K236" s="7">
        <v>-902405.68</v>
      </c>
      <c r="L236" s="50">
        <f aca="true" t="shared" si="55" ref="L236:BB236">SUM(L235)</f>
        <v>-1047168.39</v>
      </c>
      <c r="M236" s="50">
        <f t="shared" si="55"/>
        <v>-1410034.22</v>
      </c>
      <c r="N236" s="50">
        <f t="shared" si="55"/>
        <v>-1983997.15</v>
      </c>
      <c r="O236" s="50">
        <f t="shared" si="55"/>
        <v>-2411413.61</v>
      </c>
      <c r="P236" s="50">
        <f t="shared" si="55"/>
        <v>-3270125.05</v>
      </c>
      <c r="Q236" s="50">
        <f t="shared" si="55"/>
        <v>-4252611.76</v>
      </c>
      <c r="R236" s="50">
        <f t="shared" si="55"/>
        <v>-4651567.45</v>
      </c>
      <c r="S236" s="50">
        <f t="shared" si="55"/>
        <v>-4663426.67</v>
      </c>
      <c r="T236" s="50">
        <f t="shared" si="55"/>
        <v>-4746317.91</v>
      </c>
      <c r="U236" s="50">
        <f t="shared" si="55"/>
        <v>-5385446.48</v>
      </c>
      <c r="V236" s="50">
        <f t="shared" si="55"/>
        <v>-5561696.05</v>
      </c>
      <c r="W236" s="50">
        <f t="shared" si="55"/>
        <v>-6102018.38</v>
      </c>
      <c r="X236" s="50">
        <f t="shared" si="55"/>
        <v>-6823752.28</v>
      </c>
      <c r="Y236" s="50">
        <f t="shared" si="55"/>
        <v>-7718887.57</v>
      </c>
      <c r="Z236" s="50">
        <f t="shared" si="55"/>
        <v>-8890285.66</v>
      </c>
      <c r="AA236" s="50">
        <f t="shared" si="55"/>
        <v>-9776303.15</v>
      </c>
      <c r="AB236" s="50">
        <f t="shared" si="55"/>
        <v>-10486296.48</v>
      </c>
      <c r="AC236" s="50">
        <f t="shared" si="55"/>
        <v>-10904231.94</v>
      </c>
      <c r="AD236" s="50">
        <f t="shared" si="55"/>
        <v>-11634420.86</v>
      </c>
      <c r="AE236" s="50">
        <f t="shared" si="55"/>
        <v>-11633284.35</v>
      </c>
      <c r="AF236" s="50">
        <f t="shared" si="55"/>
        <v>-11894107.41</v>
      </c>
      <c r="AG236" s="50">
        <f t="shared" si="55"/>
        <v>-12810416.75</v>
      </c>
      <c r="AH236" s="50">
        <f t="shared" si="55"/>
        <v>-13131007.37</v>
      </c>
      <c r="AI236" s="50">
        <f t="shared" si="55"/>
        <v>-15235475.83</v>
      </c>
      <c r="AJ236" s="50">
        <f t="shared" si="55"/>
        <v>-16388111.61</v>
      </c>
      <c r="AK236" s="50">
        <f t="shared" si="55"/>
        <v>-17323692.4</v>
      </c>
      <c r="AL236" s="50">
        <f t="shared" si="55"/>
        <v>-18540335.75</v>
      </c>
      <c r="AM236" s="50">
        <f t="shared" si="55"/>
        <v>-19892753.87</v>
      </c>
      <c r="AN236" s="50">
        <f t="shared" si="55"/>
        <v>-21255069.48</v>
      </c>
      <c r="AO236" s="50">
        <f t="shared" si="55"/>
        <v>-22235628.7</v>
      </c>
      <c r="AP236" s="50">
        <f t="shared" si="55"/>
        <v>-22248566.71</v>
      </c>
      <c r="AQ236" s="50">
        <f t="shared" si="55"/>
        <v>-22935248.18</v>
      </c>
      <c r="AR236" s="50">
        <f t="shared" si="55"/>
        <v>-24201381.93</v>
      </c>
      <c r="AS236" s="50">
        <f t="shared" si="55"/>
        <v>-25304268.21</v>
      </c>
      <c r="AT236" s="50">
        <f t="shared" si="55"/>
        <v>-26533340.23</v>
      </c>
      <c r="AU236" s="50">
        <f t="shared" si="55"/>
        <v>-28334212.91</v>
      </c>
      <c r="AV236" s="50">
        <f t="shared" si="55"/>
        <v>-30677803.09</v>
      </c>
      <c r="AW236" s="50">
        <f t="shared" si="55"/>
        <v>-32513956.49</v>
      </c>
      <c r="AX236" s="50">
        <f t="shared" si="55"/>
        <v>-34806342.03</v>
      </c>
      <c r="AY236" s="50">
        <f t="shared" si="55"/>
        <v>-36570753.6</v>
      </c>
      <c r="AZ236" s="50">
        <f t="shared" si="55"/>
        <v>-39341634.12</v>
      </c>
      <c r="BA236" s="50">
        <f t="shared" si="55"/>
        <v>-40404888.63</v>
      </c>
      <c r="BB236" s="137">
        <f t="shared" si="55"/>
        <v>-40028489.85</v>
      </c>
      <c r="BC236" s="6">
        <v>-40149712.33</v>
      </c>
      <c r="BD236" s="6">
        <v>-40389565.31</v>
      </c>
      <c r="BE236" s="6">
        <v>-40643744.74</v>
      </c>
      <c r="BF236" s="6">
        <v>-41324109.24</v>
      </c>
      <c r="BG236" s="6">
        <v>-42934438.43</v>
      </c>
      <c r="BH236" s="6">
        <v>-44500621.95</v>
      </c>
      <c r="BI236" s="6">
        <v>-45956851.67</v>
      </c>
      <c r="BJ236" s="6">
        <v>-48223106.58</v>
      </c>
      <c r="BK236" s="216">
        <v>-49873428.24</v>
      </c>
      <c r="BL236" s="251">
        <v>-51692000.27</v>
      </c>
      <c r="BM236" s="251">
        <v>-50225452.2</v>
      </c>
      <c r="BN236" s="251">
        <v>-51180228.61</v>
      </c>
      <c r="BO236" s="50">
        <f>SUM(BO235)</f>
        <v>-45126449.1825</v>
      </c>
      <c r="BP236" s="83"/>
      <c r="BS236" s="111">
        <f>SUM(BS235)</f>
        <v>-53733495.18201695</v>
      </c>
      <c r="BU236" s="81"/>
      <c r="BW236" s="83"/>
      <c r="BX236" s="99">
        <f>SUM(BX235)</f>
        <v>-55176914.00000001</v>
      </c>
    </row>
    <row r="237" spans="1:75" ht="12.75">
      <c r="A237" s="41">
        <v>215</v>
      </c>
      <c r="B237" s="159"/>
      <c r="C237" s="4"/>
      <c r="D237" s="4"/>
      <c r="E237" s="19"/>
      <c r="F237" s="5"/>
      <c r="G237" s="5"/>
      <c r="H237" s="5"/>
      <c r="I237" s="5"/>
      <c r="J237" s="5"/>
      <c r="K237" s="5"/>
      <c r="L237" s="50">
        <f>(L236-F236)/(R236-F236)</f>
        <v>0.225121617875282</v>
      </c>
      <c r="M237" s="19"/>
      <c r="N237" s="19"/>
      <c r="O237" s="19"/>
      <c r="P237" s="19"/>
      <c r="Q237" s="19"/>
      <c r="R237" s="248">
        <f>(X236-R236)/(AD236-R236)</f>
        <v>0.31107409857541324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19"/>
      <c r="AF237" s="19"/>
      <c r="AG237" s="19"/>
      <c r="AH237" s="19"/>
      <c r="AI237" s="19"/>
      <c r="AJ237" s="249">
        <f>(AJ236-AD236)/(AP236-AD236)</f>
        <v>0.4478637110493445</v>
      </c>
      <c r="AK237" s="19"/>
      <c r="AL237" s="19"/>
      <c r="AM237" s="19"/>
      <c r="AN237" s="19"/>
      <c r="AO237" s="19"/>
      <c r="AP237" s="19"/>
      <c r="AQ237" s="249">
        <f>(AV236-AQ236)/(BB236-AQ236)</f>
        <v>0.45296000954510574</v>
      </c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35"/>
      <c r="BC237" s="5"/>
      <c r="BD237" s="5"/>
      <c r="BE237" s="5"/>
      <c r="BF237" s="5"/>
      <c r="BG237" s="5"/>
      <c r="BH237" s="5"/>
      <c r="BI237" s="5"/>
      <c r="BJ237" s="5"/>
      <c r="BK237" s="5"/>
      <c r="BL237" s="208"/>
      <c r="BM237" s="208"/>
      <c r="BN237" s="208"/>
      <c r="BO237" s="19"/>
      <c r="BP237" s="81"/>
      <c r="BS237" s="111"/>
      <c r="BU237" s="81"/>
      <c r="BW237" s="81"/>
    </row>
    <row r="238" spans="1:75" ht="12.75">
      <c r="A238" s="41">
        <v>216</v>
      </c>
      <c r="B238" s="158">
        <v>2531</v>
      </c>
      <c r="C238" s="19" t="s">
        <v>59</v>
      </c>
      <c r="D238" s="19"/>
      <c r="E238" s="19"/>
      <c r="F238" s="5"/>
      <c r="G238" s="5"/>
      <c r="H238" s="5"/>
      <c r="I238" s="5"/>
      <c r="J238" s="5"/>
      <c r="K238" s="5"/>
      <c r="L238" s="50"/>
      <c r="M238" s="19"/>
      <c r="N238" s="19"/>
      <c r="O238" s="19"/>
      <c r="P238" s="19"/>
      <c r="Q238" s="19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35"/>
      <c r="BC238" s="5"/>
      <c r="BD238" s="5"/>
      <c r="BE238" s="5"/>
      <c r="BF238" s="5"/>
      <c r="BG238" s="5"/>
      <c r="BH238" s="5"/>
      <c r="BI238" s="5"/>
      <c r="BJ238" s="5"/>
      <c r="BK238" s="5"/>
      <c r="BL238" s="208"/>
      <c r="BM238" s="208"/>
      <c r="BN238" s="208"/>
      <c r="BO238" s="19"/>
      <c r="BP238" s="81"/>
      <c r="BS238" s="111"/>
      <c r="BU238" s="81"/>
      <c r="BW238" s="81"/>
    </row>
    <row r="239" spans="1:76" ht="12.75">
      <c r="A239" s="41">
        <v>217</v>
      </c>
      <c r="B239" s="36"/>
      <c r="C239" s="19"/>
      <c r="D239" s="19" t="s">
        <v>50</v>
      </c>
      <c r="E239" s="19"/>
      <c r="F239" s="7">
        <v>-55057.3</v>
      </c>
      <c r="G239" s="7">
        <v>-56628.83</v>
      </c>
      <c r="H239" s="7">
        <v>-56728.66</v>
      </c>
      <c r="I239" s="5">
        <v>-59114.09</v>
      </c>
      <c r="J239" s="5">
        <v>-49391.32</v>
      </c>
      <c r="K239" s="5">
        <v>-49756.56</v>
      </c>
      <c r="L239" s="44">
        <v>-51597.64</v>
      </c>
      <c r="M239" s="19">
        <v>-55718.38</v>
      </c>
      <c r="N239" s="19">
        <v>-56159.28</v>
      </c>
      <c r="O239" s="19">
        <v>-56156.37</v>
      </c>
      <c r="P239" s="19">
        <v>-57019.22</v>
      </c>
      <c r="Q239" s="19">
        <v>-56980.84</v>
      </c>
      <c r="R239" s="7">
        <v>-57515.8</v>
      </c>
      <c r="S239" s="7">
        <v>-57640.18</v>
      </c>
      <c r="T239" s="7">
        <v>-58847.4</v>
      </c>
      <c r="U239" s="7">
        <v>-59688.13</v>
      </c>
      <c r="V239" s="7">
        <v>-54125.71</v>
      </c>
      <c r="W239" s="7">
        <v>-54363.82</v>
      </c>
      <c r="X239" s="7">
        <v>-55753.18</v>
      </c>
      <c r="Y239" s="7">
        <v>-55753.18</v>
      </c>
      <c r="Z239" s="7">
        <v>-55753.18</v>
      </c>
      <c r="AA239" s="7">
        <v>-55753.18</v>
      </c>
      <c r="AB239" s="7">
        <v>-55753.18</v>
      </c>
      <c r="AC239" s="7">
        <v>-55753.18</v>
      </c>
      <c r="AD239" s="71">
        <v>-55753.18</v>
      </c>
      <c r="AE239" s="69">
        <v>-55753.18</v>
      </c>
      <c r="AF239" s="69">
        <v>-55753.18</v>
      </c>
      <c r="AG239" s="69">
        <v>-55753.18</v>
      </c>
      <c r="AH239" s="69">
        <v>-51792.53</v>
      </c>
      <c r="AI239" s="69">
        <v>-51792.53</v>
      </c>
      <c r="AJ239" s="69">
        <v>-51792.53</v>
      </c>
      <c r="AK239" s="69">
        <v>-51792.53</v>
      </c>
      <c r="AL239" s="69">
        <v>-51792.53</v>
      </c>
      <c r="AM239" s="69">
        <v>-51792.53</v>
      </c>
      <c r="AN239" s="69">
        <v>-51745.39</v>
      </c>
      <c r="AO239" s="69">
        <v>-51745.39</v>
      </c>
      <c r="AP239" s="69">
        <v>-51745.39</v>
      </c>
      <c r="AQ239" s="19">
        <v>-51745.39</v>
      </c>
      <c r="AR239" s="19">
        <v>-51745.39</v>
      </c>
      <c r="AS239" s="19">
        <v>-51745.39</v>
      </c>
      <c r="AT239" s="19">
        <v>-43933.96</v>
      </c>
      <c r="AU239" s="19">
        <v>-43933.96</v>
      </c>
      <c r="AV239" s="19">
        <v>-43933.96</v>
      </c>
      <c r="AW239" s="19">
        <v>-43933.96</v>
      </c>
      <c r="AX239" s="19">
        <v>-43933.96</v>
      </c>
      <c r="AY239" s="19">
        <v>-43933.96</v>
      </c>
      <c r="AZ239" s="19">
        <v>-43933.96</v>
      </c>
      <c r="BA239" s="19">
        <v>-43933.96</v>
      </c>
      <c r="BB239" s="135">
        <v>-43933.96</v>
      </c>
      <c r="BC239" s="7">
        <v>-43933.96</v>
      </c>
      <c r="BD239" s="7">
        <v>-43933.96</v>
      </c>
      <c r="BE239" s="7">
        <v>-43933.96</v>
      </c>
      <c r="BF239" s="7">
        <v>-43933.96</v>
      </c>
      <c r="BG239" s="7">
        <v>-43933.96</v>
      </c>
      <c r="BH239" s="7">
        <v>-43933.96</v>
      </c>
      <c r="BI239" s="7">
        <v>-43933.96</v>
      </c>
      <c r="BJ239" s="7">
        <v>-43933.96</v>
      </c>
      <c r="BK239" s="5">
        <v>-43933.96</v>
      </c>
      <c r="BL239" s="208">
        <v>-43933.96</v>
      </c>
      <c r="BM239" s="208">
        <v>-43933.96</v>
      </c>
      <c r="BN239" s="208">
        <v>-43933.96</v>
      </c>
      <c r="BO239" s="15">
        <f>((BB239/2)+SUM(BC239:BM239)+(BN239/2))/12</f>
        <v>-43933.960000000014</v>
      </c>
      <c r="BP239" s="81"/>
      <c r="BS239" s="111">
        <f>BO239</f>
        <v>-43933.960000000014</v>
      </c>
      <c r="BU239" s="81"/>
      <c r="BW239" s="81"/>
      <c r="BX239" s="99">
        <f>BK239</f>
        <v>-43933.96</v>
      </c>
    </row>
    <row r="240" spans="1:76" ht="12.75">
      <c r="A240" s="41">
        <v>218</v>
      </c>
      <c r="B240" s="56"/>
      <c r="C240" s="39"/>
      <c r="D240" s="39" t="s">
        <v>46</v>
      </c>
      <c r="E240" s="39"/>
      <c r="F240" s="6">
        <v>-55057.3</v>
      </c>
      <c r="G240" s="6">
        <v>-56628.83</v>
      </c>
      <c r="H240" s="6">
        <v>-56728.66</v>
      </c>
      <c r="I240" s="7">
        <v>-59114.09</v>
      </c>
      <c r="J240" s="7">
        <v>-49391.32</v>
      </c>
      <c r="K240" s="7">
        <v>-49756.56</v>
      </c>
      <c r="L240" s="57">
        <f aca="true" t="shared" si="56" ref="L240:BB240">SUM(L239)</f>
        <v>-51597.64</v>
      </c>
      <c r="M240" s="57">
        <f t="shared" si="56"/>
        <v>-55718.38</v>
      </c>
      <c r="N240" s="57">
        <f t="shared" si="56"/>
        <v>-56159.28</v>
      </c>
      <c r="O240" s="57">
        <f t="shared" si="56"/>
        <v>-56156.37</v>
      </c>
      <c r="P240" s="57">
        <f t="shared" si="56"/>
        <v>-57019.22</v>
      </c>
      <c r="Q240" s="57">
        <f t="shared" si="56"/>
        <v>-56980.84</v>
      </c>
      <c r="R240" s="57">
        <f t="shared" si="56"/>
        <v>-57515.8</v>
      </c>
      <c r="S240" s="57">
        <f t="shared" si="56"/>
        <v>-57640.18</v>
      </c>
      <c r="T240" s="57">
        <f t="shared" si="56"/>
        <v>-58847.4</v>
      </c>
      <c r="U240" s="57">
        <f t="shared" si="56"/>
        <v>-59688.13</v>
      </c>
      <c r="V240" s="57">
        <f t="shared" si="56"/>
        <v>-54125.71</v>
      </c>
      <c r="W240" s="57">
        <f t="shared" si="56"/>
        <v>-54363.82</v>
      </c>
      <c r="X240" s="57">
        <f t="shared" si="56"/>
        <v>-55753.18</v>
      </c>
      <c r="Y240" s="57">
        <f t="shared" si="56"/>
        <v>-55753.18</v>
      </c>
      <c r="Z240" s="57">
        <f t="shared" si="56"/>
        <v>-55753.18</v>
      </c>
      <c r="AA240" s="57">
        <f t="shared" si="56"/>
        <v>-55753.18</v>
      </c>
      <c r="AB240" s="57">
        <f t="shared" si="56"/>
        <v>-55753.18</v>
      </c>
      <c r="AC240" s="57">
        <f t="shared" si="56"/>
        <v>-55753.18</v>
      </c>
      <c r="AD240" s="57">
        <f t="shared" si="56"/>
        <v>-55753.18</v>
      </c>
      <c r="AE240" s="57">
        <f t="shared" si="56"/>
        <v>-55753.18</v>
      </c>
      <c r="AF240" s="57">
        <f t="shared" si="56"/>
        <v>-55753.18</v>
      </c>
      <c r="AG240" s="57">
        <f t="shared" si="56"/>
        <v>-55753.18</v>
      </c>
      <c r="AH240" s="57">
        <f t="shared" si="56"/>
        <v>-51792.53</v>
      </c>
      <c r="AI240" s="57">
        <f t="shared" si="56"/>
        <v>-51792.53</v>
      </c>
      <c r="AJ240" s="57">
        <f t="shared" si="56"/>
        <v>-51792.53</v>
      </c>
      <c r="AK240" s="57">
        <f t="shared" si="56"/>
        <v>-51792.53</v>
      </c>
      <c r="AL240" s="57">
        <f t="shared" si="56"/>
        <v>-51792.53</v>
      </c>
      <c r="AM240" s="57">
        <f t="shared" si="56"/>
        <v>-51792.53</v>
      </c>
      <c r="AN240" s="57">
        <f t="shared" si="56"/>
        <v>-51745.39</v>
      </c>
      <c r="AO240" s="57">
        <f t="shared" si="56"/>
        <v>-51745.39</v>
      </c>
      <c r="AP240" s="57">
        <f t="shared" si="56"/>
        <v>-51745.39</v>
      </c>
      <c r="AQ240" s="57">
        <f t="shared" si="56"/>
        <v>-51745.39</v>
      </c>
      <c r="AR240" s="57">
        <f t="shared" si="56"/>
        <v>-51745.39</v>
      </c>
      <c r="AS240" s="57">
        <f t="shared" si="56"/>
        <v>-51745.39</v>
      </c>
      <c r="AT240" s="57">
        <f t="shared" si="56"/>
        <v>-43933.96</v>
      </c>
      <c r="AU240" s="57">
        <f t="shared" si="56"/>
        <v>-43933.96</v>
      </c>
      <c r="AV240" s="57">
        <f t="shared" si="56"/>
        <v>-43933.96</v>
      </c>
      <c r="AW240" s="57">
        <f t="shared" si="56"/>
        <v>-43933.96</v>
      </c>
      <c r="AX240" s="57">
        <f t="shared" si="56"/>
        <v>-43933.96</v>
      </c>
      <c r="AY240" s="57">
        <f t="shared" si="56"/>
        <v>-43933.96</v>
      </c>
      <c r="AZ240" s="57">
        <f t="shared" si="56"/>
        <v>-43933.96</v>
      </c>
      <c r="BA240" s="57">
        <f t="shared" si="56"/>
        <v>-43933.96</v>
      </c>
      <c r="BB240" s="138">
        <f t="shared" si="56"/>
        <v>-43933.96</v>
      </c>
      <c r="BC240" s="6">
        <v>-43933.96</v>
      </c>
      <c r="BD240" s="6">
        <v>-43933.96</v>
      </c>
      <c r="BE240" s="6">
        <v>-43933.96</v>
      </c>
      <c r="BF240" s="6">
        <v>-43933.96</v>
      </c>
      <c r="BG240" s="6">
        <v>-43933.96</v>
      </c>
      <c r="BH240" s="6">
        <v>-43933.96</v>
      </c>
      <c r="BI240" s="6">
        <v>-43933.96</v>
      </c>
      <c r="BJ240" s="6">
        <v>-43933.96</v>
      </c>
      <c r="BK240" s="216">
        <v>-43933.96</v>
      </c>
      <c r="BL240" s="251">
        <f>+BL239</f>
        <v>-43933.96</v>
      </c>
      <c r="BM240" s="251">
        <f>+BM239</f>
        <v>-43933.96</v>
      </c>
      <c r="BN240" s="251">
        <f>+BN239</f>
        <v>-43933.96</v>
      </c>
      <c r="BO240" s="39">
        <f>SUM(BO239)</f>
        <v>-43933.960000000014</v>
      </c>
      <c r="BP240" s="81"/>
      <c r="BS240" s="111">
        <f>BO240</f>
        <v>-43933.960000000014</v>
      </c>
      <c r="BU240" s="81"/>
      <c r="BW240" s="81"/>
      <c r="BX240" s="99">
        <f>SUM(BX239)</f>
        <v>-43933.96</v>
      </c>
    </row>
    <row r="241" spans="1:75" ht="12.75">
      <c r="A241" s="41">
        <v>219</v>
      </c>
      <c r="B241" s="36"/>
      <c r="C241" s="19"/>
      <c r="D241" s="19"/>
      <c r="E241" s="19"/>
      <c r="F241" s="5"/>
      <c r="G241" s="5"/>
      <c r="H241" s="5"/>
      <c r="I241" s="6"/>
      <c r="J241" s="6"/>
      <c r="K241" s="6"/>
      <c r="L241" s="50"/>
      <c r="M241" s="19"/>
      <c r="N241" s="19"/>
      <c r="O241" s="19"/>
      <c r="P241" s="19"/>
      <c r="Q241" s="19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35"/>
      <c r="BC241" s="5"/>
      <c r="BD241" s="5"/>
      <c r="BE241" s="5"/>
      <c r="BF241" s="5"/>
      <c r="BG241" s="5"/>
      <c r="BH241" s="5"/>
      <c r="BI241" s="5"/>
      <c r="BJ241" s="5"/>
      <c r="BK241" s="5"/>
      <c r="BL241" s="208"/>
      <c r="BM241" s="208"/>
      <c r="BN241" s="208"/>
      <c r="BO241" s="19"/>
      <c r="BP241" s="81"/>
      <c r="BS241" s="111"/>
      <c r="BU241" s="81"/>
      <c r="BW241" s="81"/>
    </row>
    <row r="242" spans="1:75" ht="12.75">
      <c r="A242" s="41">
        <v>220</v>
      </c>
      <c r="B242" s="36">
        <v>255</v>
      </c>
      <c r="C242" s="19" t="s">
        <v>60</v>
      </c>
      <c r="D242" s="19"/>
      <c r="E242" s="19"/>
      <c r="F242" s="5"/>
      <c r="G242" s="5"/>
      <c r="H242" s="5"/>
      <c r="I242" s="5"/>
      <c r="J242" s="5"/>
      <c r="K242" s="5"/>
      <c r="L242" s="50"/>
      <c r="M242" s="19"/>
      <c r="N242" s="19"/>
      <c r="O242" s="19"/>
      <c r="P242" s="19"/>
      <c r="Q242" s="19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35"/>
      <c r="BC242" s="5"/>
      <c r="BD242" s="5"/>
      <c r="BE242" s="5"/>
      <c r="BF242" s="5"/>
      <c r="BG242" s="5"/>
      <c r="BH242" s="5"/>
      <c r="BI242" s="5"/>
      <c r="BJ242" s="5"/>
      <c r="BK242" s="5"/>
      <c r="BL242" s="208"/>
      <c r="BM242" s="208"/>
      <c r="BN242" s="208"/>
      <c r="BO242" s="19"/>
      <c r="BP242" s="81"/>
      <c r="BS242" s="111"/>
      <c r="BU242" s="81"/>
      <c r="BV242" s="99"/>
      <c r="BW242" s="81"/>
    </row>
    <row r="243" spans="1:76" ht="12.75">
      <c r="A243" s="41">
        <v>221</v>
      </c>
      <c r="B243" s="36"/>
      <c r="C243" s="19"/>
      <c r="D243" s="19" t="s">
        <v>47</v>
      </c>
      <c r="E243" s="19"/>
      <c r="F243" s="7">
        <v>-453135.92</v>
      </c>
      <c r="G243" s="7">
        <v>-449607.12</v>
      </c>
      <c r="H243" s="7">
        <v>-445976.4</v>
      </c>
      <c r="I243" s="5">
        <v>-442243.76</v>
      </c>
      <c r="J243" s="5">
        <v>-438613.04</v>
      </c>
      <c r="K243" s="5">
        <v>-434982.32</v>
      </c>
      <c r="L243" s="44">
        <v>-431351.6</v>
      </c>
      <c r="M243" s="19">
        <v>-427720.88</v>
      </c>
      <c r="N243" s="19">
        <v>-424090.16</v>
      </c>
      <c r="O243" s="19">
        <v>-420459.44</v>
      </c>
      <c r="P243" s="19">
        <v>-416828.72</v>
      </c>
      <c r="Q243" s="19">
        <v>-413198</v>
      </c>
      <c r="R243" s="7">
        <v>-410790.33</v>
      </c>
      <c r="S243" s="7">
        <v>-407261.52</v>
      </c>
      <c r="T243" s="7">
        <v>-403732.71</v>
      </c>
      <c r="U243" s="7">
        <v>-400203.9</v>
      </c>
      <c r="V243" s="7">
        <v>-396675.09</v>
      </c>
      <c r="W243" s="7">
        <v>-393146.28</v>
      </c>
      <c r="X243" s="7">
        <v>-389617.47</v>
      </c>
      <c r="Y243" s="7">
        <v>-386088.66</v>
      </c>
      <c r="Z243" s="7">
        <v>-382559.85</v>
      </c>
      <c r="AA243" s="7">
        <v>-379031.04</v>
      </c>
      <c r="AB243" s="7">
        <v>-375502.23</v>
      </c>
      <c r="AC243" s="7">
        <v>-371973.42</v>
      </c>
      <c r="AD243" s="7">
        <v>-368444.64</v>
      </c>
      <c r="AE243" s="19">
        <v>-364915.84</v>
      </c>
      <c r="AF243" s="19">
        <v>-361387.04</v>
      </c>
      <c r="AG243" s="19">
        <v>-357858.24</v>
      </c>
      <c r="AH243" s="19">
        <v>-354329.44</v>
      </c>
      <c r="AI243" s="19">
        <v>-350800.64</v>
      </c>
      <c r="AJ243" s="19">
        <v>-347271.84</v>
      </c>
      <c r="AK243" s="19">
        <v>-343743.04</v>
      </c>
      <c r="AL243" s="19">
        <v>-340214.24</v>
      </c>
      <c r="AM243" s="19">
        <v>-336685.44</v>
      </c>
      <c r="AN243" s="19">
        <v>-333156.64</v>
      </c>
      <c r="AO243" s="19">
        <v>-329627.84</v>
      </c>
      <c r="AP243" s="19">
        <v>-326099.05</v>
      </c>
      <c r="AQ243" s="19">
        <v>-322570.24</v>
      </c>
      <c r="AR243" s="19">
        <v>-319041.43</v>
      </c>
      <c r="AS243" s="19">
        <v>-315512.62</v>
      </c>
      <c r="AT243" s="19">
        <v>-311983.81</v>
      </c>
      <c r="AU243" s="19">
        <v>-308455</v>
      </c>
      <c r="AV243" s="19">
        <v>-304926.19</v>
      </c>
      <c r="AW243" s="19">
        <v>-301397.38</v>
      </c>
      <c r="AX243" s="19">
        <v>-297868.57</v>
      </c>
      <c r="AY243" s="19">
        <v>-294339.76</v>
      </c>
      <c r="AZ243" s="19">
        <v>-290810.95</v>
      </c>
      <c r="BA243" s="19">
        <v>-287282.14</v>
      </c>
      <c r="BB243" s="135">
        <v>-283753.46</v>
      </c>
      <c r="BC243" s="7">
        <v>-280224.65</v>
      </c>
      <c r="BD243" s="7">
        <v>-276695.84</v>
      </c>
      <c r="BE243" s="7">
        <v>-273167.03</v>
      </c>
      <c r="BF243" s="7">
        <v>-269638.22</v>
      </c>
      <c r="BG243" s="7">
        <v>-266109.41</v>
      </c>
      <c r="BH243" s="7">
        <v>-262580.6</v>
      </c>
      <c r="BI243" s="7">
        <v>-259051.79</v>
      </c>
      <c r="BJ243" s="7">
        <v>-255522.98</v>
      </c>
      <c r="BK243" s="5">
        <v>-251994.17</v>
      </c>
      <c r="BL243" s="208">
        <v>-248465.36</v>
      </c>
      <c r="BM243" s="208">
        <v>-244936.55</v>
      </c>
      <c r="BN243" s="208">
        <v>-241407.87</v>
      </c>
      <c r="BO243" s="15">
        <f>((BB243/2)+SUM(BC243:BM243)+(BN243/2))/12</f>
        <v>-262580.60541666666</v>
      </c>
      <c r="BP243" s="204"/>
      <c r="BS243" s="111">
        <f>'INPUTS 2008'!Q185</f>
        <v>-216412.89338896377</v>
      </c>
      <c r="BU243" s="81"/>
      <c r="BV243" s="99"/>
      <c r="BW243" s="204"/>
      <c r="BX243" s="99">
        <f>+'INPUTS 2008'!P185</f>
        <v>-200738.18503745165</v>
      </c>
    </row>
    <row r="244" spans="1:76" ht="12.75">
      <c r="A244" s="41">
        <v>222</v>
      </c>
      <c r="B244" s="36"/>
      <c r="C244" s="19"/>
      <c r="D244" s="19" t="s">
        <v>48</v>
      </c>
      <c r="E244" s="19"/>
      <c r="F244" s="7">
        <v>-145035.7121429998</v>
      </c>
      <c r="G244" s="7">
        <v>-143200.1989099999</v>
      </c>
      <c r="H244" s="7">
        <v>-142177.2106749999</v>
      </c>
      <c r="I244" s="7">
        <v>-140756.60491199995</v>
      </c>
      <c r="J244" s="7">
        <v>-140920.7059469998</v>
      </c>
      <c r="K244" s="7">
        <v>-140675.66282600016</v>
      </c>
      <c r="L244" s="44">
        <v>-139641.14796300017</v>
      </c>
      <c r="M244" s="19">
        <v>-137834.45129999987</v>
      </c>
      <c r="N244" s="19">
        <v>-137188.9089940002</v>
      </c>
      <c r="O244" s="19">
        <v>-135016.2930299999</v>
      </c>
      <c r="P244" s="19">
        <v>-133993.30479499992</v>
      </c>
      <c r="Q244" s="19">
        <v>-132595.75228799993</v>
      </c>
      <c r="R244" s="7">
        <v>-130832.27907200003</v>
      </c>
      <c r="S244" s="7">
        <v>-127605.13008399987</v>
      </c>
      <c r="T244" s="7">
        <v>-126608.07676199988</v>
      </c>
      <c r="U244" s="7">
        <v>-125611.02343999989</v>
      </c>
      <c r="V244" s="7">
        <v>-124613.97011799947</v>
      </c>
      <c r="W244" s="7">
        <v>-123974.19112199942</v>
      </c>
      <c r="X244" s="7">
        <v>-122265.47080499989</v>
      </c>
      <c r="Y244" s="7">
        <v>-121271.2991400003</v>
      </c>
      <c r="Z244" s="7">
        <v>-119928.49811999995</v>
      </c>
      <c r="AA244" s="7">
        <v>-118937.20811200034</v>
      </c>
      <c r="AB244" s="7">
        <v>-117603.05206300037</v>
      </c>
      <c r="AC244" s="7">
        <v>-116954.62809599996</v>
      </c>
      <c r="AD244" s="7">
        <v>-115963.33671199995</v>
      </c>
      <c r="AE244" s="19">
        <v>-112632.49924199985</v>
      </c>
      <c r="AF244" s="19">
        <v>-112324.05965100015</v>
      </c>
      <c r="AG244" s="19">
        <v>-111347.17792800051</v>
      </c>
      <c r="AH244" s="19">
        <v>-110370.2962050005</v>
      </c>
      <c r="AI244" s="19">
        <v>-109393.41448199977</v>
      </c>
      <c r="AJ244" s="19">
        <v>-108736.34554000011</v>
      </c>
      <c r="AK244" s="19">
        <v>-107756.58216000009</v>
      </c>
      <c r="AL244" s="19">
        <v>-106776.81878000009</v>
      </c>
      <c r="AM244" s="19">
        <v>-105174.71978000016</v>
      </c>
      <c r="AN244" s="19">
        <v>-103584.14740799987</v>
      </c>
      <c r="AO244" s="19">
        <v>-102005.10166399996</v>
      </c>
      <c r="AP244" s="19">
        <v>-101042.62688999996</v>
      </c>
      <c r="AQ244" s="19">
        <v>-100080.15345199997</v>
      </c>
      <c r="AR244" s="19">
        <v>-99117.68001399995</v>
      </c>
      <c r="AS244" s="19">
        <v>-98155.20657599997</v>
      </c>
      <c r="AT244" s="19">
        <v>-97192.73313799997</v>
      </c>
      <c r="AU244" s="19">
        <v>-96230.25969999995</v>
      </c>
      <c r="AV244" s="19">
        <v>-95267.78626199995</v>
      </c>
      <c r="AW244" s="19">
        <v>-93458.25911600036</v>
      </c>
      <c r="AX244" s="19">
        <v>-92504.43064900005</v>
      </c>
      <c r="AY244" s="19">
        <v>-91550.60218200005</v>
      </c>
      <c r="AZ244" s="19">
        <v>-88680.82986000026</v>
      </c>
      <c r="BA244" s="19">
        <v>-87205.52377600002</v>
      </c>
      <c r="BB244" s="135">
        <v>-86545.571881</v>
      </c>
      <c r="BC244" s="7">
        <v>-84554.55151000012</v>
      </c>
      <c r="BD244" s="7">
        <v>-84159.66219300007</v>
      </c>
      <c r="BE244" s="7">
        <v>-82975.35232000006</v>
      </c>
      <c r="BF244" s="7">
        <v>-82053.22208000005</v>
      </c>
      <c r="BG244" s="7">
        <v>-81131.09184000007</v>
      </c>
      <c r="BH244" s="7">
        <v>-79958.30859499982</v>
      </c>
      <c r="BI244" s="7">
        <v>-78791.28866399985</v>
      </c>
      <c r="BJ244" s="7">
        <v>-77874.92173800014</v>
      </c>
      <c r="BK244" s="7">
        <v>-76232.53070999993</v>
      </c>
      <c r="BL244" s="208">
        <v>-75324.8087550002</v>
      </c>
      <c r="BM244" s="208">
        <v>-74417.08679999995</v>
      </c>
      <c r="BN244" s="208">
        <v>-71875.82217200012</v>
      </c>
      <c r="BO244" s="15">
        <f>((BB244/2)+SUM(BC244:BM244)+(BN244/2))/12</f>
        <v>-79723.62685262504</v>
      </c>
      <c r="BP244" s="204"/>
      <c r="BS244" s="111">
        <f>'INPUTS 2008'!Q186</f>
        <v>-63016.9031639985</v>
      </c>
      <c r="BU244" s="81"/>
      <c r="BV244" s="99"/>
      <c r="BW244" s="204"/>
      <c r="BX244" s="99">
        <f>+'INPUTS 2008'!P186</f>
        <v>-57720.08708472851</v>
      </c>
    </row>
    <row r="245" spans="1:76" ht="12.75">
      <c r="A245" s="41">
        <v>223</v>
      </c>
      <c r="B245" s="36"/>
      <c r="C245" s="19"/>
      <c r="D245" s="19" t="s">
        <v>49</v>
      </c>
      <c r="E245" s="19"/>
      <c r="F245" s="7">
        <v>-3917589.2778570005</v>
      </c>
      <c r="G245" s="7">
        <v>-3890608.22109</v>
      </c>
      <c r="H245" s="7">
        <v>-3862814.639325001</v>
      </c>
      <c r="I245" s="7">
        <v>-3835418.6750880005</v>
      </c>
      <c r="J245" s="7">
        <v>-3806438.004053</v>
      </c>
      <c r="K245" s="7">
        <v>-3777866.4771740003</v>
      </c>
      <c r="L245" s="44">
        <v>-3750084.422037</v>
      </c>
      <c r="M245" s="19">
        <v>-3723074.5487000006</v>
      </c>
      <c r="N245" s="19">
        <v>-3694903.5210059993</v>
      </c>
      <c r="O245" s="19">
        <v>-3668259.56697</v>
      </c>
      <c r="P245" s="19">
        <v>-3640465.9852050007</v>
      </c>
      <c r="Q245" s="19">
        <v>-3613046.967712</v>
      </c>
      <c r="R245" s="7">
        <v>-3585993.8309279997</v>
      </c>
      <c r="S245" s="7">
        <v>-3560404.409916</v>
      </c>
      <c r="T245" s="7">
        <v>-3532584.893238</v>
      </c>
      <c r="U245" s="7">
        <v>-3504765.3765600007</v>
      </c>
      <c r="V245" s="7">
        <v>-3476945.859882001</v>
      </c>
      <c r="W245" s="7">
        <v>-3448769.068878</v>
      </c>
      <c r="X245" s="7">
        <v>-3421661.2191949994</v>
      </c>
      <c r="Y245" s="7">
        <v>-3393838.8208599994</v>
      </c>
      <c r="Z245" s="7">
        <v>-3366365.0518799997</v>
      </c>
      <c r="AA245" s="7">
        <v>-3338539.7718879995</v>
      </c>
      <c r="AB245" s="7">
        <v>-3311057.3579369998</v>
      </c>
      <c r="AC245" s="7">
        <v>-3282889.2119040005</v>
      </c>
      <c r="AD245" s="7">
        <v>-3255063.893288</v>
      </c>
      <c r="AE245" s="19">
        <v>-3229578.1607580003</v>
      </c>
      <c r="AF245" s="19">
        <v>-3201070.0303490004</v>
      </c>
      <c r="AG245" s="19">
        <v>-3173230.3420719993</v>
      </c>
      <c r="AH245" s="19">
        <v>-3145390.6537949997</v>
      </c>
      <c r="AI245" s="19">
        <v>-3117550.965518</v>
      </c>
      <c r="AJ245" s="19">
        <v>-3089391.4644600004</v>
      </c>
      <c r="AK245" s="19">
        <v>-3061554.6578399995</v>
      </c>
      <c r="AL245" s="19">
        <v>-3033717.8512199996</v>
      </c>
      <c r="AM245" s="19">
        <v>-3006503.3802199997</v>
      </c>
      <c r="AN245" s="19">
        <v>-2979277.382592</v>
      </c>
      <c r="AO245" s="19">
        <v>-2952039.8583360002</v>
      </c>
      <c r="AP245" s="19">
        <v>-2924185.72311</v>
      </c>
      <c r="AQ245" s="19">
        <v>-2896331.626548</v>
      </c>
      <c r="AR245" s="19">
        <v>-2868477.529986</v>
      </c>
      <c r="AS245" s="19">
        <v>-2840623.433424</v>
      </c>
      <c r="AT245" s="19">
        <v>-2812769.336862</v>
      </c>
      <c r="AU245" s="19">
        <v>-2784915.2403</v>
      </c>
      <c r="AV245" s="19">
        <v>-2757061.1437379997</v>
      </c>
      <c r="AW245" s="19">
        <v>-2730054.1008839994</v>
      </c>
      <c r="AX245" s="19">
        <v>-2702191.359351</v>
      </c>
      <c r="AY245" s="19">
        <v>-2674328.6178180003</v>
      </c>
      <c r="AZ245" s="19">
        <v>-2648381.8201399995</v>
      </c>
      <c r="BA245" s="19">
        <v>-2621040.556224</v>
      </c>
      <c r="BB245" s="135">
        <v>-2592883.8981190003</v>
      </c>
      <c r="BC245" s="7">
        <v>-2566058.3484900002</v>
      </c>
      <c r="BD245" s="7">
        <v>-2537636.6678070007</v>
      </c>
      <c r="BE245" s="7">
        <v>-2510004.40768</v>
      </c>
      <c r="BF245" s="7">
        <v>-2482109.9679199997</v>
      </c>
      <c r="BG245" s="7">
        <v>-2454215.5281599998</v>
      </c>
      <c r="BH245" s="7">
        <v>-2426571.741405</v>
      </c>
      <c r="BI245" s="7">
        <v>-2398922.1913360003</v>
      </c>
      <c r="BJ245" s="7">
        <v>-2371021.988262</v>
      </c>
      <c r="BK245" s="7">
        <v>-2343847.80929</v>
      </c>
      <c r="BL245" s="208">
        <v>-2315938.961245</v>
      </c>
      <c r="BM245" s="208">
        <v>-2288030.1132</v>
      </c>
      <c r="BN245" s="208">
        <v>-2261754.767828</v>
      </c>
      <c r="BO245" s="15">
        <f>((BB245/2)+SUM(BC245:BM245)+(BN245/2))/12</f>
        <v>-2426806.4214807088</v>
      </c>
      <c r="BP245" s="204"/>
      <c r="BS245" s="111">
        <f>'INPUTS 2008'!Q187</f>
        <v>-2066503.2048708827</v>
      </c>
      <c r="BU245" s="81"/>
      <c r="BV245" s="99"/>
      <c r="BW245" s="204"/>
      <c r="BX245" s="99">
        <f>+'INPUTS 2008'!P187</f>
        <v>-1943798.5107728115</v>
      </c>
    </row>
    <row r="246" spans="1:76" ht="12.75">
      <c r="A246" s="41">
        <v>224</v>
      </c>
      <c r="B246" s="36"/>
      <c r="C246" s="19"/>
      <c r="D246" s="19" t="s">
        <v>50</v>
      </c>
      <c r="E246" s="19"/>
      <c r="F246" s="7">
        <v>-49389.12</v>
      </c>
      <c r="G246" s="7">
        <v>-48960.26</v>
      </c>
      <c r="H246" s="7">
        <v>-48531.4</v>
      </c>
      <c r="I246" s="7">
        <v>-48102.54</v>
      </c>
      <c r="J246" s="7">
        <v>-47673.68</v>
      </c>
      <c r="K246" s="7">
        <v>-47244.82</v>
      </c>
      <c r="L246" s="44">
        <v>-46815.96</v>
      </c>
      <c r="M246" s="19">
        <v>-46387.1</v>
      </c>
      <c r="N246" s="19">
        <v>-45958.24</v>
      </c>
      <c r="O246" s="19">
        <v>-45529.38</v>
      </c>
      <c r="P246" s="19">
        <v>-45100.52</v>
      </c>
      <c r="Q246" s="19">
        <v>-44671.66</v>
      </c>
      <c r="R246" s="7">
        <v>-44242.82</v>
      </c>
      <c r="S246" s="7">
        <v>-43660.89</v>
      </c>
      <c r="T246" s="7">
        <v>-43078.96</v>
      </c>
      <c r="U246" s="7">
        <v>-42497.03</v>
      </c>
      <c r="V246" s="7">
        <v>-41915.1</v>
      </c>
      <c r="W246" s="7">
        <v>-41333.17</v>
      </c>
      <c r="X246" s="7">
        <v>-40751.24</v>
      </c>
      <c r="Y246" s="7">
        <v>-40169.31</v>
      </c>
      <c r="Z246" s="7">
        <v>-39587.38</v>
      </c>
      <c r="AA246" s="7">
        <v>-39005.45</v>
      </c>
      <c r="AB246" s="7">
        <v>-38423.52</v>
      </c>
      <c r="AC246" s="7">
        <v>-37841.59</v>
      </c>
      <c r="AD246" s="7">
        <v>-37259.63</v>
      </c>
      <c r="AE246" s="19">
        <v>-36697.61</v>
      </c>
      <c r="AF246" s="19">
        <v>-36135.59</v>
      </c>
      <c r="AG246" s="19">
        <v>-35573.57</v>
      </c>
      <c r="AH246" s="19">
        <v>-35011.55</v>
      </c>
      <c r="AI246" s="19">
        <v>-34449.53</v>
      </c>
      <c r="AJ246" s="19">
        <v>-33887.51</v>
      </c>
      <c r="AK246" s="19">
        <v>-33325.49</v>
      </c>
      <c r="AL246" s="19">
        <v>-32763.47</v>
      </c>
      <c r="AM246" s="19">
        <v>-32201.45</v>
      </c>
      <c r="AN246" s="19">
        <v>-31639.43</v>
      </c>
      <c r="AO246" s="19">
        <v>-31077.41</v>
      </c>
      <c r="AP246" s="19">
        <v>-30515.41</v>
      </c>
      <c r="AQ246" s="19">
        <v>-30185.83</v>
      </c>
      <c r="AR246" s="19">
        <v>-29856.25</v>
      </c>
      <c r="AS246" s="19">
        <v>-29526.67</v>
      </c>
      <c r="AT246" s="19">
        <v>-29197.09</v>
      </c>
      <c r="AU246" s="19">
        <v>-28867.51</v>
      </c>
      <c r="AV246" s="19">
        <v>-28537.93</v>
      </c>
      <c r="AW246" s="19">
        <v>-28208.35</v>
      </c>
      <c r="AX246" s="19">
        <v>-27878.77</v>
      </c>
      <c r="AY246" s="19">
        <v>-27549.19</v>
      </c>
      <c r="AZ246" s="19">
        <v>-27219.61</v>
      </c>
      <c r="BA246" s="19">
        <v>-26890.03</v>
      </c>
      <c r="BB246" s="135">
        <v>-26560.42</v>
      </c>
      <c r="BC246" s="7">
        <v>-26230.84</v>
      </c>
      <c r="BD246" s="7">
        <v>-25901.26</v>
      </c>
      <c r="BE246" s="7">
        <v>-25571.68</v>
      </c>
      <c r="BF246" s="7">
        <v>-25242.1</v>
      </c>
      <c r="BG246" s="7">
        <v>-24912.52</v>
      </c>
      <c r="BH246" s="7">
        <v>-24582.94</v>
      </c>
      <c r="BI246" s="7">
        <v>-24253.36</v>
      </c>
      <c r="BJ246" s="7">
        <v>-23923.78</v>
      </c>
      <c r="BK246" s="7">
        <v>-23594.2</v>
      </c>
      <c r="BL246" s="208">
        <v>-23264.62</v>
      </c>
      <c r="BM246" s="208">
        <v>-22935.04</v>
      </c>
      <c r="BN246" s="208">
        <v>-22605.43</v>
      </c>
      <c r="BO246" s="15">
        <f>((BB246/2)+SUM(BC246:BM246)+(BN246/2))/12</f>
        <v>-24582.938750000005</v>
      </c>
      <c r="BP246" s="204"/>
      <c r="BS246" s="111">
        <f>'INPUTS 2008'!Q188</f>
        <v>-19572.603940945937</v>
      </c>
      <c r="BU246" s="81"/>
      <c r="BV246" s="99"/>
      <c r="BW246" s="204"/>
      <c r="BX246" s="99">
        <f>+'INPUTS 2008'!P188</f>
        <v>-17410.217105009015</v>
      </c>
    </row>
    <row r="247" spans="1:76" ht="12.75">
      <c r="A247" s="41">
        <v>225</v>
      </c>
      <c r="B247" s="56"/>
      <c r="C247" s="39"/>
      <c r="D247" s="39" t="s">
        <v>46</v>
      </c>
      <c r="E247" s="39"/>
      <c r="F247" s="6">
        <v>-4565150.03</v>
      </c>
      <c r="G247" s="6">
        <v>-4532375.8</v>
      </c>
      <c r="H247" s="6">
        <v>-4499499.65</v>
      </c>
      <c r="I247" s="7">
        <v>-4466521.58</v>
      </c>
      <c r="J247" s="7">
        <v>-4433645.43</v>
      </c>
      <c r="K247" s="7">
        <v>-4400769.28</v>
      </c>
      <c r="L247" s="57">
        <f aca="true" t="shared" si="57" ref="L247:BB247">SUM(L243:L246)</f>
        <v>-4367893.13</v>
      </c>
      <c r="M247" s="57">
        <f t="shared" si="57"/>
        <v>-4335016.98</v>
      </c>
      <c r="N247" s="57">
        <f t="shared" si="57"/>
        <v>-4302140.83</v>
      </c>
      <c r="O247" s="57">
        <f t="shared" si="57"/>
        <v>-4269264.68</v>
      </c>
      <c r="P247" s="57">
        <f t="shared" si="57"/>
        <v>-4236388.53</v>
      </c>
      <c r="Q247" s="57">
        <f t="shared" si="57"/>
        <v>-4203512.38</v>
      </c>
      <c r="R247" s="57">
        <f t="shared" si="57"/>
        <v>-4171859.2599999993</v>
      </c>
      <c r="S247" s="57">
        <f t="shared" si="57"/>
        <v>-4138931.9499999997</v>
      </c>
      <c r="T247" s="57">
        <f t="shared" si="57"/>
        <v>-4106004.64</v>
      </c>
      <c r="U247" s="57">
        <f t="shared" si="57"/>
        <v>-4073077.3300000005</v>
      </c>
      <c r="V247" s="57">
        <f t="shared" si="57"/>
        <v>-4040150.0200000005</v>
      </c>
      <c r="W247" s="57">
        <f t="shared" si="57"/>
        <v>-4007222.7099999995</v>
      </c>
      <c r="X247" s="57">
        <f t="shared" si="57"/>
        <v>-3974295.3999999994</v>
      </c>
      <c r="Y247" s="57">
        <f t="shared" si="57"/>
        <v>-3941368.09</v>
      </c>
      <c r="Z247" s="57">
        <f t="shared" si="57"/>
        <v>-3908440.7799999993</v>
      </c>
      <c r="AA247" s="57">
        <f t="shared" si="57"/>
        <v>-3875513.4699999997</v>
      </c>
      <c r="AB247" s="57">
        <f t="shared" si="57"/>
        <v>-3842586.16</v>
      </c>
      <c r="AC247" s="57">
        <f t="shared" si="57"/>
        <v>-3809658.85</v>
      </c>
      <c r="AD247" s="57">
        <f t="shared" si="57"/>
        <v>-3776731.5</v>
      </c>
      <c r="AE247" s="57">
        <f t="shared" si="57"/>
        <v>-3743824.11</v>
      </c>
      <c r="AF247" s="57">
        <f t="shared" si="57"/>
        <v>-3710916.72</v>
      </c>
      <c r="AG247" s="57">
        <f t="shared" si="57"/>
        <v>-3678009.3299999996</v>
      </c>
      <c r="AH247" s="57">
        <f t="shared" si="57"/>
        <v>-3645101.94</v>
      </c>
      <c r="AI247" s="57">
        <f t="shared" si="57"/>
        <v>-3612194.55</v>
      </c>
      <c r="AJ247" s="57">
        <f t="shared" si="57"/>
        <v>-3579287.16</v>
      </c>
      <c r="AK247" s="57">
        <f t="shared" si="57"/>
        <v>-3546379.77</v>
      </c>
      <c r="AL247" s="57">
        <f t="shared" si="57"/>
        <v>-3513472.38</v>
      </c>
      <c r="AM247" s="57">
        <f t="shared" si="57"/>
        <v>-3480564.99</v>
      </c>
      <c r="AN247" s="57">
        <f t="shared" si="57"/>
        <v>-3447657.6</v>
      </c>
      <c r="AO247" s="57">
        <f t="shared" si="57"/>
        <v>-3414750.2100000004</v>
      </c>
      <c r="AP247" s="57">
        <f t="shared" si="57"/>
        <v>-3381842.81</v>
      </c>
      <c r="AQ247" s="57">
        <f t="shared" si="57"/>
        <v>-3349167.85</v>
      </c>
      <c r="AR247" s="57">
        <f t="shared" si="57"/>
        <v>-3316492.89</v>
      </c>
      <c r="AS247" s="57">
        <f t="shared" si="57"/>
        <v>-3283817.93</v>
      </c>
      <c r="AT247" s="57">
        <f t="shared" si="57"/>
        <v>-3251142.9699999997</v>
      </c>
      <c r="AU247" s="57">
        <f t="shared" si="57"/>
        <v>-3218468.01</v>
      </c>
      <c r="AV247" s="57">
        <f t="shared" si="57"/>
        <v>-3185793.05</v>
      </c>
      <c r="AW247" s="57">
        <f t="shared" si="57"/>
        <v>-3153118.09</v>
      </c>
      <c r="AX247" s="57">
        <f t="shared" si="57"/>
        <v>-3120443.13</v>
      </c>
      <c r="AY247" s="57">
        <f t="shared" si="57"/>
        <v>-3087768.1700000004</v>
      </c>
      <c r="AZ247" s="57">
        <f t="shared" si="57"/>
        <v>-3055093.2099999995</v>
      </c>
      <c r="BA247" s="57">
        <f t="shared" si="57"/>
        <v>-3022418.25</v>
      </c>
      <c r="BB247" s="138">
        <f t="shared" si="57"/>
        <v>-2989743.35</v>
      </c>
      <c r="BC247" s="6">
        <v>-2957068.39</v>
      </c>
      <c r="BD247" s="6">
        <v>-2924393.43</v>
      </c>
      <c r="BE247" s="6">
        <v>-2891718.47</v>
      </c>
      <c r="BF247" s="6">
        <v>-2859043.51</v>
      </c>
      <c r="BG247" s="6">
        <v>-2826368.55</v>
      </c>
      <c r="BH247" s="6">
        <v>-2793693.59</v>
      </c>
      <c r="BI247" s="6">
        <v>-2761018.63</v>
      </c>
      <c r="BJ247" s="6">
        <v>-2728343.67</v>
      </c>
      <c r="BK247" s="216">
        <v>-2695668.71</v>
      </c>
      <c r="BL247" s="251">
        <f>SUM(BL243:BL246)</f>
        <v>-2662993.75</v>
      </c>
      <c r="BM247" s="251">
        <f>SUM(BM243:BM246)</f>
        <v>-2630318.79</v>
      </c>
      <c r="BN247" s="251">
        <f>SUM(BN243:BN246)</f>
        <v>-2597643.89</v>
      </c>
      <c r="BO247" s="19">
        <f>SUM(BO243:BO246)</f>
        <v>-2793693.5925000007</v>
      </c>
      <c r="BP247" s="204"/>
      <c r="BS247" s="111">
        <f>SUM(BS243:BS246)</f>
        <v>-2365505.605364791</v>
      </c>
      <c r="BU247" s="81"/>
      <c r="BV247" s="99"/>
      <c r="BW247" s="204"/>
      <c r="BX247" s="99">
        <f>SUM(BX243:BX246)</f>
        <v>-2219667.000000001</v>
      </c>
    </row>
    <row r="248" spans="1:75" ht="12.75">
      <c r="A248" s="41">
        <v>226</v>
      </c>
      <c r="B248" s="36"/>
      <c r="C248" s="19"/>
      <c r="D248" s="19"/>
      <c r="E248" s="19"/>
      <c r="F248" s="5"/>
      <c r="G248" s="5"/>
      <c r="H248" s="5"/>
      <c r="I248" s="6"/>
      <c r="J248" s="6"/>
      <c r="K248" s="6"/>
      <c r="L248" s="50"/>
      <c r="M248" s="19"/>
      <c r="N248" s="19"/>
      <c r="O248" s="19"/>
      <c r="P248" s="19"/>
      <c r="Q248" s="19"/>
      <c r="R248" s="19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35"/>
      <c r="BC248" s="5"/>
      <c r="BD248" s="5"/>
      <c r="BE248" s="5"/>
      <c r="BF248" s="5"/>
      <c r="BG248" s="5"/>
      <c r="BH248" s="5"/>
      <c r="BI248" s="5"/>
      <c r="BJ248" s="5"/>
      <c r="BK248" s="5"/>
      <c r="BL248" s="208"/>
      <c r="BM248" s="208"/>
      <c r="BN248" s="208"/>
      <c r="BO248" s="19"/>
      <c r="BP248" s="81"/>
      <c r="BS248" s="111"/>
      <c r="BU248" s="81"/>
      <c r="BV248" s="99"/>
      <c r="BW248" s="81"/>
    </row>
    <row r="249" spans="1:75" ht="12.75">
      <c r="A249" s="41">
        <v>227</v>
      </c>
      <c r="B249" s="36">
        <v>2820</v>
      </c>
      <c r="C249" s="19" t="s">
        <v>61</v>
      </c>
      <c r="D249" s="19"/>
      <c r="E249" s="19"/>
      <c r="F249" s="5"/>
      <c r="G249" s="5"/>
      <c r="H249" s="5"/>
      <c r="I249" s="5"/>
      <c r="J249" s="5"/>
      <c r="K249" s="5"/>
      <c r="L249" s="50"/>
      <c r="M249" s="19"/>
      <c r="N249" s="19"/>
      <c r="O249" s="19"/>
      <c r="P249" s="19"/>
      <c r="Q249" s="19"/>
      <c r="R249" s="19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35"/>
      <c r="BC249" s="5"/>
      <c r="BD249" s="5"/>
      <c r="BE249" s="5"/>
      <c r="BF249" s="5"/>
      <c r="BG249" s="5"/>
      <c r="BH249" s="5"/>
      <c r="BI249" s="5"/>
      <c r="BJ249" s="5"/>
      <c r="BK249" s="5"/>
      <c r="BL249" s="208"/>
      <c r="BM249" s="208"/>
      <c r="BN249" s="208"/>
      <c r="BO249" s="19"/>
      <c r="BP249" s="81"/>
      <c r="BS249" s="111"/>
      <c r="BU249" s="81"/>
      <c r="BW249" s="81"/>
    </row>
    <row r="250" spans="1:76" ht="12.75">
      <c r="A250" s="41">
        <v>228</v>
      </c>
      <c r="B250" s="36"/>
      <c r="C250" s="19"/>
      <c r="D250" s="19" t="s">
        <v>47</v>
      </c>
      <c r="E250" s="19"/>
      <c r="F250" s="7">
        <v>-1692545.04</v>
      </c>
      <c r="G250" s="7">
        <v>-1740095.73</v>
      </c>
      <c r="H250" s="7">
        <v>-1348250.8</v>
      </c>
      <c r="I250" s="5">
        <v>-1027949.18</v>
      </c>
      <c r="J250" s="5">
        <v>-653492</v>
      </c>
      <c r="K250" s="5">
        <v>235110.61</v>
      </c>
      <c r="L250" s="44">
        <v>725552.84</v>
      </c>
      <c r="M250" s="19">
        <v>1207073.14</v>
      </c>
      <c r="N250" s="19">
        <v>2031640.8</v>
      </c>
      <c r="O250" s="19">
        <v>-1660323.98</v>
      </c>
      <c r="P250" s="19">
        <v>-1584703.78</v>
      </c>
      <c r="Q250" s="19">
        <v>-1511566.63</v>
      </c>
      <c r="R250" s="19">
        <v>-1666477.45</v>
      </c>
      <c r="S250" s="7">
        <v>-1585493.16</v>
      </c>
      <c r="T250" s="7">
        <v>-1139360.21</v>
      </c>
      <c r="U250" s="7">
        <v>-693227.26</v>
      </c>
      <c r="V250" s="7">
        <v>-239402.7</v>
      </c>
      <c r="W250" s="7">
        <v>216654.84</v>
      </c>
      <c r="X250" s="7">
        <v>653289.75</v>
      </c>
      <c r="Y250" s="7">
        <v>1065121.22</v>
      </c>
      <c r="Z250" s="7">
        <v>1472694.68</v>
      </c>
      <c r="AA250" s="7">
        <v>-1999374.37</v>
      </c>
      <c r="AB250" s="7">
        <v>-1928064.5</v>
      </c>
      <c r="AC250" s="7">
        <v>-1860892.7</v>
      </c>
      <c r="AD250" s="7">
        <v>-1774576.06</v>
      </c>
      <c r="AE250" s="19">
        <v>-1774308.85</v>
      </c>
      <c r="AF250" s="19">
        <v>-1774589.98</v>
      </c>
      <c r="AG250" s="19">
        <v>-1772246.72</v>
      </c>
      <c r="AH250" s="19">
        <v>-1770977.33</v>
      </c>
      <c r="AI250" s="19">
        <v>-1768657.37</v>
      </c>
      <c r="AJ250" s="19">
        <v>-1767255.53</v>
      </c>
      <c r="AK250" s="19">
        <v>-1765630.72</v>
      </c>
      <c r="AL250" s="19">
        <v>-1758007.54</v>
      </c>
      <c r="AM250" s="19">
        <v>-5111177.83</v>
      </c>
      <c r="AN250" s="19">
        <v>-5109335.02</v>
      </c>
      <c r="AO250" s="19">
        <v>-5108708.79</v>
      </c>
      <c r="AP250" s="19">
        <v>-5114476.88</v>
      </c>
      <c r="AQ250" s="19">
        <v>-5111432.05</v>
      </c>
      <c r="AR250" s="19">
        <v>-5108895.76</v>
      </c>
      <c r="AS250" s="19">
        <v>-5106095.47</v>
      </c>
      <c r="AT250" s="19">
        <v>-5103287.15</v>
      </c>
      <c r="AU250" s="19">
        <v>-5100043.2</v>
      </c>
      <c r="AV250" s="19">
        <v>-5090873.13</v>
      </c>
      <c r="AW250" s="19">
        <v>-5081734.78</v>
      </c>
      <c r="AX250" s="19">
        <v>-5069030.76</v>
      </c>
      <c r="AY250" s="19">
        <v>-5059763.53</v>
      </c>
      <c r="AZ250" s="19">
        <v>-4593290.33</v>
      </c>
      <c r="BA250" s="19">
        <v>-4587764.47</v>
      </c>
      <c r="BB250" s="135">
        <v>-4579948.72</v>
      </c>
      <c r="BC250" s="7">
        <v>-4570308.37</v>
      </c>
      <c r="BD250" s="7">
        <v>-4560866.72</v>
      </c>
      <c r="BE250" s="7">
        <v>-4551079.58</v>
      </c>
      <c r="BF250" s="7">
        <v>-4541861.83</v>
      </c>
      <c r="BG250" s="7">
        <v>-4532439.78</v>
      </c>
      <c r="BH250" s="7">
        <v>-4523329.47</v>
      </c>
      <c r="BI250" s="7">
        <v>-4514437.81</v>
      </c>
      <c r="BJ250" s="7">
        <v>-4493668.99</v>
      </c>
      <c r="BK250" s="5">
        <v>-4504974.28</v>
      </c>
      <c r="BL250" s="208">
        <v>-4495676.67</v>
      </c>
      <c r="BM250" s="208">
        <v>-4487758.32</v>
      </c>
      <c r="BN250" s="208">
        <v>-4460126.27</v>
      </c>
      <c r="BO250" s="15">
        <f>((BB250/2)+SUM(BC250:BM250)+(BN250/2))/12</f>
        <v>-4524703.27625</v>
      </c>
      <c r="BP250" s="81">
        <f>BO250/(BO$250+BO$257+BO$216+BO$223)</f>
        <v>0.7793257185524335</v>
      </c>
      <c r="BS250" s="111">
        <f>BP250*'INPUTS 2008'!$Q$223</f>
        <v>-4105400.565269036</v>
      </c>
      <c r="BU250" s="81"/>
      <c r="BW250" s="81">
        <f>BN250/(BN$250+BN$257+BN$216+BN$223)</f>
        <v>0.7773648903821742</v>
      </c>
      <c r="BX250" s="205">
        <f>BW250*'INPUTS 2008'!P223</f>
        <v>-6476119.023084167</v>
      </c>
    </row>
    <row r="251" spans="1:76" ht="12.75">
      <c r="A251" s="41">
        <v>229</v>
      </c>
      <c r="B251" s="36"/>
      <c r="C251" s="19"/>
      <c r="D251" s="19" t="s">
        <v>48</v>
      </c>
      <c r="E251" s="19"/>
      <c r="F251" s="7">
        <v>-2748703.759241996</v>
      </c>
      <c r="G251" s="7">
        <v>-2765056.238614998</v>
      </c>
      <c r="H251" s="7">
        <v>-2794873.7646199986</v>
      </c>
      <c r="I251" s="7">
        <v>-2813037.388199999</v>
      </c>
      <c r="J251" s="7">
        <v>-2904318.9229109962</v>
      </c>
      <c r="K251" s="7">
        <v>-3033281.6482180036</v>
      </c>
      <c r="L251" s="44">
        <v>-3099396.999893004</v>
      </c>
      <c r="M251" s="19">
        <v>-3137282.8182779956</v>
      </c>
      <c r="N251" s="19">
        <v>-3235822.618786005</v>
      </c>
      <c r="O251" s="19">
        <v>-3414656.842849998</v>
      </c>
      <c r="P251" s="19">
        <v>-3454501.9381249975</v>
      </c>
      <c r="Q251" s="19">
        <v>-3476098.4680919987</v>
      </c>
      <c r="R251" s="19">
        <v>-2973091.234784001</v>
      </c>
      <c r="S251" s="7">
        <v>-2964248.164195997</v>
      </c>
      <c r="T251" s="7">
        <v>-2998223.510327997</v>
      </c>
      <c r="U251" s="7">
        <v>-3040268.5459519965</v>
      </c>
      <c r="V251" s="7">
        <v>-3086589.835019987</v>
      </c>
      <c r="W251" s="7">
        <v>-3143075.2269599857</v>
      </c>
      <c r="X251" s="7">
        <v>-3167205.6345149977</v>
      </c>
      <c r="Y251" s="7">
        <v>-3230725.0045350078</v>
      </c>
      <c r="Z251" s="7">
        <v>-3261233.5636879993</v>
      </c>
      <c r="AA251" s="7">
        <v>-3177069.264648009</v>
      </c>
      <c r="AB251" s="7">
        <v>-3200927.34195501</v>
      </c>
      <c r="AC251" s="7">
        <v>-3235937.648215999</v>
      </c>
      <c r="AD251" s="7">
        <v>-3505562.893263998</v>
      </c>
      <c r="AE251" s="19">
        <v>-3423459.0527479956</v>
      </c>
      <c r="AF251" s="19">
        <v>-3436994.003142004</v>
      </c>
      <c r="AG251" s="19">
        <v>-3437944.5238860156</v>
      </c>
      <c r="AH251" s="19">
        <v>-3441541.0881120153</v>
      </c>
      <c r="AI251" s="19">
        <v>-3453180.582599993</v>
      </c>
      <c r="AJ251" s="19">
        <v>-3471334.382720003</v>
      </c>
      <c r="AK251" s="19">
        <v>-3481220.9360400033</v>
      </c>
      <c r="AL251" s="19">
        <v>-3496949.017800003</v>
      </c>
      <c r="AM251" s="19">
        <v>-3498830.6096380055</v>
      </c>
      <c r="AN251" s="19">
        <v>-3481525.359983996</v>
      </c>
      <c r="AO251" s="19">
        <v>-3449684.4837719984</v>
      </c>
      <c r="AP251" s="19">
        <v>-3266617.565741999</v>
      </c>
      <c r="AQ251" s="19">
        <v>-3249706.1430739984</v>
      </c>
      <c r="AR251" s="19">
        <v>-3239890.2220839984</v>
      </c>
      <c r="AS251" s="19">
        <v>-3231703.1569699985</v>
      </c>
      <c r="AT251" s="19">
        <v>-3233451.536749998</v>
      </c>
      <c r="AU251" s="19">
        <v>-3241809.878399998</v>
      </c>
      <c r="AV251" s="19">
        <v>-3272658.675845999</v>
      </c>
      <c r="AW251" s="19">
        <v>-3265794.6246270123</v>
      </c>
      <c r="AX251" s="19">
        <v>-3298383.5275270017</v>
      </c>
      <c r="AY251" s="19">
        <v>-3334516.967759002</v>
      </c>
      <c r="AZ251" s="19">
        <v>-3418990.4773800103</v>
      </c>
      <c r="BA251" s="19">
        <v>-3404950.9901540005</v>
      </c>
      <c r="BB251" s="135">
        <v>-3300973.3785059997</v>
      </c>
      <c r="BC251" s="7">
        <v>-3256104.721089004</v>
      </c>
      <c r="BD251" s="7">
        <v>-3268672.154658002</v>
      </c>
      <c r="BE251" s="7">
        <v>-3261583.7798400032</v>
      </c>
      <c r="BF251" s="7">
        <v>-3269053.563520003</v>
      </c>
      <c r="BG251" s="7">
        <v>-3275859.734400003</v>
      </c>
      <c r="BH251" s="7">
        <v>-3298189.238860993</v>
      </c>
      <c r="BI251" s="7">
        <v>-3306311.170919994</v>
      </c>
      <c r="BJ251" s="7">
        <v>-3332017.192548006</v>
      </c>
      <c r="BK251" s="7">
        <v>-3312810.9491399974</v>
      </c>
      <c r="BL251" s="208">
        <v>-3308167.488780009</v>
      </c>
      <c r="BM251" s="208">
        <v>-3295478.9205449973</v>
      </c>
      <c r="BN251" s="208">
        <v>-3289361.7291920055</v>
      </c>
      <c r="BO251" s="15">
        <f>((BB251/2)+SUM(BC251:BM251)+(BN251/2))/12</f>
        <v>-3289951.3723458354</v>
      </c>
      <c r="BP251" s="81">
        <f>BO251/(BO$251+BO$258+BO$224+BO$217)</f>
        <v>1.015848521948972</v>
      </c>
      <c r="BS251" s="111">
        <f>BP251*'INPUTS 2008'!Q224</f>
        <v>-3468383.0672188913</v>
      </c>
      <c r="BU251" s="81"/>
      <c r="BW251" s="81">
        <f>BN251/(BN$251+BN$258+BN$224+BN$217)</f>
        <v>1.0176753668038885</v>
      </c>
      <c r="BX251" s="205">
        <f>BW251*'INPUTS 2008'!P224</f>
        <v>-3627575.768332877</v>
      </c>
    </row>
    <row r="252" spans="1:76" ht="12.75">
      <c r="A252" s="41">
        <v>230</v>
      </c>
      <c r="B252" s="36"/>
      <c r="C252" s="19"/>
      <c r="D252" s="19" t="s">
        <v>49</v>
      </c>
      <c r="E252" s="19"/>
      <c r="F252" s="7">
        <v>-74245799.30075799</v>
      </c>
      <c r="G252" s="7">
        <v>-75123851.891385</v>
      </c>
      <c r="H252" s="7">
        <v>-75933964.67538</v>
      </c>
      <c r="I252" s="7">
        <v>-76651295.6118</v>
      </c>
      <c r="J252" s="7">
        <v>-78449152.307089</v>
      </c>
      <c r="K252" s="7">
        <v>-81459243.37178199</v>
      </c>
      <c r="L252" s="44">
        <v>-83234781.270107</v>
      </c>
      <c r="M252" s="19">
        <v>-84741787.72172199</v>
      </c>
      <c r="N252" s="19">
        <v>-87150284.051214</v>
      </c>
      <c r="O252" s="19">
        <v>-92772859.85715</v>
      </c>
      <c r="P252" s="19">
        <v>-93855411.811875</v>
      </c>
      <c r="Q252" s="19">
        <v>-94718773.51190801</v>
      </c>
      <c r="R252" s="19">
        <v>-81489727.935216</v>
      </c>
      <c r="S252" s="7">
        <v>-82707664.095804</v>
      </c>
      <c r="T252" s="7">
        <v>-83655635.16967201</v>
      </c>
      <c r="U252" s="7">
        <v>-84828764.574048</v>
      </c>
      <c r="V252" s="7">
        <v>-86121208.86498001</v>
      </c>
      <c r="W252" s="7">
        <v>-87435461.57304001</v>
      </c>
      <c r="X252" s="7">
        <v>-88635856.235485</v>
      </c>
      <c r="Y252" s="7">
        <v>-90413478.02546498</v>
      </c>
      <c r="Z252" s="7">
        <v>-91542067.70631202</v>
      </c>
      <c r="AA252" s="7">
        <v>-89179595.405352</v>
      </c>
      <c r="AB252" s="7">
        <v>-90120569.50804499</v>
      </c>
      <c r="AC252" s="7">
        <v>-90832017.241784</v>
      </c>
      <c r="AD252" s="7">
        <v>-98400335.16673599</v>
      </c>
      <c r="AE252" s="19">
        <v>-98162862.98725201</v>
      </c>
      <c r="AF252" s="19">
        <v>-97949259.77685799</v>
      </c>
      <c r="AG252" s="19">
        <v>-97976348.216114</v>
      </c>
      <c r="AH252" s="19">
        <v>-98078844.99188799</v>
      </c>
      <c r="AI252" s="19">
        <v>-98410553.4174</v>
      </c>
      <c r="AJ252" s="19">
        <v>-98626735.69727999</v>
      </c>
      <c r="AK252" s="19">
        <v>-98907630.12396</v>
      </c>
      <c r="AL252" s="19">
        <v>-99354492.68219998</v>
      </c>
      <c r="AM252" s="19">
        <v>-100016867.900362</v>
      </c>
      <c r="AN252" s="19">
        <v>-100135300.830016</v>
      </c>
      <c r="AO252" s="19">
        <v>-99834282.096228</v>
      </c>
      <c r="AP252" s="19">
        <v>-94536303.56425801</v>
      </c>
      <c r="AQ252" s="19">
        <v>-94046884.966926</v>
      </c>
      <c r="AR252" s="19">
        <v>-93762811.03791599</v>
      </c>
      <c r="AS252" s="19">
        <v>-93525876.39303</v>
      </c>
      <c r="AT252" s="19">
        <v>-93576474.71324998</v>
      </c>
      <c r="AU252" s="19">
        <v>-93818366.12159999</v>
      </c>
      <c r="AV252" s="19">
        <v>-94711134.01415402</v>
      </c>
      <c r="AW252" s="19">
        <v>-95398695.54537298</v>
      </c>
      <c r="AX252" s="19">
        <v>-96350665.642473</v>
      </c>
      <c r="AY252" s="19">
        <v>-97406176.922241</v>
      </c>
      <c r="AZ252" s="19">
        <v>-102105406.97262</v>
      </c>
      <c r="BA252" s="19">
        <v>-102338868.579846</v>
      </c>
      <c r="BB252" s="135">
        <v>-98896344.841494</v>
      </c>
      <c r="BC252" s="7">
        <v>-98816143.588911</v>
      </c>
      <c r="BD252" s="7">
        <v>-98559120.825342</v>
      </c>
      <c r="BE252" s="7">
        <v>-98662909.34016</v>
      </c>
      <c r="BF252" s="7">
        <v>-98888870.29648</v>
      </c>
      <c r="BG252" s="7">
        <v>-99094756.9656</v>
      </c>
      <c r="BH252" s="7">
        <v>-100093322.95113902</v>
      </c>
      <c r="BI252" s="7">
        <v>-100665738.22908</v>
      </c>
      <c r="BJ252" s="7">
        <v>-101448397.66745201</v>
      </c>
      <c r="BK252" s="7">
        <v>-101855790.61086</v>
      </c>
      <c r="BL252" s="208">
        <v>-101713022.63122</v>
      </c>
      <c r="BM252" s="208">
        <v>-101322899.509455</v>
      </c>
      <c r="BN252" s="208">
        <v>-103508097.010808</v>
      </c>
      <c r="BO252" s="15">
        <f>((BB252/2)+SUM(BC252:BM252)+(BN252/2))/12</f>
        <v>-100193599.46182084</v>
      </c>
      <c r="BP252" s="81">
        <f>BO252/(BO$252+BO$259+BO$218+BO$225)</f>
        <v>0.9346598397933102</v>
      </c>
      <c r="BS252" s="111">
        <f>BP252*'INPUTS 2008'!Q225</f>
        <v>-115907775.51834078</v>
      </c>
      <c r="BU252" s="81"/>
      <c r="BW252" s="81">
        <f>BN252/(BN$252+BN$259+BN$218+BN$225)</f>
        <v>0.9363957082021749</v>
      </c>
      <c r="BX252" s="205">
        <f>BW252*'INPUTS 2008'!P225</f>
        <v>-125101362.76522371</v>
      </c>
    </row>
    <row r="253" spans="1:76" ht="12.75">
      <c r="A253" s="41">
        <v>231</v>
      </c>
      <c r="B253" s="36"/>
      <c r="C253" s="19"/>
      <c r="D253" s="19" t="s">
        <v>50</v>
      </c>
      <c r="E253" s="19"/>
      <c r="F253" s="7">
        <v>-5631105.32</v>
      </c>
      <c r="G253" s="7">
        <v>-5733962.15</v>
      </c>
      <c r="H253" s="7">
        <v>-5795699.77</v>
      </c>
      <c r="I253" s="7">
        <v>-5846165.3</v>
      </c>
      <c r="J253" s="7">
        <v>-5905163.38</v>
      </c>
      <c r="K253" s="7">
        <v>-6045168.3</v>
      </c>
      <c r="L253" s="44">
        <v>-6122440.55</v>
      </c>
      <c r="M253" s="19">
        <v>-6198307.09</v>
      </c>
      <c r="N253" s="19">
        <v>-6328222.89</v>
      </c>
      <c r="O253" s="19">
        <v>-5073670.16</v>
      </c>
      <c r="P253" s="19">
        <v>-5009989.99</v>
      </c>
      <c r="Q253" s="19">
        <v>-4948400.81</v>
      </c>
      <c r="R253" s="19">
        <v>-5078852.02</v>
      </c>
      <c r="S253" s="7">
        <v>-5201960.35</v>
      </c>
      <c r="T253" s="7">
        <v>-5272251.39</v>
      </c>
      <c r="U253" s="7">
        <v>-5342542.43</v>
      </c>
      <c r="V253" s="7">
        <v>-5414045.33</v>
      </c>
      <c r="W253" s="7">
        <v>-5485900.06</v>
      </c>
      <c r="X253" s="7">
        <v>-5554694.63</v>
      </c>
      <c r="Y253" s="7">
        <v>-5619581.26</v>
      </c>
      <c r="Z253" s="7">
        <v>-5683797.02</v>
      </c>
      <c r="AA253" s="7">
        <v>-6345157.41</v>
      </c>
      <c r="AB253" s="7">
        <v>-6285107</v>
      </c>
      <c r="AC253" s="7">
        <v>-6228541.28</v>
      </c>
      <c r="AD253" s="7">
        <v>-6155853.59</v>
      </c>
      <c r="AE253" s="19">
        <v>-6155452.77</v>
      </c>
      <c r="AF253" s="19">
        <v>-6155874.48</v>
      </c>
      <c r="AG253" s="19">
        <v>-6152359.6</v>
      </c>
      <c r="AH253" s="19">
        <v>-6150455.5</v>
      </c>
      <c r="AI253" s="19">
        <v>-6146975.56</v>
      </c>
      <c r="AJ253" s="19">
        <v>-6144872.81</v>
      </c>
      <c r="AK253" s="19">
        <v>-6142435.59</v>
      </c>
      <c r="AL253" s="19">
        <v>-6131000.81</v>
      </c>
      <c r="AM253" s="19">
        <v>-7984818.39</v>
      </c>
      <c r="AN253" s="19">
        <v>-7982054.17</v>
      </c>
      <c r="AO253" s="19">
        <v>-7981114.82</v>
      </c>
      <c r="AP253" s="19">
        <v>-7989766.94</v>
      </c>
      <c r="AQ253" s="19">
        <v>-7985199.69</v>
      </c>
      <c r="AR253" s="19">
        <v>-7981395.26</v>
      </c>
      <c r="AS253" s="19">
        <v>-7977194.83</v>
      </c>
      <c r="AT253" s="19">
        <v>-3261475.62</v>
      </c>
      <c r="AU253" s="19">
        <v>-3256609.68</v>
      </c>
      <c r="AV253" s="19">
        <v>-3242854.57</v>
      </c>
      <c r="AW253" s="19">
        <v>-3229147.04</v>
      </c>
      <c r="AX253" s="19">
        <v>-3210091</v>
      </c>
      <c r="AY253" s="19">
        <v>-3196190.16</v>
      </c>
      <c r="AZ253" s="19">
        <v>-1169647.73</v>
      </c>
      <c r="BA253" s="19">
        <v>-1161358.95</v>
      </c>
      <c r="BB253" s="135">
        <v>-1149635.33</v>
      </c>
      <c r="BC253" s="7">
        <v>-1135174.8</v>
      </c>
      <c r="BD253" s="7">
        <v>-1121012.32</v>
      </c>
      <c r="BE253" s="7">
        <v>-1106331.61</v>
      </c>
      <c r="BF253" s="7">
        <v>-1092504.98</v>
      </c>
      <c r="BG253" s="7">
        <v>-1078371.91</v>
      </c>
      <c r="BH253" s="7">
        <v>-1064706.46</v>
      </c>
      <c r="BI253" s="7">
        <v>-1051368.97</v>
      </c>
      <c r="BJ253" s="7">
        <v>-1020215.74</v>
      </c>
      <c r="BK253" s="7">
        <v>-737262</v>
      </c>
      <c r="BL253" s="208">
        <v>-691244.6</v>
      </c>
      <c r="BM253" s="208">
        <v>-679367.07</v>
      </c>
      <c r="BN253" s="208">
        <v>-629673.5</v>
      </c>
      <c r="BO253" s="15">
        <f>((BB253/2)+SUM(BC253:BM253)+(BN253/2))/12</f>
        <v>-972267.90625</v>
      </c>
      <c r="BP253" s="81">
        <f>BO253/(BO$253+BO$260+BO$226+BO$219)</f>
        <v>1.0484613349657925</v>
      </c>
      <c r="BS253" s="111">
        <f>BP253*'INPUTS 2008'!Q226</f>
        <v>5101130.148417073</v>
      </c>
      <c r="BU253" s="81"/>
      <c r="BW253" s="81">
        <f>BN253/(BN$253+BN$260+BN$226+BN$219)</f>
        <v>1.1316274519177372</v>
      </c>
      <c r="BX253" s="205">
        <f>BW253*'INPUTS 2008'!P226</f>
        <v>4358340.9946738845</v>
      </c>
    </row>
    <row r="254" spans="1:76" ht="12.75">
      <c r="A254" s="41">
        <v>232</v>
      </c>
      <c r="B254" s="56"/>
      <c r="C254" s="39"/>
      <c r="D254" s="39" t="s">
        <v>46</v>
      </c>
      <c r="E254" s="39"/>
      <c r="F254" s="6">
        <v>-84318153.42</v>
      </c>
      <c r="G254" s="6">
        <v>-85362966.01</v>
      </c>
      <c r="H254" s="6">
        <v>-85872789.01</v>
      </c>
      <c r="I254" s="7">
        <v>-86338447.48</v>
      </c>
      <c r="J254" s="7">
        <v>-87912126.61</v>
      </c>
      <c r="K254" s="7">
        <v>-90302582.71</v>
      </c>
      <c r="L254" s="57">
        <f aca="true" t="shared" si="58" ref="L254:BB254">SUM(L250:L253)</f>
        <v>-91731065.98</v>
      </c>
      <c r="M254" s="57">
        <f t="shared" si="58"/>
        <v>-92870304.49</v>
      </c>
      <c r="N254" s="57">
        <f t="shared" si="58"/>
        <v>-94682688.76</v>
      </c>
      <c r="O254" s="57">
        <f t="shared" si="58"/>
        <v>-102921510.84</v>
      </c>
      <c r="P254" s="57">
        <f t="shared" si="58"/>
        <v>-103904607.52</v>
      </c>
      <c r="Q254" s="57">
        <f t="shared" si="58"/>
        <v>-104654839.42000002</v>
      </c>
      <c r="R254" s="57">
        <f t="shared" si="58"/>
        <v>-91208148.63999999</v>
      </c>
      <c r="S254" s="57">
        <f t="shared" si="58"/>
        <v>-92459365.77</v>
      </c>
      <c r="T254" s="57">
        <f t="shared" si="58"/>
        <v>-93065470.28000002</v>
      </c>
      <c r="U254" s="57">
        <f t="shared" si="58"/>
        <v>-93904802.81</v>
      </c>
      <c r="V254" s="57">
        <f t="shared" si="58"/>
        <v>-94861246.73</v>
      </c>
      <c r="W254" s="57">
        <f t="shared" si="58"/>
        <v>-95847782.02</v>
      </c>
      <c r="X254" s="57">
        <f t="shared" si="58"/>
        <v>-96704466.75</v>
      </c>
      <c r="Y254" s="57">
        <f t="shared" si="58"/>
        <v>-98198663.07</v>
      </c>
      <c r="Z254" s="57">
        <f t="shared" si="58"/>
        <v>-99014403.61000001</v>
      </c>
      <c r="AA254" s="57">
        <f t="shared" si="58"/>
        <v>-100701196.45</v>
      </c>
      <c r="AB254" s="57">
        <f t="shared" si="58"/>
        <v>-101534668.35</v>
      </c>
      <c r="AC254" s="57">
        <f t="shared" si="58"/>
        <v>-102157388.87</v>
      </c>
      <c r="AD254" s="57">
        <f t="shared" si="58"/>
        <v>-109836327.71</v>
      </c>
      <c r="AE254" s="57">
        <f t="shared" si="58"/>
        <v>-109516083.66000001</v>
      </c>
      <c r="AF254" s="57">
        <f t="shared" si="58"/>
        <v>-109316718.24</v>
      </c>
      <c r="AG254" s="57">
        <f t="shared" si="58"/>
        <v>-109338899.06</v>
      </c>
      <c r="AH254" s="57">
        <f t="shared" si="58"/>
        <v>-109441818.91</v>
      </c>
      <c r="AI254" s="57">
        <f t="shared" si="58"/>
        <v>-109779366.92999999</v>
      </c>
      <c r="AJ254" s="57">
        <f t="shared" si="58"/>
        <v>-110010198.42</v>
      </c>
      <c r="AK254" s="57">
        <f t="shared" si="58"/>
        <v>-110296917.37</v>
      </c>
      <c r="AL254" s="57">
        <f t="shared" si="58"/>
        <v>-110740450.04999998</v>
      </c>
      <c r="AM254" s="57">
        <f t="shared" si="58"/>
        <v>-116611694.73</v>
      </c>
      <c r="AN254" s="57">
        <f t="shared" si="58"/>
        <v>-116708215.38</v>
      </c>
      <c r="AO254" s="57">
        <f t="shared" si="58"/>
        <v>-116373790.19</v>
      </c>
      <c r="AP254" s="57">
        <f t="shared" si="58"/>
        <v>-110907164.95</v>
      </c>
      <c r="AQ254" s="57">
        <f t="shared" si="58"/>
        <v>-110393222.85</v>
      </c>
      <c r="AR254" s="57">
        <f t="shared" si="58"/>
        <v>-110092992.27999999</v>
      </c>
      <c r="AS254" s="57">
        <f t="shared" si="58"/>
        <v>-109840869.85</v>
      </c>
      <c r="AT254" s="57">
        <f t="shared" si="58"/>
        <v>-105174689.01999998</v>
      </c>
      <c r="AU254" s="57">
        <f t="shared" si="58"/>
        <v>-105416828.88</v>
      </c>
      <c r="AV254" s="57">
        <f t="shared" si="58"/>
        <v>-106317520.39000002</v>
      </c>
      <c r="AW254" s="57">
        <f t="shared" si="58"/>
        <v>-106975371.99</v>
      </c>
      <c r="AX254" s="57">
        <f t="shared" si="58"/>
        <v>-107928170.92999999</v>
      </c>
      <c r="AY254" s="57">
        <f t="shared" si="58"/>
        <v>-108996647.58</v>
      </c>
      <c r="AZ254" s="57">
        <f t="shared" si="58"/>
        <v>-111287335.51</v>
      </c>
      <c r="BA254" s="57">
        <f t="shared" si="58"/>
        <v>-111492942.99</v>
      </c>
      <c r="BB254" s="138">
        <f t="shared" si="58"/>
        <v>-107926902.27</v>
      </c>
      <c r="BC254" s="6">
        <v>-107777731.48</v>
      </c>
      <c r="BD254" s="6">
        <v>-107509672.02</v>
      </c>
      <c r="BE254" s="6">
        <v>-107581904.31</v>
      </c>
      <c r="BF254" s="6">
        <v>-107792290.67</v>
      </c>
      <c r="BG254" s="6">
        <v>-107981428.39</v>
      </c>
      <c r="BH254" s="6">
        <v>-108979548.12</v>
      </c>
      <c r="BI254" s="6">
        <v>-109537856.18</v>
      </c>
      <c r="BJ254" s="6">
        <v>-110294299.59</v>
      </c>
      <c r="BK254" s="216">
        <v>-110410837.84</v>
      </c>
      <c r="BL254" s="251">
        <f>SUM(BL250:BL253)</f>
        <v>-110208111.39</v>
      </c>
      <c r="BM254" s="251">
        <f>SUM(BM250:BM253)</f>
        <v>-109785503.82</v>
      </c>
      <c r="BN254" s="251">
        <f>SUM(BN250:BN253)</f>
        <v>-111887258.51</v>
      </c>
      <c r="BO254" s="39">
        <f>SUM(BO250:BO253)</f>
        <v>-108980522.01666668</v>
      </c>
      <c r="BP254" s="81"/>
      <c r="BS254" s="111">
        <f>SUM(BS250:BS253)</f>
        <v>-118380429.00241163</v>
      </c>
      <c r="BU254" s="81"/>
      <c r="BW254" s="81"/>
      <c r="BX254" s="205">
        <f>SUM(BX250:BX253)</f>
        <v>-130846716.56196687</v>
      </c>
    </row>
    <row r="255" spans="1:76" ht="12.75">
      <c r="A255" s="41">
        <v>233</v>
      </c>
      <c r="B255" s="36"/>
      <c r="C255" s="19"/>
      <c r="D255" s="19"/>
      <c r="E255" s="19"/>
      <c r="F255" s="5"/>
      <c r="G255" s="5"/>
      <c r="H255" s="5"/>
      <c r="I255" s="6"/>
      <c r="J255" s="6"/>
      <c r="K255" s="6"/>
      <c r="L255" s="50"/>
      <c r="M255" s="19"/>
      <c r="N255" s="19"/>
      <c r="O255" s="19"/>
      <c r="P255" s="19"/>
      <c r="Q255" s="19"/>
      <c r="R255" s="19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35"/>
      <c r="BC255" s="5"/>
      <c r="BD255" s="5"/>
      <c r="BE255" s="5"/>
      <c r="BF255" s="5"/>
      <c r="BG255" s="5"/>
      <c r="BH255" s="5"/>
      <c r="BI255" s="5"/>
      <c r="BJ255" s="5"/>
      <c r="BK255" s="5"/>
      <c r="BL255" s="208"/>
      <c r="BM255" s="208"/>
      <c r="BN255" s="208"/>
      <c r="BO255" s="19"/>
      <c r="BP255" s="81"/>
      <c r="BS255" s="111"/>
      <c r="BU255" s="81"/>
      <c r="BW255" s="81"/>
      <c r="BX255" s="205"/>
    </row>
    <row r="256" spans="1:76" ht="12.75">
      <c r="A256" s="41">
        <v>234</v>
      </c>
      <c r="B256" s="36">
        <v>2821</v>
      </c>
      <c r="C256" s="19" t="s">
        <v>62</v>
      </c>
      <c r="D256" s="19"/>
      <c r="E256" s="19"/>
      <c r="F256" s="5"/>
      <c r="G256" s="5"/>
      <c r="H256" s="5"/>
      <c r="I256" s="5"/>
      <c r="J256" s="5"/>
      <c r="K256" s="5"/>
      <c r="L256" s="50"/>
      <c r="M256" s="19"/>
      <c r="N256" s="19"/>
      <c r="O256" s="19"/>
      <c r="P256" s="19"/>
      <c r="Q256" s="19"/>
      <c r="R256" s="19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35"/>
      <c r="BC256" s="5"/>
      <c r="BD256" s="5"/>
      <c r="BE256" s="5"/>
      <c r="BF256" s="5"/>
      <c r="BG256" s="5"/>
      <c r="BH256" s="5"/>
      <c r="BI256" s="5"/>
      <c r="BJ256" s="5"/>
      <c r="BK256" s="5"/>
      <c r="BL256" s="208"/>
      <c r="BM256" s="208"/>
      <c r="BN256" s="208"/>
      <c r="BO256" s="19"/>
      <c r="BP256" s="81"/>
      <c r="BS256" s="111"/>
      <c r="BU256" s="81"/>
      <c r="BW256" s="81"/>
      <c r="BX256" s="205"/>
    </row>
    <row r="257" spans="1:76" ht="12.75">
      <c r="A257" s="41">
        <v>235</v>
      </c>
      <c r="B257" s="36"/>
      <c r="C257" s="19"/>
      <c r="D257" s="19" t="s">
        <v>47</v>
      </c>
      <c r="E257" s="19"/>
      <c r="F257" s="7">
        <v>-1117190.8</v>
      </c>
      <c r="G257" s="7">
        <v>-1137503.8</v>
      </c>
      <c r="H257" s="7">
        <v>-1261307.8</v>
      </c>
      <c r="I257" s="5">
        <v>-1261307.8</v>
      </c>
      <c r="J257" s="5">
        <v>-1261307.8</v>
      </c>
      <c r="K257" s="5">
        <v>-1261307.8</v>
      </c>
      <c r="L257" s="44">
        <v>-1261307.8</v>
      </c>
      <c r="M257" s="19">
        <v>-1261307.8</v>
      </c>
      <c r="N257" s="19">
        <v>-1261307.8</v>
      </c>
      <c r="O257" s="19">
        <v>-1261307.8</v>
      </c>
      <c r="P257" s="19">
        <v>-1090715.05</v>
      </c>
      <c r="Q257" s="19">
        <v>-1090715.05</v>
      </c>
      <c r="R257" s="19">
        <v>-1090715.05</v>
      </c>
      <c r="S257" s="7">
        <v>-1111028.05</v>
      </c>
      <c r="T257" s="7">
        <v>-1190752.05</v>
      </c>
      <c r="U257" s="7">
        <v>-1190752.05</v>
      </c>
      <c r="V257" s="7">
        <v>-1190752.05</v>
      </c>
      <c r="W257" s="7">
        <v>-1190752.05</v>
      </c>
      <c r="X257" s="7">
        <v>-1190752.05</v>
      </c>
      <c r="Y257" s="7">
        <v>-1190752.05</v>
      </c>
      <c r="Z257" s="7">
        <v>-1190752.05</v>
      </c>
      <c r="AA257" s="7">
        <v>-1190752.05</v>
      </c>
      <c r="AB257" s="7">
        <v>-1138977.56</v>
      </c>
      <c r="AC257" s="7">
        <v>-1138977.56</v>
      </c>
      <c r="AD257" s="7">
        <v>-1138977.56</v>
      </c>
      <c r="AE257" s="19">
        <v>-1138977.56</v>
      </c>
      <c r="AF257" s="19">
        <v>-1138977.56</v>
      </c>
      <c r="AG257" s="19">
        <v>-1138977.56</v>
      </c>
      <c r="AH257" s="19">
        <v>-1138977.56</v>
      </c>
      <c r="AI257" s="19">
        <v>-1138977.56</v>
      </c>
      <c r="AJ257" s="19">
        <v>-1138977.56</v>
      </c>
      <c r="AK257" s="19">
        <v>-1138977.56</v>
      </c>
      <c r="AL257" s="19">
        <v>-1138977.56</v>
      </c>
      <c r="AM257" s="19">
        <v>-1138977.56</v>
      </c>
      <c r="AN257" s="19">
        <v>-1320524.14</v>
      </c>
      <c r="AO257" s="19">
        <v>-1320524.14</v>
      </c>
      <c r="AP257" s="19">
        <v>-1320524.14</v>
      </c>
      <c r="AQ257" s="19">
        <v>-1320524.14</v>
      </c>
      <c r="AR257" s="19">
        <v>-1320524.14</v>
      </c>
      <c r="AS257" s="19">
        <v>-1320524.14</v>
      </c>
      <c r="AT257" s="19">
        <v>-1320524.14</v>
      </c>
      <c r="AU257" s="19">
        <v>-1320524.14</v>
      </c>
      <c r="AV257" s="19">
        <v>-1320524.14</v>
      </c>
      <c r="AW257" s="19">
        <v>-1320524.14</v>
      </c>
      <c r="AX257" s="19">
        <v>-1320524.14</v>
      </c>
      <c r="AY257" s="19">
        <v>-1320524.14</v>
      </c>
      <c r="AZ257" s="19">
        <v>-1320524.14</v>
      </c>
      <c r="BA257" s="19">
        <v>-1282230.47</v>
      </c>
      <c r="BB257" s="135">
        <v>-1282230.47</v>
      </c>
      <c r="BC257" s="7">
        <v>-1282230.47</v>
      </c>
      <c r="BD257" s="7">
        <v>-1282230.47</v>
      </c>
      <c r="BE257" s="7">
        <v>-1282230.47</v>
      </c>
      <c r="BF257" s="7">
        <v>-1282230.47</v>
      </c>
      <c r="BG257" s="7">
        <v>-1282230.47</v>
      </c>
      <c r="BH257" s="7">
        <v>-1282230.47</v>
      </c>
      <c r="BI257" s="7">
        <v>-1282230.47</v>
      </c>
      <c r="BJ257" s="7">
        <v>-1282230.47</v>
      </c>
      <c r="BK257" s="5">
        <v>-1282230.47</v>
      </c>
      <c r="BL257" s="208">
        <v>-1277367.57</v>
      </c>
      <c r="BM257" s="208">
        <v>-1277367.57</v>
      </c>
      <c r="BN257" s="208">
        <v>-1277367.57</v>
      </c>
      <c r="BO257" s="15">
        <f>((BB257/2)+SUM(BC257:BM257)+(BN257/2))/12</f>
        <v>-1281217.3658333335</v>
      </c>
      <c r="BP257" s="81">
        <f>BO257/(BO$250+BO$257+BO$216+BO$223)</f>
        <v>0.22067428144756648</v>
      </c>
      <c r="BS257" s="111">
        <f>BP257*'INPUTS 2008'!Q223</f>
        <v>-1162487.389070074</v>
      </c>
      <c r="BU257" s="81"/>
      <c r="BW257" s="81">
        <f>BN257/(BN$250+BN$257+BN$216+BN$223)</f>
        <v>0.22263510961782576</v>
      </c>
      <c r="BX257" s="205">
        <f>BW257*'INPUTS 2008'!P223</f>
        <v>-1854742.202073978</v>
      </c>
    </row>
    <row r="258" spans="1:76" ht="12.75">
      <c r="A258" s="41">
        <v>236</v>
      </c>
      <c r="B258" s="36"/>
      <c r="C258" s="19"/>
      <c r="D258" s="19" t="s">
        <v>48</v>
      </c>
      <c r="E258" s="19"/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44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35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0</v>
      </c>
      <c r="BL258" s="208">
        <v>0</v>
      </c>
      <c r="BM258" s="208">
        <v>0</v>
      </c>
      <c r="BN258" s="208">
        <v>0</v>
      </c>
      <c r="BO258" s="15">
        <f>((BB258/2)+SUM(BC258:BM258)+(BN258/2))/12</f>
        <v>0</v>
      </c>
      <c r="BP258" s="81">
        <f>BO258/(BO258+BO251)</f>
        <v>0</v>
      </c>
      <c r="BS258" s="111">
        <f>BP258*'INPUTS 2008'!Q224</f>
        <v>0</v>
      </c>
      <c r="BU258" s="81"/>
      <c r="BW258" s="81">
        <f>BN258/(BN258+BN251)</f>
        <v>0</v>
      </c>
      <c r="BX258" s="205">
        <f>BW258*'INPUTS 2008'!P224</f>
        <v>0</v>
      </c>
    </row>
    <row r="259" spans="1:76" ht="12.75">
      <c r="A259" s="41">
        <v>237</v>
      </c>
      <c r="B259" s="36"/>
      <c r="C259" s="19"/>
      <c r="D259" s="19" t="s">
        <v>49</v>
      </c>
      <c r="E259" s="19"/>
      <c r="F259" s="7">
        <v>-5900544.86</v>
      </c>
      <c r="G259" s="7">
        <v>-5946397.830000001</v>
      </c>
      <c r="H259" s="7">
        <v>-6070443.94</v>
      </c>
      <c r="I259" s="7">
        <v>-6110357.5200000005</v>
      </c>
      <c r="J259" s="7">
        <v>-6245244.3</v>
      </c>
      <c r="K259" s="7">
        <v>-6450140.54</v>
      </c>
      <c r="L259" s="44">
        <v>-6572581.96</v>
      </c>
      <c r="M259" s="19">
        <v>-6670230.980000001</v>
      </c>
      <c r="N259" s="19">
        <v>-6825578.2</v>
      </c>
      <c r="O259" s="19">
        <v>-6947139.3900000015</v>
      </c>
      <c r="P259" s="19">
        <v>-7842289.829999999</v>
      </c>
      <c r="Q259" s="19">
        <v>-7906595.420000001</v>
      </c>
      <c r="R259" s="19">
        <v>-6754022.32</v>
      </c>
      <c r="S259" s="7">
        <v>-6817567.100000001</v>
      </c>
      <c r="T259" s="7">
        <v>-6921257.920000001</v>
      </c>
      <c r="U259" s="7">
        <v>-6993200.71</v>
      </c>
      <c r="V259" s="7">
        <v>-7075181.62</v>
      </c>
      <c r="W259" s="7">
        <v>-7159741.79</v>
      </c>
      <c r="X259" s="7">
        <v>-7233171.909999999</v>
      </c>
      <c r="Y259" s="7">
        <v>-7361245.88</v>
      </c>
      <c r="Z259" s="7">
        <v>-7431166.499999999</v>
      </c>
      <c r="AA259" s="7">
        <v>-7549665.45</v>
      </c>
      <c r="AB259" s="7">
        <v>-7585593.949999999</v>
      </c>
      <c r="AC259" s="7">
        <v>-7638969.989999998</v>
      </c>
      <c r="AD259" s="7">
        <v>-8297165.229999999</v>
      </c>
      <c r="AE259" s="19">
        <v>-8269715.739999998</v>
      </c>
      <c r="AF259" s="19">
        <v>-8252627.279999999</v>
      </c>
      <c r="AG259" s="19">
        <v>-8254528.489999998</v>
      </c>
      <c r="AH259" s="19">
        <v>-8263350.1899999995</v>
      </c>
      <c r="AI259" s="19">
        <v>-8292282.879999999</v>
      </c>
      <c r="AJ259" s="19">
        <v>-8312068.4399999995</v>
      </c>
      <c r="AK259" s="19">
        <v>-8336644.35</v>
      </c>
      <c r="AL259" s="19">
        <v>-8374661.4399999995</v>
      </c>
      <c r="AM259" s="19">
        <v>-8365671.999999998</v>
      </c>
      <c r="AN259" s="19">
        <v>-8747280.44</v>
      </c>
      <c r="AO259" s="19">
        <v>-8718615.419999998</v>
      </c>
      <c r="AP259" s="19">
        <v>-8250047.54</v>
      </c>
      <c r="AQ259" s="19">
        <v>-8205995.36</v>
      </c>
      <c r="AR259" s="19">
        <v>-8180261.31</v>
      </c>
      <c r="AS259" s="19">
        <v>-8158650.819999999</v>
      </c>
      <c r="AT259" s="19">
        <v>-8162535.899999999</v>
      </c>
      <c r="AU259" s="19">
        <v>-8183290.749999999</v>
      </c>
      <c r="AV259" s="19">
        <v>-8260492.88</v>
      </c>
      <c r="AW259" s="19">
        <v>-8316880.159999999</v>
      </c>
      <c r="AX259" s="19">
        <v>-8398548.639999999</v>
      </c>
      <c r="AY259" s="19">
        <v>-8490132.349999998</v>
      </c>
      <c r="AZ259" s="19">
        <v>-8655797.2</v>
      </c>
      <c r="BA259" s="19">
        <v>-8913563.2</v>
      </c>
      <c r="BB259" s="135">
        <v>-8607902.57</v>
      </c>
      <c r="BC259" s="7">
        <v>-8595116.5</v>
      </c>
      <c r="BD259" s="7">
        <v>-8572139.98</v>
      </c>
      <c r="BE259" s="7">
        <v>-8578331.32</v>
      </c>
      <c r="BF259" s="7">
        <v>-8596364.44</v>
      </c>
      <c r="BG259" s="7">
        <v>-8612576.24</v>
      </c>
      <c r="BH259" s="7">
        <v>-8698129.36</v>
      </c>
      <c r="BI259" s="7">
        <v>-8745984.34</v>
      </c>
      <c r="BJ259" s="7">
        <v>-8810822.35</v>
      </c>
      <c r="BK259" s="7">
        <v>-8813025.98</v>
      </c>
      <c r="BL259" s="208">
        <v>-8844047.69</v>
      </c>
      <c r="BM259" s="208">
        <v>-8807824.18</v>
      </c>
      <c r="BN259" s="208">
        <v>-8987503.379999999</v>
      </c>
      <c r="BO259" s="15">
        <f>((BB259/2)+SUM(BC259:BM259)+(BN259/2))/12</f>
        <v>-8706005.44625</v>
      </c>
      <c r="BP259" s="81">
        <f>BO259/(BO$252+BO$259+BO$218+BO$225)</f>
        <v>0.08121430609679219</v>
      </c>
      <c r="BS259" s="111">
        <f>BP259*'INPUTS 2008'!Q225</f>
        <v>-10071438.997557087</v>
      </c>
      <c r="BU259" s="81"/>
      <c r="BW259" s="81">
        <f>BN259/(BN$252+BN$259+BN$218+BN$225)</f>
        <v>0.0813062923145595</v>
      </c>
      <c r="BX259" s="205">
        <f>BW259*'INPUTS 2008'!P225</f>
        <v>-10862424.806995079</v>
      </c>
    </row>
    <row r="260" spans="1:76" ht="12.75">
      <c r="A260" s="41">
        <v>238</v>
      </c>
      <c r="B260" s="36"/>
      <c r="C260" s="19"/>
      <c r="D260" s="19" t="s">
        <v>50</v>
      </c>
      <c r="E260" s="19"/>
      <c r="F260" s="7">
        <v>-578565.69</v>
      </c>
      <c r="G260" s="7">
        <v>-581406.69</v>
      </c>
      <c r="H260" s="7">
        <v>-598725.69</v>
      </c>
      <c r="I260" s="7">
        <v>-598725.69</v>
      </c>
      <c r="J260" s="7">
        <v>-598725.69</v>
      </c>
      <c r="K260" s="7">
        <v>-598725.69</v>
      </c>
      <c r="L260" s="44">
        <v>-598725.69</v>
      </c>
      <c r="M260" s="19">
        <v>-598725.69</v>
      </c>
      <c r="N260" s="19">
        <v>-598725.69</v>
      </c>
      <c r="O260" s="19">
        <v>-598725.69</v>
      </c>
      <c r="P260" s="19">
        <v>-543056.99</v>
      </c>
      <c r="Q260" s="19">
        <v>-543056.99</v>
      </c>
      <c r="R260" s="19">
        <v>-543056.99</v>
      </c>
      <c r="S260" s="7">
        <v>-545897.99</v>
      </c>
      <c r="T260" s="7">
        <v>-557049.99</v>
      </c>
      <c r="U260" s="7">
        <v>-557049.99</v>
      </c>
      <c r="V260" s="7">
        <v>-557049.99</v>
      </c>
      <c r="W260" s="7">
        <v>-557049.99</v>
      </c>
      <c r="X260" s="7">
        <v>-557049.99</v>
      </c>
      <c r="Y260" s="7">
        <v>-557049.99</v>
      </c>
      <c r="Z260" s="7">
        <v>-557049.99</v>
      </c>
      <c r="AA260" s="7">
        <v>-557049.99</v>
      </c>
      <c r="AB260" s="7">
        <v>-670419.72</v>
      </c>
      <c r="AC260" s="7">
        <v>-670419.72</v>
      </c>
      <c r="AD260" s="7">
        <v>-670419.72</v>
      </c>
      <c r="AE260" s="19">
        <v>-670419.72</v>
      </c>
      <c r="AF260" s="19">
        <v>-670419.72</v>
      </c>
      <c r="AG260" s="19">
        <v>-670419.72</v>
      </c>
      <c r="AH260" s="19">
        <v>-670419.72</v>
      </c>
      <c r="AI260" s="19">
        <v>-670419.72</v>
      </c>
      <c r="AJ260" s="19">
        <v>-670419.72</v>
      </c>
      <c r="AK260" s="19">
        <v>-670419.72</v>
      </c>
      <c r="AL260" s="19">
        <v>-670419.72</v>
      </c>
      <c r="AM260" s="19">
        <v>-670419.72</v>
      </c>
      <c r="AN260" s="19">
        <v>-627776.89</v>
      </c>
      <c r="AO260" s="19">
        <v>-627776.89</v>
      </c>
      <c r="AP260" s="19">
        <v>-627776.89</v>
      </c>
      <c r="AQ260" s="19">
        <v>-627776.89</v>
      </c>
      <c r="AR260" s="19">
        <v>-627776.89</v>
      </c>
      <c r="AS260" s="19">
        <v>-627776.89</v>
      </c>
      <c r="AT260" s="19">
        <v>-133677.38</v>
      </c>
      <c r="AU260" s="19">
        <v>-133677.38</v>
      </c>
      <c r="AV260" s="19">
        <v>-133677.38</v>
      </c>
      <c r="AW260" s="19">
        <v>-133677.38</v>
      </c>
      <c r="AX260" s="19">
        <v>-133677.38</v>
      </c>
      <c r="AY260" s="19">
        <v>-133677.38</v>
      </c>
      <c r="AZ260" s="19">
        <v>-133677.38</v>
      </c>
      <c r="BA260" s="19">
        <v>37491.64</v>
      </c>
      <c r="BB260" s="135">
        <v>37491.64</v>
      </c>
      <c r="BC260" s="7">
        <v>37491.64</v>
      </c>
      <c r="BD260" s="7">
        <v>37491.64</v>
      </c>
      <c r="BE260" s="7">
        <v>37491.64</v>
      </c>
      <c r="BF260" s="7">
        <v>37491.64</v>
      </c>
      <c r="BG260" s="7">
        <v>37491.64</v>
      </c>
      <c r="BH260" s="7">
        <v>37491.64</v>
      </c>
      <c r="BI260" s="7">
        <v>37491.64</v>
      </c>
      <c r="BJ260" s="7">
        <v>37491.64</v>
      </c>
      <c r="BK260" s="7">
        <v>37491.64</v>
      </c>
      <c r="BL260" s="208">
        <v>73241.7</v>
      </c>
      <c r="BM260" s="208">
        <v>73241.7</v>
      </c>
      <c r="BN260" s="208">
        <v>73241.7</v>
      </c>
      <c r="BO260" s="15">
        <f>((BB260/2)+SUM(BC260:BM260)+(BN260/2))/12</f>
        <v>44939.569166666675</v>
      </c>
      <c r="BP260" s="81">
        <f>BO260/(BO$253+BO$260+BO$226+BO$219)</f>
        <v>-0.04846133496579241</v>
      </c>
      <c r="BS260" s="111">
        <f>BP260*'INPUTS 2008'!Q226</f>
        <v>-235781.30025615834</v>
      </c>
      <c r="BU260" s="81"/>
      <c r="BW260" s="81">
        <f>BN260/(BN$253+BN$260+BN$226+BN$219)</f>
        <v>-0.13162745191773725</v>
      </c>
      <c r="BX260" s="205">
        <f>BW260*'INPUTS 2008'!P226</f>
        <v>-506948.9245293097</v>
      </c>
    </row>
    <row r="261" spans="1:76" ht="12.75">
      <c r="A261" s="41">
        <v>239</v>
      </c>
      <c r="B261" s="56"/>
      <c r="C261" s="39"/>
      <c r="D261" s="39" t="s">
        <v>46</v>
      </c>
      <c r="E261" s="39"/>
      <c r="F261" s="6">
        <v>-7596301.35</v>
      </c>
      <c r="G261" s="6">
        <v>-7665308.32</v>
      </c>
      <c r="H261" s="6">
        <v>-7930477.43</v>
      </c>
      <c r="I261" s="7">
        <v>-7970391.01</v>
      </c>
      <c r="J261" s="7">
        <v>-8105277.79</v>
      </c>
      <c r="K261" s="7">
        <v>-8310174.03</v>
      </c>
      <c r="L261" s="57">
        <f aca="true" t="shared" si="59" ref="L261:BB261">SUM(L257:L260)</f>
        <v>-8432615.45</v>
      </c>
      <c r="M261" s="57">
        <f t="shared" si="59"/>
        <v>-8530264.47</v>
      </c>
      <c r="N261" s="57">
        <f t="shared" si="59"/>
        <v>-8685611.69</v>
      </c>
      <c r="O261" s="57">
        <f t="shared" si="59"/>
        <v>-8807172.88</v>
      </c>
      <c r="P261" s="57">
        <f t="shared" si="59"/>
        <v>-9476061.87</v>
      </c>
      <c r="Q261" s="57">
        <f t="shared" si="59"/>
        <v>-9540367.46</v>
      </c>
      <c r="R261" s="57">
        <f t="shared" si="59"/>
        <v>-8387794.36</v>
      </c>
      <c r="S261" s="57">
        <f t="shared" si="59"/>
        <v>-8474493.14</v>
      </c>
      <c r="T261" s="57">
        <f t="shared" si="59"/>
        <v>-8669059.96</v>
      </c>
      <c r="U261" s="57">
        <f t="shared" si="59"/>
        <v>-8741002.75</v>
      </c>
      <c r="V261" s="57">
        <f t="shared" si="59"/>
        <v>-8822983.66</v>
      </c>
      <c r="W261" s="57">
        <f t="shared" si="59"/>
        <v>-8907543.83</v>
      </c>
      <c r="X261" s="57">
        <f t="shared" si="59"/>
        <v>-8980973.95</v>
      </c>
      <c r="Y261" s="57">
        <f t="shared" si="59"/>
        <v>-9109047.92</v>
      </c>
      <c r="Z261" s="57">
        <f t="shared" si="59"/>
        <v>-9178968.54</v>
      </c>
      <c r="AA261" s="57">
        <f t="shared" si="59"/>
        <v>-9297467.49</v>
      </c>
      <c r="AB261" s="57">
        <f t="shared" si="59"/>
        <v>-9394991.23</v>
      </c>
      <c r="AC261" s="57">
        <f t="shared" si="59"/>
        <v>-9448367.27</v>
      </c>
      <c r="AD261" s="57">
        <f t="shared" si="59"/>
        <v>-10106562.51</v>
      </c>
      <c r="AE261" s="57">
        <f t="shared" si="59"/>
        <v>-10079113.02</v>
      </c>
      <c r="AF261" s="57">
        <f t="shared" si="59"/>
        <v>-10062024.56</v>
      </c>
      <c r="AG261" s="57">
        <f t="shared" si="59"/>
        <v>-10063925.77</v>
      </c>
      <c r="AH261" s="57">
        <f t="shared" si="59"/>
        <v>-10072747.47</v>
      </c>
      <c r="AI261" s="57">
        <f t="shared" si="59"/>
        <v>-10101680.16</v>
      </c>
      <c r="AJ261" s="57">
        <f t="shared" si="59"/>
        <v>-10121465.72</v>
      </c>
      <c r="AK261" s="57">
        <f t="shared" si="59"/>
        <v>-10146041.63</v>
      </c>
      <c r="AL261" s="57">
        <f t="shared" si="59"/>
        <v>-10184058.72</v>
      </c>
      <c r="AM261" s="57">
        <f t="shared" si="59"/>
        <v>-10175069.28</v>
      </c>
      <c r="AN261" s="57">
        <f t="shared" si="59"/>
        <v>-10695581.47</v>
      </c>
      <c r="AO261" s="57">
        <f t="shared" si="59"/>
        <v>-10666916.45</v>
      </c>
      <c r="AP261" s="57">
        <f t="shared" si="59"/>
        <v>-10198348.57</v>
      </c>
      <c r="AQ261" s="57">
        <f t="shared" si="59"/>
        <v>-10154296.39</v>
      </c>
      <c r="AR261" s="57">
        <f t="shared" si="59"/>
        <v>-10128562.34</v>
      </c>
      <c r="AS261" s="57">
        <f t="shared" si="59"/>
        <v>-10106951.85</v>
      </c>
      <c r="AT261" s="57">
        <f t="shared" si="59"/>
        <v>-9616737.42</v>
      </c>
      <c r="AU261" s="57">
        <f t="shared" si="59"/>
        <v>-9637492.27</v>
      </c>
      <c r="AV261" s="57">
        <f t="shared" si="59"/>
        <v>-9714694.4</v>
      </c>
      <c r="AW261" s="57">
        <f t="shared" si="59"/>
        <v>-9771081.68</v>
      </c>
      <c r="AX261" s="57">
        <f t="shared" si="59"/>
        <v>-9852750.16</v>
      </c>
      <c r="AY261" s="57">
        <f t="shared" si="59"/>
        <v>-9944333.87</v>
      </c>
      <c r="AZ261" s="57">
        <f t="shared" si="59"/>
        <v>-10109998.72</v>
      </c>
      <c r="BA261" s="57">
        <f t="shared" si="59"/>
        <v>-10158302.03</v>
      </c>
      <c r="BB261" s="138">
        <f t="shared" si="59"/>
        <v>-9852641.4</v>
      </c>
      <c r="BC261" s="6">
        <v>-9839855.33</v>
      </c>
      <c r="BD261" s="6">
        <v>-9816878.81</v>
      </c>
      <c r="BE261" s="6">
        <v>-9823070.15</v>
      </c>
      <c r="BF261" s="6">
        <v>-9841103.27</v>
      </c>
      <c r="BG261" s="6">
        <v>-9857315.07</v>
      </c>
      <c r="BH261" s="6">
        <v>-9942868.19</v>
      </c>
      <c r="BI261" s="6">
        <v>-9990723.17</v>
      </c>
      <c r="BJ261" s="6">
        <v>-10055561.18</v>
      </c>
      <c r="BK261" s="216">
        <v>-10057764.81</v>
      </c>
      <c r="BL261" s="251">
        <f>SUM(BL257:BL260)</f>
        <v>-10048173.56</v>
      </c>
      <c r="BM261" s="251">
        <f>SUM(BM257:BM260)</f>
        <v>-10011950.05</v>
      </c>
      <c r="BN261" s="251">
        <f>SUM(BN257:BN260)</f>
        <v>-10191629.25</v>
      </c>
      <c r="BO261" s="39">
        <f>SUM(BO257:BO260)</f>
        <v>-9942283.242916666</v>
      </c>
      <c r="BP261" s="81"/>
      <c r="BS261" s="111">
        <f>SUM(BS257:BS260)</f>
        <v>-11469707.68688332</v>
      </c>
      <c r="BU261" s="81"/>
      <c r="BX261" s="205">
        <f>SUM(BX257:BX260)</f>
        <v>-13224115.933598367</v>
      </c>
    </row>
    <row r="262" spans="1:76" ht="12.75">
      <c r="A262" s="41">
        <v>240</v>
      </c>
      <c r="B262" s="36"/>
      <c r="C262" s="19"/>
      <c r="D262" s="19"/>
      <c r="E262" s="19"/>
      <c r="F262" s="5"/>
      <c r="G262" s="5"/>
      <c r="H262" s="5"/>
      <c r="I262" s="6"/>
      <c r="J262" s="6"/>
      <c r="K262" s="6"/>
      <c r="L262" s="50"/>
      <c r="M262" s="19"/>
      <c r="N262" s="19"/>
      <c r="O262" s="19"/>
      <c r="P262" s="19"/>
      <c r="Q262" s="19"/>
      <c r="R262" s="19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35"/>
      <c r="BC262" s="5"/>
      <c r="BD262" s="5"/>
      <c r="BE262" s="5"/>
      <c r="BF262" s="5"/>
      <c r="BG262" s="5"/>
      <c r="BH262" s="5"/>
      <c r="BI262" s="5"/>
      <c r="BJ262" s="5"/>
      <c r="BK262" s="5"/>
      <c r="BL262" s="208"/>
      <c r="BM262" s="208"/>
      <c r="BN262" s="208"/>
      <c r="BO262" s="69"/>
      <c r="BP262" s="81"/>
      <c r="BS262" s="111"/>
      <c r="BU262" s="81"/>
      <c r="BX262" s="205"/>
    </row>
    <row r="263" spans="1:76" ht="12.75">
      <c r="A263" s="41">
        <v>241</v>
      </c>
      <c r="B263" s="36" t="s">
        <v>36</v>
      </c>
      <c r="C263" s="19" t="s">
        <v>63</v>
      </c>
      <c r="D263" s="19"/>
      <c r="E263" s="19"/>
      <c r="F263" s="5"/>
      <c r="G263" s="5"/>
      <c r="H263" s="5"/>
      <c r="I263" s="5"/>
      <c r="J263" s="5"/>
      <c r="K263" s="5"/>
      <c r="L263" s="50"/>
      <c r="M263" s="19"/>
      <c r="N263" s="19"/>
      <c r="O263" s="19"/>
      <c r="P263" s="19"/>
      <c r="Q263" s="19"/>
      <c r="R263" s="19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140"/>
      <c r="BC263" s="5"/>
      <c r="BD263" s="5"/>
      <c r="BE263" s="5"/>
      <c r="BF263" s="5"/>
      <c r="BG263" s="5"/>
      <c r="BH263" s="5"/>
      <c r="BI263" s="5"/>
      <c r="BJ263" s="5"/>
      <c r="BK263" s="5"/>
      <c r="BL263" s="208"/>
      <c r="BM263" s="208"/>
      <c r="BN263" s="208"/>
      <c r="BO263" s="19"/>
      <c r="BP263" s="81"/>
      <c r="BS263" s="111"/>
      <c r="BU263" s="81"/>
      <c r="BX263" s="205"/>
    </row>
    <row r="264" spans="1:76" ht="12.75">
      <c r="A264" s="41">
        <v>242</v>
      </c>
      <c r="B264" s="36"/>
      <c r="C264" s="19" t="s">
        <v>50</v>
      </c>
      <c r="D264" s="19"/>
      <c r="E264" s="19"/>
      <c r="F264" s="7">
        <v>1806480</v>
      </c>
      <c r="G264" s="7">
        <v>1806480</v>
      </c>
      <c r="H264" s="7">
        <v>1806480</v>
      </c>
      <c r="I264" s="5">
        <v>1806480</v>
      </c>
      <c r="J264" s="5">
        <v>1806480</v>
      </c>
      <c r="K264" s="5">
        <v>1806480</v>
      </c>
      <c r="L264" s="44">
        <v>1806480</v>
      </c>
      <c r="M264" s="19">
        <v>1806480</v>
      </c>
      <c r="N264" s="19">
        <v>1806480</v>
      </c>
      <c r="O264" s="19">
        <v>3471360</v>
      </c>
      <c r="P264" s="19">
        <v>3471360</v>
      </c>
      <c r="Q264" s="19">
        <v>3471360</v>
      </c>
      <c r="R264" s="19">
        <v>3471360</v>
      </c>
      <c r="S264" s="19">
        <v>3471360</v>
      </c>
      <c r="T264" s="19">
        <v>3471360</v>
      </c>
      <c r="U264" s="19">
        <v>3471360</v>
      </c>
      <c r="V264" s="19">
        <v>3471360</v>
      </c>
      <c r="W264" s="19">
        <v>3471360</v>
      </c>
      <c r="X264" s="19">
        <v>3471360</v>
      </c>
      <c r="Y264" s="19">
        <v>3471360</v>
      </c>
      <c r="Z264" s="19">
        <v>3471360</v>
      </c>
      <c r="AA264" s="19">
        <v>3439722</v>
      </c>
      <c r="AB264" s="19">
        <v>3439722</v>
      </c>
      <c r="AC264" s="19">
        <v>3439722</v>
      </c>
      <c r="AD264" s="19">
        <v>3439722</v>
      </c>
      <c r="AE264" s="69">
        <v>3439722</v>
      </c>
      <c r="AF264" s="69">
        <v>3439722</v>
      </c>
      <c r="AG264" s="69">
        <v>6398381.59</v>
      </c>
      <c r="AH264" s="69">
        <v>6398381.59</v>
      </c>
      <c r="AI264" s="69">
        <v>6398381.59</v>
      </c>
      <c r="AJ264" s="69">
        <v>6398381.59</v>
      </c>
      <c r="AK264" s="69">
        <v>6398381.59</v>
      </c>
      <c r="AL264" s="69">
        <v>6398381.59</v>
      </c>
      <c r="AM264" s="69">
        <v>5028216.24</v>
      </c>
      <c r="AN264" s="69">
        <v>5205606.24</v>
      </c>
      <c r="AO264" s="69">
        <v>5205606.24</v>
      </c>
      <c r="AP264" s="69">
        <v>5205606.24</v>
      </c>
      <c r="AQ264" s="19">
        <v>5205606.24</v>
      </c>
      <c r="AR264" s="19">
        <v>5205606.24</v>
      </c>
      <c r="AS264" s="19">
        <v>5205606.24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35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5">
        <v>0</v>
      </c>
      <c r="BL264" s="208">
        <v>4</v>
      </c>
      <c r="BM264" s="208">
        <v>5</v>
      </c>
      <c r="BN264" s="208">
        <v>6</v>
      </c>
      <c r="BO264" s="19">
        <f>((BB264/2)+SUM(BC264:BM264)+(BN265/2))/12</f>
        <v>1</v>
      </c>
      <c r="BP264" s="81"/>
      <c r="BS264" s="111">
        <v>0</v>
      </c>
      <c r="BU264" s="81"/>
      <c r="BX264" s="205">
        <v>0</v>
      </c>
    </row>
    <row r="265" spans="1:73" ht="12.75">
      <c r="A265" s="41">
        <v>243</v>
      </c>
      <c r="B265" s="56"/>
      <c r="C265" s="39" t="s">
        <v>46</v>
      </c>
      <c r="D265" s="39"/>
      <c r="E265" s="39"/>
      <c r="F265" s="6">
        <v>1806480</v>
      </c>
      <c r="G265" s="6">
        <v>1806480</v>
      </c>
      <c r="H265" s="6">
        <v>1806480</v>
      </c>
      <c r="I265" s="7">
        <v>1806480</v>
      </c>
      <c r="J265" s="7">
        <v>1806480</v>
      </c>
      <c r="K265" s="7">
        <v>1806480</v>
      </c>
      <c r="L265" s="57">
        <v>1806480</v>
      </c>
      <c r="M265" s="39">
        <v>1806480</v>
      </c>
      <c r="N265" s="39">
        <v>1806480</v>
      </c>
      <c r="O265" s="39">
        <v>3471360</v>
      </c>
      <c r="P265" s="39">
        <v>3471360</v>
      </c>
      <c r="Q265" s="39">
        <v>3471360</v>
      </c>
      <c r="R265" s="39">
        <v>3471360</v>
      </c>
      <c r="S265" s="39">
        <v>3471360</v>
      </c>
      <c r="T265" s="39">
        <v>3471360</v>
      </c>
      <c r="U265" s="39">
        <v>3471360</v>
      </c>
      <c r="V265" s="39">
        <v>3471360</v>
      </c>
      <c r="W265" s="39">
        <v>3471360</v>
      </c>
      <c r="X265" s="39">
        <v>3471360</v>
      </c>
      <c r="Y265" s="39">
        <v>3471360</v>
      </c>
      <c r="Z265" s="39">
        <v>3471360</v>
      </c>
      <c r="AA265" s="39">
        <v>3439722</v>
      </c>
      <c r="AB265" s="39">
        <v>3439722</v>
      </c>
      <c r="AC265" s="39">
        <v>3439722</v>
      </c>
      <c r="AD265" s="39">
        <v>3439722</v>
      </c>
      <c r="AE265" s="19">
        <v>3439722</v>
      </c>
      <c r="AF265" s="19">
        <v>3439722</v>
      </c>
      <c r="AG265" s="19">
        <v>6398381.59</v>
      </c>
      <c r="AH265" s="19">
        <v>6398381.59</v>
      </c>
      <c r="AI265" s="19">
        <v>6398381.59</v>
      </c>
      <c r="AJ265" s="19">
        <v>6398381.59</v>
      </c>
      <c r="AK265" s="19">
        <v>6398381.59</v>
      </c>
      <c r="AL265" s="19">
        <v>6398381.59</v>
      </c>
      <c r="AM265" s="19">
        <v>5028216.24</v>
      </c>
      <c r="AN265" s="19">
        <v>5205606.24</v>
      </c>
      <c r="AO265" s="19">
        <v>5205606.24</v>
      </c>
      <c r="AP265" s="19">
        <v>5205606.24</v>
      </c>
      <c r="AQ265" s="19">
        <f aca="true" t="shared" si="60" ref="AQ265:BB265">SUM(AQ264)</f>
        <v>5205606.24</v>
      </c>
      <c r="AR265" s="19">
        <f t="shared" si="60"/>
        <v>5205606.24</v>
      </c>
      <c r="AS265" s="19">
        <f t="shared" si="60"/>
        <v>5205606.24</v>
      </c>
      <c r="AT265" s="19">
        <f t="shared" si="60"/>
        <v>0</v>
      </c>
      <c r="AU265" s="19">
        <f t="shared" si="60"/>
        <v>0</v>
      </c>
      <c r="AV265" s="19">
        <f t="shared" si="60"/>
        <v>0</v>
      </c>
      <c r="AW265" s="19">
        <f t="shared" si="60"/>
        <v>0</v>
      </c>
      <c r="AX265" s="19">
        <f t="shared" si="60"/>
        <v>0</v>
      </c>
      <c r="AY265" s="19">
        <f t="shared" si="60"/>
        <v>0</v>
      </c>
      <c r="AZ265" s="19">
        <f t="shared" si="60"/>
        <v>0</v>
      </c>
      <c r="BA265" s="19">
        <f t="shared" si="60"/>
        <v>0</v>
      </c>
      <c r="BB265" s="135">
        <f t="shared" si="60"/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216">
        <v>0</v>
      </c>
      <c r="BL265" s="251">
        <f>+BL264</f>
        <v>4</v>
      </c>
      <c r="BM265" s="251">
        <f>+BM264</f>
        <v>5</v>
      </c>
      <c r="BN265" s="251">
        <f>+BN264</f>
        <v>6</v>
      </c>
      <c r="BO265" s="39">
        <f>SUM(BO264)</f>
        <v>1</v>
      </c>
      <c r="BP265" s="81"/>
      <c r="BS265" s="111">
        <f>SUM(BS264)</f>
        <v>0</v>
      </c>
      <c r="BU265" s="81"/>
    </row>
    <row r="266" spans="1:73" ht="13.5" thickBot="1">
      <c r="A266" s="41">
        <v>244</v>
      </c>
      <c r="B266" s="36"/>
      <c r="C266" s="19"/>
      <c r="D266" s="19"/>
      <c r="E266" s="19"/>
      <c r="F266" s="13"/>
      <c r="G266" s="13"/>
      <c r="H266" s="13"/>
      <c r="I266" s="6"/>
      <c r="J266" s="6"/>
      <c r="K266" s="6"/>
      <c r="L266" s="50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35"/>
      <c r="BC266" s="13"/>
      <c r="BD266" s="13"/>
      <c r="BE266" s="13"/>
      <c r="BF266" s="13"/>
      <c r="BG266" s="13"/>
      <c r="BH266" s="13"/>
      <c r="BI266" s="13"/>
      <c r="BJ266" s="13"/>
      <c r="BK266" s="5"/>
      <c r="BL266" s="253"/>
      <c r="BM266" s="253"/>
      <c r="BN266" s="253">
        <f>+BN265+BN261+BN254</f>
        <v>-122078881.76</v>
      </c>
      <c r="BO266" s="19"/>
      <c r="BP266" s="81"/>
      <c r="BS266" s="111"/>
      <c r="BU266" s="81"/>
    </row>
    <row r="267" spans="1:73" ht="14.25" thickBot="1" thickTop="1">
      <c r="A267" s="41">
        <v>246</v>
      </c>
      <c r="B267" s="36" t="s">
        <v>73</v>
      </c>
      <c r="C267" s="19"/>
      <c r="D267" s="19"/>
      <c r="E267" s="19"/>
      <c r="F267" s="5"/>
      <c r="G267" s="5"/>
      <c r="H267" s="5"/>
      <c r="I267" s="13"/>
      <c r="J267" s="13"/>
      <c r="K267" s="13"/>
      <c r="L267" s="50"/>
      <c r="M267" s="19"/>
      <c r="N267" s="19"/>
      <c r="O267" s="19"/>
      <c r="P267" s="19"/>
      <c r="Q267" s="19"/>
      <c r="R267" s="19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35"/>
      <c r="BC267" s="5"/>
      <c r="BD267" s="5"/>
      <c r="BE267" s="5"/>
      <c r="BF267" s="5"/>
      <c r="BG267" s="5"/>
      <c r="BH267" s="5"/>
      <c r="BI267" s="5"/>
      <c r="BJ267" s="5"/>
      <c r="BK267" s="5"/>
      <c r="BL267" s="208"/>
      <c r="BM267" s="208"/>
      <c r="BN267" s="208"/>
      <c r="BO267" s="19"/>
      <c r="BP267" s="81"/>
      <c r="BS267" s="111"/>
      <c r="BU267" s="81"/>
    </row>
    <row r="268" spans="1:73" ht="13.5" thickTop="1">
      <c r="A268" s="41">
        <v>247</v>
      </c>
      <c r="B268" s="36"/>
      <c r="C268" s="19" t="s">
        <v>47</v>
      </c>
      <c r="D268" s="19"/>
      <c r="E268" s="19"/>
      <c r="F268" s="5">
        <v>19479403.069999997</v>
      </c>
      <c r="G268" s="5">
        <v>15756068.179999996</v>
      </c>
      <c r="H268" s="5">
        <v>10041143.479999999</v>
      </c>
      <c r="I268" s="5">
        <v>10772406.049999999</v>
      </c>
      <c r="J268" s="5">
        <v>7190561.36</v>
      </c>
      <c r="K268" s="5">
        <v>9573008.979999999</v>
      </c>
      <c r="L268" s="50">
        <f aca="true" t="shared" si="61" ref="L268:BB268">L208+L243+L250+L257</f>
        <v>16026097.59</v>
      </c>
      <c r="M268" s="50">
        <f t="shared" si="61"/>
        <v>22249196.380000003</v>
      </c>
      <c r="N268" s="50">
        <f t="shared" si="61"/>
        <v>30073649.74</v>
      </c>
      <c r="O268" s="50">
        <f t="shared" si="61"/>
        <v>31398075.120000005</v>
      </c>
      <c r="P268" s="50">
        <f t="shared" si="61"/>
        <v>36086431.54000001</v>
      </c>
      <c r="Q268" s="50">
        <f t="shared" si="61"/>
        <v>25745485.07</v>
      </c>
      <c r="R268" s="50">
        <f t="shared" si="61"/>
        <v>19958355.380000003</v>
      </c>
      <c r="S268" s="19">
        <f t="shared" si="61"/>
        <v>5661440.820000001</v>
      </c>
      <c r="T268" s="19">
        <f t="shared" si="61"/>
        <v>7724916.329999999</v>
      </c>
      <c r="U268" s="19">
        <f t="shared" si="61"/>
        <v>8674717.299999999</v>
      </c>
      <c r="V268" s="19">
        <f t="shared" si="61"/>
        <v>12413547.61</v>
      </c>
      <c r="W268" s="19">
        <f t="shared" si="61"/>
        <v>16907421.97</v>
      </c>
      <c r="X268" s="19">
        <f t="shared" si="61"/>
        <v>23028309.490000002</v>
      </c>
      <c r="Y268" s="19">
        <f t="shared" si="61"/>
        <v>30936058.74</v>
      </c>
      <c r="Z268" s="19">
        <f t="shared" si="61"/>
        <v>41500013.910000004</v>
      </c>
      <c r="AA268" s="19">
        <f t="shared" si="61"/>
        <v>44242992.82000001</v>
      </c>
      <c r="AB268" s="19">
        <f t="shared" si="61"/>
        <v>44701590.88</v>
      </c>
      <c r="AC268" s="19">
        <f t="shared" si="61"/>
        <v>45077056.79999999</v>
      </c>
      <c r="AD268" s="19">
        <f t="shared" si="61"/>
        <v>41057869.26</v>
      </c>
      <c r="AE268" s="19">
        <f t="shared" si="61"/>
        <v>31025665.27</v>
      </c>
      <c r="AF268" s="19">
        <f t="shared" si="61"/>
        <v>19581135.41</v>
      </c>
      <c r="AG268" s="19">
        <f t="shared" si="61"/>
        <v>8805053.569999998</v>
      </c>
      <c r="AH268" s="19">
        <f t="shared" si="61"/>
        <v>4689883.99</v>
      </c>
      <c r="AI268" s="19">
        <f t="shared" si="61"/>
        <v>9691780.58</v>
      </c>
      <c r="AJ268" s="19">
        <f t="shared" si="61"/>
        <v>15157757.330000002</v>
      </c>
      <c r="AK268" s="19">
        <f t="shared" si="61"/>
        <v>25821417.930000003</v>
      </c>
      <c r="AL268" s="19">
        <f t="shared" si="61"/>
        <v>37345184.23</v>
      </c>
      <c r="AM268" s="19">
        <f t="shared" si="61"/>
        <v>44573892.54</v>
      </c>
      <c r="AN268" s="19">
        <f t="shared" si="61"/>
        <v>58467233.09</v>
      </c>
      <c r="AO268" s="19">
        <f t="shared" si="61"/>
        <v>62751203.589999996</v>
      </c>
      <c r="AP268" s="19">
        <f t="shared" si="61"/>
        <v>50765103.14</v>
      </c>
      <c r="AQ268" s="19">
        <f t="shared" si="61"/>
        <v>44596612.06</v>
      </c>
      <c r="AR268" s="19">
        <f t="shared" si="61"/>
        <v>33919350.120000005</v>
      </c>
      <c r="AS268" s="19">
        <f t="shared" si="61"/>
        <v>16245276.07</v>
      </c>
      <c r="AT268" s="19">
        <f t="shared" si="61"/>
        <v>16616657.160000004</v>
      </c>
      <c r="AU268" s="19">
        <f t="shared" si="61"/>
        <v>21557996.22</v>
      </c>
      <c r="AV268" s="19">
        <f t="shared" si="61"/>
        <v>29798910.130000006</v>
      </c>
      <c r="AW268" s="19">
        <f t="shared" si="61"/>
        <v>39886398.349999994</v>
      </c>
      <c r="AX268" s="19">
        <f t="shared" si="61"/>
        <v>50100946.83</v>
      </c>
      <c r="AY268" s="19">
        <f t="shared" si="61"/>
        <v>54262647.61</v>
      </c>
      <c r="AZ268" s="19">
        <f t="shared" si="61"/>
        <v>55547554.6</v>
      </c>
      <c r="BA268" s="19">
        <f t="shared" si="61"/>
        <v>55825140.56</v>
      </c>
      <c r="BB268" s="146">
        <f t="shared" si="61"/>
        <v>44002219.29</v>
      </c>
      <c r="BC268" s="170">
        <v>27399800.98</v>
      </c>
      <c r="BD268" s="170">
        <v>19461566.340000004</v>
      </c>
      <c r="BE268" s="170">
        <v>19943158.28</v>
      </c>
      <c r="BF268" s="170">
        <v>19275490.620000005</v>
      </c>
      <c r="BG268" s="170">
        <v>22931283.4</v>
      </c>
      <c r="BH268" s="170">
        <v>27441461.37</v>
      </c>
      <c r="BI268" s="170">
        <v>33333646.630000003</v>
      </c>
      <c r="BJ268" s="170">
        <v>40593001.28</v>
      </c>
      <c r="BK268" s="5">
        <v>46753014.559999995</v>
      </c>
      <c r="BL268" s="5">
        <f>BL208+BL216+BL223+BL243+BL250+BL257</f>
        <v>44219089.25</v>
      </c>
      <c r="BM268" s="5">
        <f>BM208+BM216+BM223+BM243+BM250+BM257</f>
        <v>45606626.52</v>
      </c>
      <c r="BN268" s="5">
        <f>BN208+BN216+BN223+BN243+BN250+BN257</f>
        <v>36890227.24</v>
      </c>
      <c r="BO268" s="19">
        <f>BO208+BO243+BO250+BO257</f>
        <v>32283696.87458334</v>
      </c>
      <c r="BP268" s="81"/>
      <c r="BS268" s="99">
        <f>BS208+BS243+BS250+BS257</f>
        <v>32867897.27435526</v>
      </c>
      <c r="BU268" s="81"/>
    </row>
    <row r="269" spans="1:73" ht="12.75">
      <c r="A269" s="41">
        <v>248</v>
      </c>
      <c r="B269" s="36"/>
      <c r="C269" s="19" t="s">
        <v>48</v>
      </c>
      <c r="D269" s="19"/>
      <c r="E269" s="19"/>
      <c r="F269" s="5">
        <v>-2970448.4713849956</v>
      </c>
      <c r="G269" s="5">
        <v>-2986355.4375249976</v>
      </c>
      <c r="H269" s="5">
        <v>-3012105.9752949984</v>
      </c>
      <c r="I269" s="5">
        <v>-3028883.693111999</v>
      </c>
      <c r="J269" s="5">
        <v>-3119635.328857996</v>
      </c>
      <c r="K269" s="5">
        <v>-3247413.391044004</v>
      </c>
      <c r="L269" s="50">
        <f aca="true" t="shared" si="62" ref="L269:BA269">L203+L230+L244+L251+L258</f>
        <v>-3311214.227856004</v>
      </c>
      <c r="M269" s="50">
        <f t="shared" si="62"/>
        <v>-3343543.3495779955</v>
      </c>
      <c r="N269" s="50">
        <f t="shared" si="62"/>
        <v>-3444477.607780005</v>
      </c>
      <c r="O269" s="50">
        <f t="shared" si="62"/>
        <v>-3614269.2158799977</v>
      </c>
      <c r="P269" s="50">
        <f t="shared" si="62"/>
        <v>-3651111.3229199974</v>
      </c>
      <c r="Q269" s="50">
        <f t="shared" si="62"/>
        <v>-3669805.3003799985</v>
      </c>
      <c r="R269" s="50">
        <f t="shared" si="62"/>
        <v>-3164550.5938560013</v>
      </c>
      <c r="S269" s="19">
        <f t="shared" si="62"/>
        <v>-3156974.994279997</v>
      </c>
      <c r="T269" s="19">
        <f t="shared" si="62"/>
        <v>-3187108.287089997</v>
      </c>
      <c r="U269" s="19">
        <f t="shared" si="62"/>
        <v>-3229650.2693919963</v>
      </c>
      <c r="V269" s="19">
        <f t="shared" si="62"/>
        <v>-3274604.5051379865</v>
      </c>
      <c r="W269" s="19">
        <f t="shared" si="62"/>
        <v>-3334990.118081985</v>
      </c>
      <c r="X269" s="19">
        <f t="shared" si="62"/>
        <v>-3353036.8053199975</v>
      </c>
      <c r="Y269" s="19">
        <f t="shared" si="62"/>
        <v>-3422727.483675008</v>
      </c>
      <c r="Z269" s="19">
        <f t="shared" si="62"/>
        <v>-3454195.1018079994</v>
      </c>
      <c r="AA269" s="19">
        <f t="shared" si="62"/>
        <v>-3380816.7127600093</v>
      </c>
      <c r="AB269" s="19">
        <f t="shared" si="62"/>
        <v>-3407554.71401801</v>
      </c>
      <c r="AC269" s="19">
        <f t="shared" si="62"/>
        <v>-3446140.936311999</v>
      </c>
      <c r="AD269" s="19">
        <f t="shared" si="62"/>
        <v>-3716903.599975998</v>
      </c>
      <c r="AE269" s="19">
        <f t="shared" si="62"/>
        <v>-3635731.2719899956</v>
      </c>
      <c r="AF269" s="19">
        <f t="shared" si="62"/>
        <v>-3651849.562793004</v>
      </c>
      <c r="AG269" s="19">
        <f t="shared" si="62"/>
        <v>-3648733.811814016</v>
      </c>
      <c r="AH269" s="19">
        <f t="shared" si="62"/>
        <v>-3643901.854317016</v>
      </c>
      <c r="AI269" s="19">
        <f t="shared" si="62"/>
        <v>-3653957.367081993</v>
      </c>
      <c r="AJ269" s="19">
        <f t="shared" si="62"/>
        <v>-3671437.658260003</v>
      </c>
      <c r="AK269" s="19">
        <f t="shared" si="62"/>
        <v>-3683458.1982000032</v>
      </c>
      <c r="AL269" s="19">
        <f t="shared" si="62"/>
        <v>-3699962.366580003</v>
      </c>
      <c r="AM269" s="19">
        <f t="shared" si="62"/>
        <v>-3707723.6794180055</v>
      </c>
      <c r="AN269" s="19">
        <f t="shared" si="62"/>
        <v>-3694521.2373919957</v>
      </c>
      <c r="AO269" s="19">
        <f t="shared" si="62"/>
        <v>-3673800.6854359983</v>
      </c>
      <c r="AP269" s="19">
        <f t="shared" si="62"/>
        <v>-3485961.232631999</v>
      </c>
      <c r="AQ269" s="19">
        <f t="shared" si="62"/>
        <v>-3477832.1465259986</v>
      </c>
      <c r="AR269" s="19">
        <f t="shared" si="62"/>
        <v>-3475643.652097998</v>
      </c>
      <c r="AS269" s="19">
        <f t="shared" si="62"/>
        <v>-3475952.4935459984</v>
      </c>
      <c r="AT269" s="19">
        <f t="shared" si="62"/>
        <v>-3484875.8298879983</v>
      </c>
      <c r="AU269" s="19">
        <f t="shared" si="62"/>
        <v>-3492278.798099998</v>
      </c>
      <c r="AV269" s="19">
        <f t="shared" si="62"/>
        <v>-3518698.182107999</v>
      </c>
      <c r="AW269" s="19">
        <f t="shared" si="62"/>
        <v>-3512680.3137430125</v>
      </c>
      <c r="AX269" s="19">
        <f t="shared" si="62"/>
        <v>-3548974.088176002</v>
      </c>
      <c r="AY269" s="19">
        <f t="shared" si="62"/>
        <v>-3592519.469941002</v>
      </c>
      <c r="AZ269" s="19">
        <f t="shared" si="62"/>
        <v>-3688564.657240011</v>
      </c>
      <c r="BA269" s="19">
        <f t="shared" si="62"/>
        <v>-3690713.3839300005</v>
      </c>
      <c r="BB269" s="146">
        <f>BB203+BB230+BB244+BB251+BB258+BB224+BB217</f>
        <v>-3289606.0472801565</v>
      </c>
      <c r="BC269" s="170">
        <v>-3498175.8594590044</v>
      </c>
      <c r="BD269" s="170">
        <v>-3523236.7915910017</v>
      </c>
      <c r="BE269" s="170">
        <v>-3512600.8429600033</v>
      </c>
      <c r="BF269" s="170">
        <v>-3514193.256400003</v>
      </c>
      <c r="BG269" s="170">
        <v>-3524756.597040003</v>
      </c>
      <c r="BH269" s="170">
        <v>-3543426.7543159933</v>
      </c>
      <c r="BI269" s="170">
        <v>-3550425.5325039937</v>
      </c>
      <c r="BJ269" s="170">
        <v>-3570831.877206006</v>
      </c>
      <c r="BK269" s="170">
        <v>-3548687.1709499974</v>
      </c>
      <c r="BL269" s="5">
        <f aca="true" t="shared" si="63" ref="BL269:BN270">BL203+BL217+BL224+BL230+BL244+BL251+BL258</f>
        <v>-3013320.974016683</v>
      </c>
      <c r="BM269" s="5">
        <f t="shared" si="63"/>
        <v>-3044427.855043832</v>
      </c>
      <c r="BN269" s="5">
        <f t="shared" si="63"/>
        <v>-3204005.069697817</v>
      </c>
      <c r="BO269" s="19">
        <f>BO203+BO230+BO244+BO251+BO258</f>
        <v>-3240555.4496784117</v>
      </c>
      <c r="BP269" s="81"/>
      <c r="BS269" s="99">
        <f>BS203+BS230+BS244+BS251+BS258+BS224+BS217</f>
        <v>-3423875.5952604953</v>
      </c>
      <c r="BU269" s="81"/>
    </row>
    <row r="270" spans="1:78" ht="12.75">
      <c r="A270" s="41">
        <v>249</v>
      </c>
      <c r="B270" s="36"/>
      <c r="C270" s="19" t="s">
        <v>49</v>
      </c>
      <c r="D270" s="19"/>
      <c r="E270" s="19"/>
      <c r="F270" s="5">
        <v>-82765790.938615</v>
      </c>
      <c r="G270" s="5">
        <v>-83985391.832475</v>
      </c>
      <c r="H270" s="5">
        <v>-84453565.044705</v>
      </c>
      <c r="I270" s="5">
        <v>-84821875.156888</v>
      </c>
      <c r="J270" s="5">
        <v>-86542637.761142</v>
      </c>
      <c r="K270" s="5">
        <v>-88384541.468956</v>
      </c>
      <c r="L270" s="50">
        <f aca="true" t="shared" si="64" ref="L270:BA270">L204+L231+L245+L252+L259</f>
        <v>-90853996.462144</v>
      </c>
      <c r="M270" s="50">
        <f t="shared" si="64"/>
        <v>-92954954.130422</v>
      </c>
      <c r="N270" s="50">
        <f t="shared" si="64"/>
        <v>-95394163.13222</v>
      </c>
      <c r="O270" s="50">
        <f t="shared" si="64"/>
        <v>-101654127.50412</v>
      </c>
      <c r="P270" s="50">
        <f t="shared" si="64"/>
        <v>-103641059.69708</v>
      </c>
      <c r="Q270" s="50">
        <f t="shared" si="64"/>
        <v>-104933486.08962001</v>
      </c>
      <c r="R270" s="50">
        <f t="shared" si="64"/>
        <v>-89378507.986144</v>
      </c>
      <c r="S270" s="19">
        <f t="shared" si="64"/>
        <v>-91161466.64572</v>
      </c>
      <c r="T270" s="19">
        <f t="shared" si="64"/>
        <v>-92457665.68291001</v>
      </c>
      <c r="U270" s="19">
        <f t="shared" si="64"/>
        <v>-93730451.59060799</v>
      </c>
      <c r="V270" s="19">
        <f t="shared" si="64"/>
        <v>-94081109.36486202</v>
      </c>
      <c r="W270" s="19">
        <f t="shared" si="64"/>
        <v>-95292737.71191801</v>
      </c>
      <c r="X270" s="19">
        <f t="shared" si="64"/>
        <v>-95790376.28468</v>
      </c>
      <c r="Y270" s="19">
        <f t="shared" si="64"/>
        <v>-98531577.14632498</v>
      </c>
      <c r="Z270" s="19">
        <f t="shared" si="64"/>
        <v>-101019704.81819202</v>
      </c>
      <c r="AA270" s="19">
        <f t="shared" si="64"/>
        <v>-98783674.87724</v>
      </c>
      <c r="AB270" s="19">
        <f t="shared" si="64"/>
        <v>-99890075.305982</v>
      </c>
      <c r="AC270" s="19">
        <f t="shared" si="64"/>
        <v>-101038402.743688</v>
      </c>
      <c r="AD270" s="19">
        <f t="shared" si="64"/>
        <v>-107020124.710024</v>
      </c>
      <c r="AE270" s="19">
        <f t="shared" si="64"/>
        <v>-107754989.11801</v>
      </c>
      <c r="AF270" s="19">
        <f t="shared" si="64"/>
        <v>-107959357.46720698</v>
      </c>
      <c r="AG270" s="19">
        <f t="shared" si="64"/>
        <v>-107782501.68818599</v>
      </c>
      <c r="AH270" s="19">
        <f t="shared" si="64"/>
        <v>-106404697.57568298</v>
      </c>
      <c r="AI270" s="19">
        <f t="shared" si="64"/>
        <v>-106654143.162918</v>
      </c>
      <c r="AJ270" s="19">
        <f t="shared" si="64"/>
        <v>-106286100.60173999</v>
      </c>
      <c r="AK270" s="19">
        <f t="shared" si="64"/>
        <v>-106669375.5618</v>
      </c>
      <c r="AL270" s="19">
        <f t="shared" si="64"/>
        <v>-106948486.11341998</v>
      </c>
      <c r="AM270" s="19">
        <f t="shared" si="64"/>
        <v>-108489380.020582</v>
      </c>
      <c r="AN270" s="19">
        <f t="shared" si="64"/>
        <v>-109613559.582608</v>
      </c>
      <c r="AO270" s="19">
        <f t="shared" si="64"/>
        <v>-109378412.88456401</v>
      </c>
      <c r="AP270" s="19">
        <f t="shared" si="64"/>
        <v>-102634153.33736801</v>
      </c>
      <c r="AQ270" s="19">
        <f t="shared" si="64"/>
        <v>-102142632.18347399</v>
      </c>
      <c r="AR270" s="19">
        <f t="shared" si="64"/>
        <v>-101877349.09790199</v>
      </c>
      <c r="AS270" s="19">
        <f t="shared" si="64"/>
        <v>-101467711.466454</v>
      </c>
      <c r="AT270" s="19">
        <f t="shared" si="64"/>
        <v>-99492456.03011198</v>
      </c>
      <c r="AU270" s="19">
        <f t="shared" si="64"/>
        <v>-99328184.13189998</v>
      </c>
      <c r="AV270" s="19">
        <f t="shared" si="64"/>
        <v>-99333623.40789202</v>
      </c>
      <c r="AW270" s="19">
        <f t="shared" si="64"/>
        <v>-101033636.92625697</v>
      </c>
      <c r="AX270" s="19">
        <f t="shared" si="64"/>
        <v>-103137620.291824</v>
      </c>
      <c r="AY270" s="19">
        <f t="shared" si="64"/>
        <v>-104438222.280059</v>
      </c>
      <c r="AZ270" s="19">
        <f t="shared" si="64"/>
        <v>-110123029.54276</v>
      </c>
      <c r="BA270" s="19">
        <f t="shared" si="64"/>
        <v>-111191476.40607</v>
      </c>
      <c r="BB270" s="146">
        <f>BB204+BB231+BB245+BB252+BB259+BB225+BB218</f>
        <v>-105460256.08271983</v>
      </c>
      <c r="BC270" s="170">
        <v>-105182530.87054099</v>
      </c>
      <c r="BD270" s="170">
        <v>-105776795.998409</v>
      </c>
      <c r="BE270" s="170">
        <v>-104099312.22704</v>
      </c>
      <c r="BF270" s="170">
        <v>-105148308.6936</v>
      </c>
      <c r="BG270" s="170">
        <v>-102609887.49295999</v>
      </c>
      <c r="BH270" s="170">
        <v>-102362000.91568401</v>
      </c>
      <c r="BI270" s="170">
        <v>-103687300.78749602</v>
      </c>
      <c r="BJ270" s="170">
        <v>-104094374.782794</v>
      </c>
      <c r="BK270" s="170">
        <v>-105821811.87905</v>
      </c>
      <c r="BL270" s="5">
        <f t="shared" si="63"/>
        <v>-100278408.75598332</v>
      </c>
      <c r="BM270" s="5">
        <f t="shared" si="63"/>
        <v>-101164007.80495617</v>
      </c>
      <c r="BN270" s="5">
        <f t="shared" si="63"/>
        <v>-108760523.26030219</v>
      </c>
      <c r="BO270" s="19">
        <f>BO204+BO234+BO245+BO252+BO259</f>
        <v>-100982028.85865492</v>
      </c>
      <c r="BP270" s="81"/>
      <c r="BS270" s="150">
        <f>BS204+BS231+BS245+BS252+BS259+BS225+BS218</f>
        <v>-122677415.1121955</v>
      </c>
      <c r="BT270" s="150"/>
      <c r="BU270" s="81"/>
      <c r="BZ270" s="3"/>
    </row>
    <row r="271" spans="1:78" s="151" customFormat="1" ht="12.75">
      <c r="A271" s="148">
        <v>250</v>
      </c>
      <c r="B271" s="149"/>
      <c r="C271" s="15" t="s">
        <v>50</v>
      </c>
      <c r="D271" s="15"/>
      <c r="E271" s="15"/>
      <c r="F271" s="5">
        <v>-3033638.86</v>
      </c>
      <c r="G271" s="5">
        <v>-3250183.97</v>
      </c>
      <c r="H271" s="5">
        <v>-3318220.92</v>
      </c>
      <c r="I271" s="5">
        <v>-3610312.59</v>
      </c>
      <c r="J271" s="5">
        <v>-3980735.57</v>
      </c>
      <c r="K271" s="5">
        <v>-4726344.35</v>
      </c>
      <c r="L271" s="15">
        <f aca="true" t="shared" si="65" ref="L271:BB271">L212+L239+L246+L253+L260+L264+L235+L226+L219</f>
        <v>-5062190.909999999</v>
      </c>
      <c r="M271" s="15">
        <f t="shared" si="65"/>
        <v>-5279979.249999999</v>
      </c>
      <c r="N271" s="15">
        <f t="shared" si="65"/>
        <v>-6083557.279999999</v>
      </c>
      <c r="O271" s="15">
        <f t="shared" si="65"/>
        <v>-3798156.4200000004</v>
      </c>
      <c r="P271" s="15">
        <f t="shared" si="65"/>
        <v>-4433470.72</v>
      </c>
      <c r="Q271" s="15">
        <f t="shared" si="65"/>
        <v>-4395785.84</v>
      </c>
      <c r="R271" s="15">
        <f t="shared" si="65"/>
        <v>-5123863.4799999995</v>
      </c>
      <c r="S271" s="15">
        <f t="shared" si="65"/>
        <v>-5040815.739999999</v>
      </c>
      <c r="T271" s="15">
        <f t="shared" si="65"/>
        <v>-5397228.29</v>
      </c>
      <c r="U271" s="15">
        <f t="shared" si="65"/>
        <v>-6136649.69</v>
      </c>
      <c r="V271" s="15">
        <f t="shared" si="65"/>
        <v>-6524495.54</v>
      </c>
      <c r="W271" s="15">
        <f t="shared" si="65"/>
        <v>-7331883.76</v>
      </c>
      <c r="X271" s="15">
        <f t="shared" si="65"/>
        <v>-8338420.12</v>
      </c>
      <c r="Y271" s="15">
        <f t="shared" si="65"/>
        <v>-8979458.29</v>
      </c>
      <c r="Z271" s="15">
        <f t="shared" si="65"/>
        <v>-10439822.02</v>
      </c>
      <c r="AA271" s="15">
        <f t="shared" si="65"/>
        <v>-12214959.09</v>
      </c>
      <c r="AB271" s="15">
        <f t="shared" si="65"/>
        <v>-13169627.61</v>
      </c>
      <c r="AC271" s="15">
        <f t="shared" si="65"/>
        <v>-13469999.27</v>
      </c>
      <c r="AD271" s="15">
        <f t="shared" si="65"/>
        <v>-12925947.2</v>
      </c>
      <c r="AE271" s="15">
        <f t="shared" si="65"/>
        <v>-12187148.299999999</v>
      </c>
      <c r="AF271" s="15">
        <f t="shared" si="65"/>
        <v>-12141957.09</v>
      </c>
      <c r="AG271" s="15">
        <f t="shared" si="65"/>
        <v>-10568268.94</v>
      </c>
      <c r="AH271" s="15">
        <f t="shared" si="65"/>
        <v>-11162720.62</v>
      </c>
      <c r="AI271" s="15">
        <f t="shared" si="65"/>
        <v>-13694672.53</v>
      </c>
      <c r="AJ271" s="15">
        <f t="shared" si="65"/>
        <v>-15074576.29</v>
      </c>
      <c r="AK271" s="15">
        <f t="shared" si="65"/>
        <v>-15990579.229999999</v>
      </c>
      <c r="AL271" s="15">
        <f t="shared" si="65"/>
        <v>-16622798.26</v>
      </c>
      <c r="AM271" s="15">
        <f t="shared" si="65"/>
        <v>-21621538.02</v>
      </c>
      <c r="AN271" s="15">
        <f t="shared" si="65"/>
        <v>-23205332.59</v>
      </c>
      <c r="AO271" s="15">
        <f t="shared" si="65"/>
        <v>-22580168.23</v>
      </c>
      <c r="AP271" s="15">
        <f t="shared" si="65"/>
        <v>-22617609.77</v>
      </c>
      <c r="AQ271" s="15">
        <f t="shared" si="65"/>
        <v>-23160932.509999998</v>
      </c>
      <c r="AR271" s="15">
        <f t="shared" si="65"/>
        <v>-24131936.369999997</v>
      </c>
      <c r="AS271" s="15">
        <f t="shared" si="65"/>
        <v>-25608279.76</v>
      </c>
      <c r="AT271" s="15">
        <f t="shared" si="65"/>
        <v>-27333135.07</v>
      </c>
      <c r="AU271" s="15">
        <f t="shared" si="65"/>
        <v>-29473155.53</v>
      </c>
      <c r="AV271" s="15">
        <f t="shared" si="65"/>
        <v>-31901417.89</v>
      </c>
      <c r="AW271" s="15">
        <f t="shared" si="65"/>
        <v>-33668915.3</v>
      </c>
      <c r="AX271" s="15">
        <f t="shared" si="65"/>
        <v>-36393305.31</v>
      </c>
      <c r="AY271" s="15">
        <f t="shared" si="65"/>
        <v>-38458882.61</v>
      </c>
      <c r="AZ271" s="15">
        <f t="shared" si="65"/>
        <v>-39564999.73</v>
      </c>
      <c r="BA271" s="15">
        <f t="shared" si="65"/>
        <v>-39026579.99</v>
      </c>
      <c r="BB271" s="146">
        <f t="shared" si="65"/>
        <v>-38829654.42</v>
      </c>
      <c r="BC271" s="170">
        <v>-37614265.033139996</v>
      </c>
      <c r="BD271" s="170">
        <v>-37980432.41526</v>
      </c>
      <c r="BE271" s="170">
        <v>-38615126.1492</v>
      </c>
      <c r="BF271" s="170">
        <v>-39544334.9592</v>
      </c>
      <c r="BG271" s="170">
        <v>-39552339.4592</v>
      </c>
      <c r="BH271" s="170">
        <v>-40928966.00314</v>
      </c>
      <c r="BI271" s="170">
        <v>-42733481.11708</v>
      </c>
      <c r="BJ271" s="170">
        <v>-45339234.687079996</v>
      </c>
      <c r="BK271" s="170">
        <v>-46956316.0889</v>
      </c>
      <c r="BL271" s="5">
        <f>BL212+BL219+BL226+BL239+BL246+BL253+BL260+BL264+BL235</f>
        <v>-49740174.7</v>
      </c>
      <c r="BM271" s="5">
        <f>BM212+BM219+BM226+BM239+BM246+BM253+BM260+BM264+BM235</f>
        <v>-48193079.17</v>
      </c>
      <c r="BN271" s="5">
        <f>BN212+BN219+BN226+BN239+BN246+BN253+BN260+BN264+BN235</f>
        <v>-48615865.56</v>
      </c>
      <c r="BO271" s="15">
        <f>BO212+BO239+BO246+BO253+BO260+BO264</f>
        <v>1281861.1491666662</v>
      </c>
      <c r="BP271" s="85"/>
      <c r="BQ271" s="85"/>
      <c r="BR271" s="150"/>
      <c r="BS271" s="150">
        <f>BS212+BS235+BS239+BS246+BS253+BS260+BS264</f>
        <v>-45494324.89779698</v>
      </c>
      <c r="BT271" s="150"/>
      <c r="BU271" s="85"/>
      <c r="BV271" s="85"/>
      <c r="BW271" s="150"/>
      <c r="BX271" s="99"/>
      <c r="BZ271" s="3"/>
    </row>
    <row r="272" spans="1:78" s="151" customFormat="1" ht="13.5" thickBot="1">
      <c r="A272" s="148">
        <v>251</v>
      </c>
      <c r="B272" s="152"/>
      <c r="C272" s="153"/>
      <c r="D272" s="153"/>
      <c r="E272" s="153"/>
      <c r="F272" s="13"/>
      <c r="G272" s="13"/>
      <c r="H272" s="13"/>
      <c r="I272" s="5"/>
      <c r="J272" s="5"/>
      <c r="K272" s="5"/>
      <c r="L272" s="67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47"/>
      <c r="BC272" s="182"/>
      <c r="BD272" s="182"/>
      <c r="BE272" s="182"/>
      <c r="BF272" s="182"/>
      <c r="BG272" s="182"/>
      <c r="BH272" s="182"/>
      <c r="BI272" s="182"/>
      <c r="BJ272" s="182"/>
      <c r="BK272" s="170"/>
      <c r="BL272" s="13"/>
      <c r="BM272" s="13"/>
      <c r="BN272" s="13"/>
      <c r="BO272" s="153"/>
      <c r="BP272" s="85"/>
      <c r="BQ272" s="85"/>
      <c r="BR272" s="150"/>
      <c r="BS272" s="154"/>
      <c r="BT272" s="150"/>
      <c r="BU272" s="85"/>
      <c r="BV272" s="85"/>
      <c r="BW272" s="150"/>
      <c r="BX272" s="99"/>
      <c r="BZ272" s="3"/>
    </row>
    <row r="273" spans="1:78" s="151" customFormat="1" ht="14.25" thickBot="1" thickTop="1">
      <c r="A273" s="148">
        <v>252</v>
      </c>
      <c r="B273" s="149"/>
      <c r="C273" s="15"/>
      <c r="D273" s="15"/>
      <c r="E273" s="15"/>
      <c r="F273" s="5"/>
      <c r="G273" s="5"/>
      <c r="H273" s="5"/>
      <c r="I273" s="13"/>
      <c r="J273" s="13"/>
      <c r="K273" s="13"/>
      <c r="L273" s="50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46"/>
      <c r="BC273" s="5"/>
      <c r="BD273" s="5"/>
      <c r="BE273" s="5"/>
      <c r="BF273" s="5"/>
      <c r="BG273" s="5"/>
      <c r="BH273" s="5"/>
      <c r="BI273" s="5"/>
      <c r="BJ273" s="5"/>
      <c r="BK273" s="227"/>
      <c r="BL273" s="5"/>
      <c r="BM273" s="5"/>
      <c r="BN273" s="5"/>
      <c r="BO273" s="15"/>
      <c r="BP273" s="85"/>
      <c r="BQ273" s="85"/>
      <c r="BR273" s="150"/>
      <c r="BS273" s="150"/>
      <c r="BT273" s="150"/>
      <c r="BU273" s="85"/>
      <c r="BV273" s="85"/>
      <c r="BW273" s="150"/>
      <c r="BX273" s="99"/>
      <c r="BZ273" s="3"/>
    </row>
    <row r="274" spans="1:78" s="151" customFormat="1" ht="13.5" thickTop="1">
      <c r="A274" s="148">
        <v>253</v>
      </c>
      <c r="B274" s="149"/>
      <c r="C274" s="15" t="s">
        <v>73</v>
      </c>
      <c r="D274" s="15"/>
      <c r="E274" s="15"/>
      <c r="F274" s="5">
        <v>-69290475.2</v>
      </c>
      <c r="G274" s="5">
        <v>-74465863.06000002</v>
      </c>
      <c r="H274" s="5">
        <v>-80742748.46</v>
      </c>
      <c r="I274" s="5">
        <v>-80688665.39000002</v>
      </c>
      <c r="J274" s="5">
        <v>-86452447.30000001</v>
      </c>
      <c r="K274" s="5">
        <v>-86785290.23</v>
      </c>
      <c r="L274" s="146">
        <f aca="true" t="shared" si="66" ref="L274:BB274">L205+L209+L213+L232+L240+L247+L254+L261+L265+L227+L220+L236</f>
        <v>-83201304.01</v>
      </c>
      <c r="M274" s="146">
        <f t="shared" si="66"/>
        <v>-79329280.35</v>
      </c>
      <c r="N274" s="146">
        <f t="shared" si="66"/>
        <v>-74848548.28000002</v>
      </c>
      <c r="O274" s="146">
        <f t="shared" si="66"/>
        <v>-77668478.02</v>
      </c>
      <c r="P274" s="146">
        <f t="shared" si="66"/>
        <v>-75639210.19999999</v>
      </c>
      <c r="Q274" s="146">
        <f t="shared" si="66"/>
        <v>-87253592.16000001</v>
      </c>
      <c r="R274" s="146">
        <f t="shared" si="66"/>
        <v>-77708566.67999998</v>
      </c>
      <c r="S274" s="146">
        <f t="shared" si="66"/>
        <v>-93697816.56</v>
      </c>
      <c r="T274" s="146">
        <f t="shared" si="66"/>
        <v>-93317085.93</v>
      </c>
      <c r="U274" s="146">
        <f t="shared" si="66"/>
        <v>-94422034.25000001</v>
      </c>
      <c r="V274" s="146">
        <f t="shared" si="66"/>
        <v>-91466661.8</v>
      </c>
      <c r="W274" s="146">
        <f t="shared" si="66"/>
        <v>-89052189.61999999</v>
      </c>
      <c r="X274" s="146">
        <f t="shared" si="66"/>
        <v>-84453523.72</v>
      </c>
      <c r="Y274" s="146">
        <f t="shared" si="66"/>
        <v>-79997704.17999998</v>
      </c>
      <c r="Z274" s="146">
        <f t="shared" si="66"/>
        <v>-73413708.03</v>
      </c>
      <c r="AA274" s="146">
        <f t="shared" si="66"/>
        <v>-70136457.86</v>
      </c>
      <c r="AB274" s="146">
        <f t="shared" si="66"/>
        <v>-71765666.75</v>
      </c>
      <c r="AC274" s="146">
        <f t="shared" si="66"/>
        <v>-72877486.15</v>
      </c>
      <c r="AD274" s="146">
        <f t="shared" si="66"/>
        <v>-82605106.24999999</v>
      </c>
      <c r="AE274" s="146">
        <f t="shared" si="66"/>
        <v>-92552203.42</v>
      </c>
      <c r="AF274" s="146">
        <f t="shared" si="66"/>
        <v>-104172028.71</v>
      </c>
      <c r="AG274" s="146">
        <f t="shared" si="66"/>
        <v>-113194450.86999999</v>
      </c>
      <c r="AH274" s="146">
        <f t="shared" si="66"/>
        <v>-116521436.06</v>
      </c>
      <c r="AI274" s="146">
        <f t="shared" si="66"/>
        <v>-114310992.47999999</v>
      </c>
      <c r="AJ274" s="146">
        <f t="shared" si="66"/>
        <v>-109874357.22</v>
      </c>
      <c r="AK274" s="146">
        <f t="shared" si="66"/>
        <v>-100521995.06</v>
      </c>
      <c r="AL274" s="146">
        <f t="shared" si="66"/>
        <v>-89926062.50999999</v>
      </c>
      <c r="AM274" s="146">
        <f t="shared" si="66"/>
        <v>-89244749.18000002</v>
      </c>
      <c r="AN274" s="146">
        <f t="shared" si="66"/>
        <v>-78046180.32</v>
      </c>
      <c r="AO274" s="146">
        <f t="shared" si="66"/>
        <v>-72881178.21000001</v>
      </c>
      <c r="AP274" s="146">
        <f t="shared" si="66"/>
        <v>-77972621.19999999</v>
      </c>
      <c r="AQ274" s="146">
        <f t="shared" si="66"/>
        <v>-84184784.78</v>
      </c>
      <c r="AR274" s="146">
        <f t="shared" si="66"/>
        <v>-95565579</v>
      </c>
      <c r="AS274" s="146">
        <f t="shared" si="66"/>
        <v>-114306667.64999998</v>
      </c>
      <c r="AT274" s="146">
        <f t="shared" si="66"/>
        <v>-113693809.76999998</v>
      </c>
      <c r="AU274" s="146">
        <f t="shared" si="66"/>
        <v>-110735622.24</v>
      </c>
      <c r="AV274" s="146">
        <f t="shared" si="66"/>
        <v>-104954829.35000001</v>
      </c>
      <c r="AW274" s="146">
        <f t="shared" si="66"/>
        <v>-98328834.19</v>
      </c>
      <c r="AX274" s="146">
        <f t="shared" si="66"/>
        <v>-92978952.86</v>
      </c>
      <c r="AY274" s="146">
        <f t="shared" si="66"/>
        <v>-92226976.75</v>
      </c>
      <c r="AZ274" s="146">
        <f t="shared" si="66"/>
        <v>-96458326.89000002</v>
      </c>
      <c r="BA274" s="146">
        <f t="shared" si="66"/>
        <v>-96712916.78</v>
      </c>
      <c r="BB274" s="146">
        <f t="shared" si="66"/>
        <v>-103577297.26</v>
      </c>
      <c r="BC274" s="170">
        <v>-120585658.14000002</v>
      </c>
      <c r="BD274" s="170">
        <v>-129509065.39</v>
      </c>
      <c r="BE274" s="170">
        <v>-127974207.88000003</v>
      </c>
      <c r="BF274" s="170">
        <v>-130621673.22999999</v>
      </c>
      <c r="BG274" s="170">
        <v>-124446027.09</v>
      </c>
      <c r="BH274" s="170">
        <v>-121083419.66</v>
      </c>
      <c r="BI274" s="170">
        <v>-118328208.58000001</v>
      </c>
      <c r="BJ274" s="170">
        <v>-114102087.84</v>
      </c>
      <c r="BK274" s="5">
        <v>-111264929.60000002</v>
      </c>
      <c r="BL274" s="208">
        <f>+BL265+BL261+BL254+BL247+BL240+BL236+BL232+BL227+BL220+BL213+BL205+BL209</f>
        <v>-108812815.18000004</v>
      </c>
      <c r="BM274" s="208">
        <f>+BM265+BM261+BM254+BM247+BM240+BM236+BM232+BM227+BM220+BM213+BM205+BM209</f>
        <v>-106794888.31</v>
      </c>
      <c r="BN274" s="208">
        <f>+BN265+BN261+BN254+BN247+BN240+BN236+BN232+BN227+BN220+BN213+BN205+BN209</f>
        <v>-123690166.64999999</v>
      </c>
      <c r="BO274" s="15">
        <f>BO205+BO209+BO213+BO232+BO240+BO247+BO254+BO261+BO265+BO227+BO220+BO236</f>
        <v>-118929726.07125002</v>
      </c>
      <c r="BP274" s="85"/>
      <c r="BQ274" s="85"/>
      <c r="BR274" s="150"/>
      <c r="BS274" s="15">
        <f>BS205+BS209+BS213+BS232+BS240+BS247+BS254+BS261+BS265+BS227+BS220+BS236</f>
        <v>-138727718.33089772</v>
      </c>
      <c r="BT274" s="114"/>
      <c r="BU274" s="85"/>
      <c r="BV274" s="85"/>
      <c r="BW274" s="150"/>
      <c r="BX274" s="99"/>
      <c r="BZ274"/>
    </row>
    <row r="275" spans="1:73" ht="13.5" thickBot="1">
      <c r="A275" s="41">
        <v>254</v>
      </c>
      <c r="B275" s="64"/>
      <c r="C275" s="65"/>
      <c r="D275" s="65"/>
      <c r="E275" s="65"/>
      <c r="F275" s="13"/>
      <c r="G275" s="13"/>
      <c r="H275" s="13"/>
      <c r="I275" s="5"/>
      <c r="J275" s="5"/>
      <c r="K275" s="5"/>
      <c r="L275" s="67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143"/>
      <c r="BC275" s="13"/>
      <c r="BD275" s="13"/>
      <c r="BE275" s="13"/>
      <c r="BF275" s="13"/>
      <c r="BG275" s="13"/>
      <c r="BH275" s="13"/>
      <c r="BI275" s="13"/>
      <c r="BJ275" s="13"/>
      <c r="BK275" s="182"/>
      <c r="BL275" s="208"/>
      <c r="BM275" s="208"/>
      <c r="BN275" s="208"/>
      <c r="BO275" s="65"/>
      <c r="BP275" s="81"/>
      <c r="BS275" s="130"/>
      <c r="BU275" s="81"/>
    </row>
    <row r="276" spans="1:76" ht="14.25" thickBot="1" thickTop="1">
      <c r="A276" s="41">
        <v>255</v>
      </c>
      <c r="B276" s="36" t="s">
        <v>74</v>
      </c>
      <c r="C276" s="19"/>
      <c r="D276" s="19"/>
      <c r="E276" s="19"/>
      <c r="F276" s="4"/>
      <c r="G276" s="5"/>
      <c r="H276" s="5"/>
      <c r="I276" s="13"/>
      <c r="J276" s="13"/>
      <c r="K276" s="13"/>
      <c r="L276" s="50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35"/>
      <c r="BC276" s="5"/>
      <c r="BD276" s="5"/>
      <c r="BE276" s="5"/>
      <c r="BF276" s="5"/>
      <c r="BG276" s="5"/>
      <c r="BH276" s="5"/>
      <c r="BI276" s="5"/>
      <c r="BJ276" s="5"/>
      <c r="BK276" s="225"/>
      <c r="BL276" s="5"/>
      <c r="BM276" s="5"/>
      <c r="BN276" s="5"/>
      <c r="BO276" s="19"/>
      <c r="BP276" s="81"/>
      <c r="BU276" s="81"/>
      <c r="BX276" s="150"/>
    </row>
    <row r="277" spans="1:76" ht="13.5" thickTop="1">
      <c r="A277" s="41">
        <v>256</v>
      </c>
      <c r="B277" s="36"/>
      <c r="C277" s="19" t="s">
        <v>47</v>
      </c>
      <c r="D277" s="19"/>
      <c r="E277" s="19"/>
      <c r="F277" s="5">
        <v>38394502.059999995</v>
      </c>
      <c r="G277" s="5">
        <v>34496957.78999999</v>
      </c>
      <c r="H277" s="5">
        <v>28634208.770000003</v>
      </c>
      <c r="I277" s="5">
        <v>29201715.759999998</v>
      </c>
      <c r="J277" s="5">
        <v>25428348.71</v>
      </c>
      <c r="K277" s="5">
        <v>27639154.669999987</v>
      </c>
      <c r="L277" s="19">
        <f aca="true" t="shared" si="67" ref="L277:BB277">L191+L268</f>
        <v>34044883.68000001</v>
      </c>
      <c r="M277" s="19">
        <f t="shared" si="67"/>
        <v>40167482.96</v>
      </c>
      <c r="N277" s="19">
        <f t="shared" si="67"/>
        <v>47866447.589999996</v>
      </c>
      <c r="O277" s="19">
        <f t="shared" si="67"/>
        <v>49060154.89</v>
      </c>
      <c r="P277" s="19">
        <f t="shared" si="67"/>
        <v>53554908.70999999</v>
      </c>
      <c r="Q277" s="19">
        <f t="shared" si="67"/>
        <v>43034704.51999999</v>
      </c>
      <c r="R277" s="19">
        <f t="shared" si="67"/>
        <v>37151896.12999998</v>
      </c>
      <c r="S277" s="19">
        <f t="shared" si="67"/>
        <v>22701408.30999998</v>
      </c>
      <c r="T277" s="19">
        <f t="shared" si="67"/>
        <v>24624910.73999998</v>
      </c>
      <c r="U277" s="19">
        <f t="shared" si="67"/>
        <v>25478004.02999998</v>
      </c>
      <c r="V277" s="19">
        <f t="shared" si="67"/>
        <v>29124707.07999999</v>
      </c>
      <c r="W277" s="19">
        <f t="shared" si="67"/>
        <v>33526454.179999985</v>
      </c>
      <c r="X277" s="19">
        <f t="shared" si="67"/>
        <v>39516924.769999996</v>
      </c>
      <c r="Y277" s="19">
        <f t="shared" si="67"/>
        <v>47298786.12</v>
      </c>
      <c r="Z277" s="19">
        <f t="shared" si="67"/>
        <v>57744827.04999999</v>
      </c>
      <c r="AA277" s="19">
        <f t="shared" si="67"/>
        <v>60379769.720000006</v>
      </c>
      <c r="AB277" s="19">
        <f t="shared" si="67"/>
        <v>60713545.609999985</v>
      </c>
      <c r="AC277" s="19">
        <f t="shared" si="67"/>
        <v>60965110.729999974</v>
      </c>
      <c r="AD277" s="19">
        <f t="shared" si="67"/>
        <v>56800719.769999996</v>
      </c>
      <c r="AE277" s="19">
        <f t="shared" si="67"/>
        <v>46644006.059999995</v>
      </c>
      <c r="AF277" s="19">
        <f t="shared" si="67"/>
        <v>35085133.900000006</v>
      </c>
      <c r="AG277" s="19">
        <f t="shared" si="67"/>
        <v>24194709.75</v>
      </c>
      <c r="AH277" s="19">
        <f t="shared" si="67"/>
        <v>19944554.21</v>
      </c>
      <c r="AI277" s="19">
        <f t="shared" si="67"/>
        <v>24836306.249999993</v>
      </c>
      <c r="AJ277" s="19">
        <f t="shared" si="67"/>
        <v>30184871.120000005</v>
      </c>
      <c r="AK277" s="19">
        <f t="shared" si="67"/>
        <v>40755860.20999999</v>
      </c>
      <c r="AL277" s="19">
        <f t="shared" si="67"/>
        <v>52184904.47999999</v>
      </c>
      <c r="AM277" s="19">
        <f t="shared" si="67"/>
        <v>59312413.94</v>
      </c>
      <c r="AN277" s="19">
        <f t="shared" si="67"/>
        <v>73103506.02</v>
      </c>
      <c r="AO277" s="19">
        <f t="shared" si="67"/>
        <v>77270571.6</v>
      </c>
      <c r="AP277" s="19">
        <f t="shared" si="67"/>
        <v>65194121.15</v>
      </c>
      <c r="AQ277" s="19">
        <f t="shared" si="67"/>
        <v>58936640.24999999</v>
      </c>
      <c r="AR277" s="19">
        <f t="shared" si="67"/>
        <v>48144665.83</v>
      </c>
      <c r="AS277" s="19">
        <f t="shared" si="67"/>
        <v>30371940.029999986</v>
      </c>
      <c r="AT277" s="19">
        <f t="shared" si="67"/>
        <v>30607710.40999999</v>
      </c>
      <c r="AU277" s="19">
        <f t="shared" si="67"/>
        <v>35448452.25999999</v>
      </c>
      <c r="AV277" s="19">
        <f t="shared" si="67"/>
        <v>43580962.21</v>
      </c>
      <c r="AW277" s="19">
        <f t="shared" si="67"/>
        <v>53557086.79999998</v>
      </c>
      <c r="AX277" s="19">
        <f t="shared" si="67"/>
        <v>63666100.039999984</v>
      </c>
      <c r="AY277" s="19">
        <f t="shared" si="67"/>
        <v>67720997.41999999</v>
      </c>
      <c r="AZ277" s="19">
        <f t="shared" si="67"/>
        <v>68916268.16999999</v>
      </c>
      <c r="BA277" s="19">
        <f t="shared" si="67"/>
        <v>69106419.53999999</v>
      </c>
      <c r="BB277" s="135">
        <f t="shared" si="67"/>
        <v>57183183.01999999</v>
      </c>
      <c r="BC277" s="135">
        <f aca="true" t="shared" si="68" ref="BC277:BN277">BC191+BC268</f>
        <v>40480615.44</v>
      </c>
      <c r="BD277" s="135">
        <f t="shared" si="68"/>
        <v>32442231.529999997</v>
      </c>
      <c r="BE277" s="135">
        <f t="shared" si="68"/>
        <v>32889202.25999999</v>
      </c>
      <c r="BF277" s="135">
        <f t="shared" si="68"/>
        <v>32134525.689999994</v>
      </c>
      <c r="BG277" s="135">
        <f t="shared" si="68"/>
        <v>35716679.56999999</v>
      </c>
      <c r="BH277" s="135">
        <f t="shared" si="68"/>
        <v>40140249.609999985</v>
      </c>
      <c r="BI277" s="135">
        <f t="shared" si="68"/>
        <v>45999009.779999994</v>
      </c>
      <c r="BJ277" s="135">
        <f t="shared" si="68"/>
        <v>53107723.719999984</v>
      </c>
      <c r="BK277" s="135">
        <f t="shared" si="68"/>
        <v>59283790.20999998</v>
      </c>
      <c r="BL277" s="135">
        <f t="shared" si="68"/>
        <v>56848541.009999976</v>
      </c>
      <c r="BM277" s="135">
        <f t="shared" si="68"/>
        <v>57896939.98999999</v>
      </c>
      <c r="BN277" s="135">
        <f t="shared" si="68"/>
        <v>49061522.05999998</v>
      </c>
      <c r="BO277" s="19">
        <f>BO191+BO268</f>
        <v>45005155.1125</v>
      </c>
      <c r="BP277" s="81"/>
      <c r="BS277" s="99">
        <f>BS191+BS268</f>
        <v>43747942.23174114</v>
      </c>
      <c r="BU277" s="81"/>
      <c r="BX277" s="150"/>
    </row>
    <row r="278" spans="1:76" ht="12.75">
      <c r="A278" s="41">
        <v>257</v>
      </c>
      <c r="B278" s="36"/>
      <c r="C278" s="19" t="s">
        <v>48</v>
      </c>
      <c r="D278" s="19"/>
      <c r="E278" s="19"/>
      <c r="F278" s="5">
        <v>17894005.608614996</v>
      </c>
      <c r="G278" s="5">
        <v>17480895.892474994</v>
      </c>
      <c r="H278" s="5">
        <v>17601460.33470499</v>
      </c>
      <c r="I278" s="5">
        <v>17675981.276887983</v>
      </c>
      <c r="J278" s="5">
        <v>17962967.811141994</v>
      </c>
      <c r="K278" s="5">
        <v>17920698.938955992</v>
      </c>
      <c r="L278" s="19">
        <f aca="true" t="shared" si="69" ref="L278:BB278">L192+L269</f>
        <v>17915848.73214399</v>
      </c>
      <c r="M278" s="19">
        <f t="shared" si="69"/>
        <v>17832098.212421995</v>
      </c>
      <c r="N278" s="19">
        <f t="shared" si="69"/>
        <v>17951667.04421999</v>
      </c>
      <c r="O278" s="19">
        <f t="shared" si="69"/>
        <v>17753414.096119992</v>
      </c>
      <c r="P278" s="19">
        <f t="shared" si="69"/>
        <v>17703343.289080005</v>
      </c>
      <c r="Q278" s="19">
        <f t="shared" si="69"/>
        <v>17701678.501619995</v>
      </c>
      <c r="R278" s="19">
        <f t="shared" si="69"/>
        <v>19197058.738143995</v>
      </c>
      <c r="S278" s="19">
        <f t="shared" si="69"/>
        <v>18472974.315720007</v>
      </c>
      <c r="T278" s="19">
        <f t="shared" si="69"/>
        <v>18432850.192910008</v>
      </c>
      <c r="U278" s="19">
        <f t="shared" si="69"/>
        <v>18419069.13060801</v>
      </c>
      <c r="V278" s="19">
        <f t="shared" si="69"/>
        <v>18369762.834862016</v>
      </c>
      <c r="W278" s="19">
        <f t="shared" si="69"/>
        <v>18309881.45191802</v>
      </c>
      <c r="X278" s="19">
        <f t="shared" si="69"/>
        <v>18285546.274680007</v>
      </c>
      <c r="Y278" s="19">
        <f t="shared" si="69"/>
        <v>18264360.066324998</v>
      </c>
      <c r="Z278" s="19">
        <f t="shared" si="69"/>
        <v>18228476.548192006</v>
      </c>
      <c r="AA278" s="19">
        <f t="shared" si="69"/>
        <v>18405924.47724</v>
      </c>
      <c r="AB278" s="19">
        <f t="shared" si="69"/>
        <v>18383854.045981996</v>
      </c>
      <c r="AC278" s="19">
        <f t="shared" si="69"/>
        <v>18336804.03368801</v>
      </c>
      <c r="AD278" s="19">
        <f t="shared" si="69"/>
        <v>17732588.920024004</v>
      </c>
      <c r="AE278" s="19">
        <f t="shared" si="69"/>
        <v>17814627.558010012</v>
      </c>
      <c r="AF278" s="19">
        <f t="shared" si="69"/>
        <v>17816504.317206994</v>
      </c>
      <c r="AG278" s="19">
        <f t="shared" si="69"/>
        <v>17912787.14818599</v>
      </c>
      <c r="AH278" s="19">
        <f t="shared" si="69"/>
        <v>17943531.64568299</v>
      </c>
      <c r="AI278" s="19">
        <f t="shared" si="69"/>
        <v>18053384.62291801</v>
      </c>
      <c r="AJ278" s="19">
        <f t="shared" si="69"/>
        <v>18213935.26174</v>
      </c>
      <c r="AK278" s="19">
        <f t="shared" si="69"/>
        <v>18203464.6518</v>
      </c>
      <c r="AL278" s="19">
        <f t="shared" si="69"/>
        <v>18122199.243419997</v>
      </c>
      <c r="AM278" s="19">
        <f t="shared" si="69"/>
        <v>17961297.540581997</v>
      </c>
      <c r="AN278" s="19">
        <f t="shared" si="69"/>
        <v>17808712.522608005</v>
      </c>
      <c r="AO278" s="19">
        <f t="shared" si="69"/>
        <v>17732459.424564008</v>
      </c>
      <c r="AP278" s="19">
        <f t="shared" si="69"/>
        <v>17890423.837368</v>
      </c>
      <c r="AQ278" s="19">
        <f t="shared" si="69"/>
        <v>17831783.613474</v>
      </c>
      <c r="AR278" s="19">
        <f t="shared" si="69"/>
        <v>17758112.187902004</v>
      </c>
      <c r="AS278" s="19">
        <f t="shared" si="69"/>
        <v>17789524.356454004</v>
      </c>
      <c r="AT278" s="19">
        <f t="shared" si="69"/>
        <v>17715395.430112008</v>
      </c>
      <c r="AU278" s="19">
        <f t="shared" si="69"/>
        <v>17769347.7119</v>
      </c>
      <c r="AV278" s="19">
        <f t="shared" si="69"/>
        <v>17771840.617892</v>
      </c>
      <c r="AW278" s="19">
        <f t="shared" si="69"/>
        <v>17731881.706256982</v>
      </c>
      <c r="AX278" s="19">
        <f t="shared" si="69"/>
        <v>17693895.331823997</v>
      </c>
      <c r="AY278" s="19">
        <f t="shared" si="69"/>
        <v>17582860.000059005</v>
      </c>
      <c r="AZ278" s="19">
        <f t="shared" si="69"/>
        <v>17484474.902759995</v>
      </c>
      <c r="BA278" s="19">
        <f t="shared" si="69"/>
        <v>17474533.706069995</v>
      </c>
      <c r="BB278" s="135">
        <f t="shared" si="69"/>
        <v>18097586.982719854</v>
      </c>
      <c r="BC278" s="135">
        <f aca="true" t="shared" si="70" ref="BC278:BN278">BC192+BC269</f>
        <v>17722247.220541004</v>
      </c>
      <c r="BD278" s="135">
        <f t="shared" si="70"/>
        <v>17874628.208409004</v>
      </c>
      <c r="BE278" s="135">
        <f t="shared" si="70"/>
        <v>17983578.51704</v>
      </c>
      <c r="BF278" s="135">
        <f t="shared" si="70"/>
        <v>17977683.603600007</v>
      </c>
      <c r="BG278" s="135">
        <f t="shared" si="70"/>
        <v>17913973.28295999</v>
      </c>
      <c r="BH278" s="135">
        <f t="shared" si="70"/>
        <v>18124522.04568401</v>
      </c>
      <c r="BI278" s="135">
        <f t="shared" si="70"/>
        <v>18679202.367496002</v>
      </c>
      <c r="BJ278" s="135">
        <f t="shared" si="70"/>
        <v>18603425.032794</v>
      </c>
      <c r="BK278" s="135">
        <f t="shared" si="70"/>
        <v>18947635.12905</v>
      </c>
      <c r="BL278" s="135">
        <f t="shared" si="70"/>
        <v>19473621.59598332</v>
      </c>
      <c r="BM278" s="135">
        <f t="shared" si="70"/>
        <v>19334240.48495617</v>
      </c>
      <c r="BN278" s="135">
        <f t="shared" si="70"/>
        <v>20644677.32030219</v>
      </c>
      <c r="BO278" s="19">
        <f>BO192+BO269</f>
        <v>18684176.10948825</v>
      </c>
      <c r="BP278" s="81"/>
      <c r="BS278" s="99">
        <f>BS192+BS269</f>
        <v>20580795.627844274</v>
      </c>
      <c r="BU278" s="81">
        <f>SUM(BU9:BU277)</f>
        <v>7.977289058839079</v>
      </c>
      <c r="BX278" s="150"/>
    </row>
    <row r="279" spans="1:76" ht="12.75">
      <c r="A279" s="41">
        <v>258</v>
      </c>
      <c r="B279" s="36"/>
      <c r="C279" s="19" t="s">
        <v>49</v>
      </c>
      <c r="D279" s="19"/>
      <c r="E279" s="19"/>
      <c r="F279" s="5">
        <v>504129597.81138504</v>
      </c>
      <c r="G279" s="5">
        <v>502114192.9175251</v>
      </c>
      <c r="H279" s="5">
        <v>504857884.13529515</v>
      </c>
      <c r="I279" s="5">
        <v>503210794.453112</v>
      </c>
      <c r="J279" s="5">
        <v>499231656.468858</v>
      </c>
      <c r="K279" s="5">
        <v>501554378.76104414</v>
      </c>
      <c r="L279" s="19">
        <f aca="true" t="shared" si="71" ref="L279:BB279">L193+L270</f>
        <v>502846337.6578562</v>
      </c>
      <c r="M279" s="19">
        <f t="shared" si="71"/>
        <v>500220675.14757824</v>
      </c>
      <c r="N279" s="19">
        <f t="shared" si="71"/>
        <v>503117760.5257801</v>
      </c>
      <c r="O279" s="19">
        <f t="shared" si="71"/>
        <v>498487508.1038799</v>
      </c>
      <c r="P279" s="19">
        <f t="shared" si="71"/>
        <v>497963669.94092</v>
      </c>
      <c r="Q279" s="19">
        <f t="shared" si="71"/>
        <v>504573686.7383801</v>
      </c>
      <c r="R279" s="19">
        <f t="shared" si="71"/>
        <v>531381266.99185604</v>
      </c>
      <c r="S279" s="19">
        <f t="shared" si="71"/>
        <v>529533746.79428005</v>
      </c>
      <c r="T279" s="19">
        <f t="shared" si="71"/>
        <v>530495791.45708984</v>
      </c>
      <c r="U279" s="19">
        <f t="shared" si="71"/>
        <v>532089699.98939204</v>
      </c>
      <c r="V279" s="19">
        <f t="shared" si="71"/>
        <v>530788233.9451379</v>
      </c>
      <c r="W279" s="19">
        <f t="shared" si="71"/>
        <v>533585363.1280819</v>
      </c>
      <c r="X279" s="19">
        <f t="shared" si="71"/>
        <v>533390002.9753202</v>
      </c>
      <c r="Y279" s="19">
        <f t="shared" si="71"/>
        <v>533264782.79367507</v>
      </c>
      <c r="Z279" s="19">
        <f t="shared" si="71"/>
        <v>531685086.4318079</v>
      </c>
      <c r="AA279" s="19">
        <f t="shared" si="71"/>
        <v>538684577.91276</v>
      </c>
      <c r="AB279" s="19">
        <f t="shared" si="71"/>
        <v>532704130.224018</v>
      </c>
      <c r="AC279" s="19">
        <f t="shared" si="71"/>
        <v>532136403.57631195</v>
      </c>
      <c r="AD279" s="19">
        <f t="shared" si="71"/>
        <v>546512841.4699758</v>
      </c>
      <c r="AE279" s="19">
        <f t="shared" si="71"/>
        <v>544917810.08199</v>
      </c>
      <c r="AF279" s="19">
        <f t="shared" si="71"/>
        <v>546595437.532793</v>
      </c>
      <c r="AG279" s="19">
        <f t="shared" si="71"/>
        <v>549225091.581814</v>
      </c>
      <c r="AH279" s="19">
        <f t="shared" si="71"/>
        <v>551078404.5643171</v>
      </c>
      <c r="AI279" s="19">
        <f t="shared" si="71"/>
        <v>553093463.5770819</v>
      </c>
      <c r="AJ279" s="19">
        <f t="shared" si="71"/>
        <v>555888642.4282597</v>
      </c>
      <c r="AK279" s="19">
        <f t="shared" si="71"/>
        <v>554339513.2282</v>
      </c>
      <c r="AL279" s="19">
        <f t="shared" si="71"/>
        <v>554918253.43658</v>
      </c>
      <c r="AM279" s="19">
        <f t="shared" si="71"/>
        <v>555913541.2794181</v>
      </c>
      <c r="AN279" s="19">
        <f t="shared" si="71"/>
        <v>554678797.687392</v>
      </c>
      <c r="AO279" s="19">
        <f t="shared" si="71"/>
        <v>557701587.2154357</v>
      </c>
      <c r="AP279" s="19">
        <f t="shared" si="71"/>
        <v>573443000.862632</v>
      </c>
      <c r="AQ279" s="19">
        <f t="shared" si="71"/>
        <v>570283842.0365258</v>
      </c>
      <c r="AR279" s="19">
        <f t="shared" si="71"/>
        <v>569614196.3820981</v>
      </c>
      <c r="AS279" s="19">
        <f t="shared" si="71"/>
        <v>577601749.5135459</v>
      </c>
      <c r="AT279" s="19">
        <f t="shared" si="71"/>
        <v>578336024.0798881</v>
      </c>
      <c r="AU279" s="19">
        <f t="shared" si="71"/>
        <v>581076498.2481</v>
      </c>
      <c r="AV279" s="19">
        <f t="shared" si="71"/>
        <v>591168284.542108</v>
      </c>
      <c r="AW279" s="19">
        <f t="shared" si="71"/>
        <v>588546308.2537429</v>
      </c>
      <c r="AX279" s="19">
        <f t="shared" si="71"/>
        <v>591927856.098176</v>
      </c>
      <c r="AY279" s="19">
        <f t="shared" si="71"/>
        <v>594244271.8179411</v>
      </c>
      <c r="AZ279" s="19">
        <f t="shared" si="71"/>
        <v>594307900.88724</v>
      </c>
      <c r="BA279" s="19">
        <f t="shared" si="71"/>
        <v>591215401.4539299</v>
      </c>
      <c r="BB279" s="135">
        <f t="shared" si="71"/>
        <v>619796361.2572799</v>
      </c>
      <c r="BC279" s="135">
        <f aca="true" t="shared" si="72" ref="BC279:BN279">BC193+BC270</f>
        <v>610690469.4594587</v>
      </c>
      <c r="BD279" s="135">
        <f t="shared" si="72"/>
        <v>617822380.1715908</v>
      </c>
      <c r="BE279" s="135">
        <f t="shared" si="72"/>
        <v>622426739.2429597</v>
      </c>
      <c r="BF279" s="135">
        <f t="shared" si="72"/>
        <v>623590946.0263999</v>
      </c>
      <c r="BG279" s="135">
        <f t="shared" si="72"/>
        <v>623628762.49704</v>
      </c>
      <c r="BH279" s="135">
        <f t="shared" si="72"/>
        <v>634587581.2843158</v>
      </c>
      <c r="BI279" s="135">
        <f t="shared" si="72"/>
        <v>649514383.5825042</v>
      </c>
      <c r="BJ279" s="135">
        <f t="shared" si="72"/>
        <v>655343719.1772056</v>
      </c>
      <c r="BK279" s="135">
        <f t="shared" si="72"/>
        <v>663429424.8709497</v>
      </c>
      <c r="BL279" s="135">
        <f t="shared" si="72"/>
        <v>668980169.4940163</v>
      </c>
      <c r="BM279" s="135">
        <f t="shared" si="72"/>
        <v>692937730.2750435</v>
      </c>
      <c r="BN279" s="135">
        <f t="shared" si="72"/>
        <v>704126898.9996974</v>
      </c>
      <c r="BO279" s="19">
        <f>BO193+BO270</f>
        <v>646705393.3155115</v>
      </c>
      <c r="BP279" s="81"/>
      <c r="BS279" s="99">
        <f>BS193+BS270</f>
        <v>728415210.112259</v>
      </c>
      <c r="BU279" s="81"/>
      <c r="BX279" s="150"/>
    </row>
    <row r="280" spans="1:73" ht="12.75">
      <c r="A280" s="41">
        <v>259</v>
      </c>
      <c r="B280" s="36"/>
      <c r="C280" s="19" t="s">
        <v>50</v>
      </c>
      <c r="D280" s="19"/>
      <c r="E280" s="19"/>
      <c r="F280" s="5">
        <v>41770860.46999997</v>
      </c>
      <c r="G280" s="5">
        <v>40496433.21999997</v>
      </c>
      <c r="H280" s="5">
        <v>39534436.06999996</v>
      </c>
      <c r="I280" s="5">
        <v>40981177.759999976</v>
      </c>
      <c r="J280" s="5">
        <v>40002046.93999999</v>
      </c>
      <c r="K280" s="5">
        <v>36879586.85</v>
      </c>
      <c r="L280" s="19">
        <f aca="true" t="shared" si="73" ref="L280:BB280">L194+L271</f>
        <v>35295516.129999995</v>
      </c>
      <c r="M280" s="19">
        <f t="shared" si="73"/>
        <v>34170470.890000015</v>
      </c>
      <c r="N280" s="19">
        <f t="shared" si="73"/>
        <v>32539520.330000013</v>
      </c>
      <c r="O280" s="19">
        <f t="shared" si="73"/>
        <v>34205958.33000003</v>
      </c>
      <c r="P280" s="19">
        <f t="shared" si="73"/>
        <v>32379262.030000016</v>
      </c>
      <c r="Q280" s="19">
        <f t="shared" si="73"/>
        <v>31473069.329999972</v>
      </c>
      <c r="R280" s="19">
        <f t="shared" si="73"/>
        <v>25727882.04000001</v>
      </c>
      <c r="S280" s="19">
        <f t="shared" si="73"/>
        <v>24867153.609999996</v>
      </c>
      <c r="T280" s="19">
        <f t="shared" si="73"/>
        <v>24137815.740000032</v>
      </c>
      <c r="U280" s="19">
        <f t="shared" si="73"/>
        <v>24526286.660000023</v>
      </c>
      <c r="V280" s="19">
        <f t="shared" si="73"/>
        <v>23652425.260000028</v>
      </c>
      <c r="W280" s="19">
        <f t="shared" si="73"/>
        <v>22198474.33000002</v>
      </c>
      <c r="X280" s="19">
        <f t="shared" si="73"/>
        <v>39343072.790000014</v>
      </c>
      <c r="Y280" s="19">
        <f t="shared" si="73"/>
        <v>39519079.40000001</v>
      </c>
      <c r="Z280" s="19">
        <f t="shared" si="73"/>
        <v>36569944.16000001</v>
      </c>
      <c r="AA280" s="19">
        <f t="shared" si="73"/>
        <v>33174673.860000018</v>
      </c>
      <c r="AB280" s="19">
        <f t="shared" si="73"/>
        <v>31393786.08</v>
      </c>
      <c r="AC280" s="19">
        <f t="shared" si="73"/>
        <v>30182794.62000003</v>
      </c>
      <c r="AD280" s="19">
        <f t="shared" si="73"/>
        <v>35385996.28999999</v>
      </c>
      <c r="AE280" s="19">
        <f t="shared" si="73"/>
        <v>35194203.66</v>
      </c>
      <c r="AF280" s="19">
        <f t="shared" si="73"/>
        <v>33822113.38999997</v>
      </c>
      <c r="AG280" s="19">
        <f t="shared" si="73"/>
        <v>37839695.71000002</v>
      </c>
      <c r="AH280" s="19">
        <f t="shared" si="73"/>
        <v>37008110.690000005</v>
      </c>
      <c r="AI280" s="19">
        <f t="shared" si="73"/>
        <v>33712609.36999999</v>
      </c>
      <c r="AJ280" s="19">
        <f t="shared" si="73"/>
        <v>33069715.740000032</v>
      </c>
      <c r="AK280" s="19">
        <f t="shared" si="73"/>
        <v>31756854.86000002</v>
      </c>
      <c r="AL280" s="19">
        <f t="shared" si="73"/>
        <v>30822930.22000002</v>
      </c>
      <c r="AM280" s="19">
        <f t="shared" si="73"/>
        <v>25090136.220000055</v>
      </c>
      <c r="AN280" s="19">
        <f t="shared" si="73"/>
        <v>23117976.860000033</v>
      </c>
      <c r="AO280" s="19">
        <f t="shared" si="73"/>
        <v>23273616.779999975</v>
      </c>
      <c r="AP280" s="19">
        <f t="shared" si="73"/>
        <v>22491701.529999968</v>
      </c>
      <c r="AQ280" s="19">
        <f t="shared" si="73"/>
        <v>21682156.509999983</v>
      </c>
      <c r="AR280" s="19">
        <f t="shared" si="73"/>
        <v>19602917.510000028</v>
      </c>
      <c r="AS280" s="19">
        <f t="shared" si="73"/>
        <v>17250953.29000001</v>
      </c>
      <c r="AT280" s="19">
        <f t="shared" si="73"/>
        <v>15107478.240000002</v>
      </c>
      <c r="AU280" s="19">
        <f t="shared" si="73"/>
        <v>14985789.909999982</v>
      </c>
      <c r="AV280" s="19">
        <f t="shared" si="73"/>
        <v>10170462.760000005</v>
      </c>
      <c r="AW280" s="19">
        <f t="shared" si="73"/>
        <v>8015233.550000027</v>
      </c>
      <c r="AX280" s="19">
        <f t="shared" si="73"/>
        <v>4934771.820000008</v>
      </c>
      <c r="AY280" s="19">
        <f t="shared" si="73"/>
        <v>3208272.349999979</v>
      </c>
      <c r="AZ280" s="19">
        <f t="shared" si="73"/>
        <v>3844590.05999995</v>
      </c>
      <c r="BA280" s="19">
        <f t="shared" si="73"/>
        <v>3674268.6499999985</v>
      </c>
      <c r="BB280" s="135">
        <f t="shared" si="73"/>
        <v>4832355.8099999875</v>
      </c>
      <c r="BC280" s="135">
        <f aca="true" t="shared" si="74" ref="BC280:BN280">BC194+BC271</f>
        <v>5505896.646859996</v>
      </c>
      <c r="BD280" s="135">
        <f t="shared" si="74"/>
        <v>4801713.314740002</v>
      </c>
      <c r="BE280" s="135">
        <f t="shared" si="74"/>
        <v>7241665.080800019</v>
      </c>
      <c r="BF280" s="135">
        <f t="shared" si="74"/>
        <v>6535794.190800004</v>
      </c>
      <c r="BG280" s="135">
        <f t="shared" si="74"/>
        <v>6067573.100799985</v>
      </c>
      <c r="BH280" s="135">
        <f t="shared" si="74"/>
        <v>4125374.4968599677</v>
      </c>
      <c r="BI280" s="135">
        <f t="shared" si="74"/>
        <v>2112120.4129199833</v>
      </c>
      <c r="BJ280" s="135">
        <f t="shared" si="74"/>
        <v>-932858.107079953</v>
      </c>
      <c r="BK280" s="135">
        <f t="shared" si="74"/>
        <v>-3297357.268900007</v>
      </c>
      <c r="BL280" s="135">
        <f t="shared" si="74"/>
        <v>-6859891.769999996</v>
      </c>
      <c r="BM280" s="135">
        <f t="shared" si="74"/>
        <v>-6337399.99999997</v>
      </c>
      <c r="BN280" s="135">
        <f t="shared" si="74"/>
        <v>-6610512.75999999</v>
      </c>
      <c r="BO280" s="19">
        <f>BO194+BO271</f>
        <v>45364699.59875</v>
      </c>
      <c r="BP280" s="81"/>
      <c r="BS280" s="99">
        <f>BS194+BS271</f>
        <v>-2868603.327110611</v>
      </c>
      <c r="BU280" s="81"/>
    </row>
    <row r="281" spans="1:73" ht="13.5" thickBot="1">
      <c r="A281" s="41">
        <v>260</v>
      </c>
      <c r="B281" s="64"/>
      <c r="C281" s="65"/>
      <c r="D281" s="65"/>
      <c r="E281" s="65"/>
      <c r="F281" s="13"/>
      <c r="G281" s="13"/>
      <c r="H281" s="13"/>
      <c r="I281" s="5"/>
      <c r="J281" s="5"/>
      <c r="K281" s="5"/>
      <c r="L281" s="67"/>
      <c r="M281" s="65"/>
      <c r="N281" s="65"/>
      <c r="O281" s="65"/>
      <c r="P281" s="65"/>
      <c r="Q281" s="65"/>
      <c r="R281" s="65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45"/>
      <c r="BC281" s="13"/>
      <c r="BD281" s="13"/>
      <c r="BE281" s="13"/>
      <c r="BF281" s="13"/>
      <c r="BG281" s="13"/>
      <c r="BH281" s="13"/>
      <c r="BI281" s="13"/>
      <c r="BJ281" s="13"/>
      <c r="BK281" s="13"/>
      <c r="BL281" s="253">
        <f>SUM(BL277:BL280)</f>
        <v>738442440.3299996</v>
      </c>
      <c r="BM281" s="253">
        <f>SUM(BM277:BM280)</f>
        <v>763831510.7499996</v>
      </c>
      <c r="BN281" s="253"/>
      <c r="BO281" s="65"/>
      <c r="BP281" s="81"/>
      <c r="BS281" s="13"/>
      <c r="BU281" s="81"/>
    </row>
    <row r="282" spans="1:73" ht="14.25" thickBot="1" thickTop="1">
      <c r="A282" s="41">
        <v>261</v>
      </c>
      <c r="B282" s="36"/>
      <c r="C282" s="19"/>
      <c r="D282" s="19"/>
      <c r="E282" s="19"/>
      <c r="F282" s="5"/>
      <c r="G282" s="5"/>
      <c r="H282" s="5"/>
      <c r="I282" s="13"/>
      <c r="J282" s="13"/>
      <c r="K282" s="13"/>
      <c r="L282" s="50"/>
      <c r="M282" s="19"/>
      <c r="N282" s="19"/>
      <c r="O282" s="19"/>
      <c r="P282" s="19"/>
      <c r="Q282" s="19"/>
      <c r="R282" s="19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35"/>
      <c r="BC282" s="5"/>
      <c r="BD282" s="5"/>
      <c r="BE282" s="5"/>
      <c r="BF282" s="5"/>
      <c r="BG282" s="5"/>
      <c r="BH282" s="5"/>
      <c r="BI282" s="5"/>
      <c r="BJ282" s="5"/>
      <c r="BK282" s="5"/>
      <c r="BL282" s="208"/>
      <c r="BM282" s="208"/>
      <c r="BN282" s="208"/>
      <c r="BO282" s="19"/>
      <c r="BP282" s="81"/>
      <c r="BU282" s="81"/>
    </row>
    <row r="283" spans="1:73" ht="13.5" thickTop="1">
      <c r="A283" s="41">
        <v>262</v>
      </c>
      <c r="B283" s="36"/>
      <c r="C283" s="19" t="s">
        <v>74</v>
      </c>
      <c r="D283" s="19"/>
      <c r="E283" s="19"/>
      <c r="F283" s="5">
        <v>602188965.9499998</v>
      </c>
      <c r="G283" s="5">
        <v>594588479.8199998</v>
      </c>
      <c r="H283" s="5">
        <v>590627989.3100001</v>
      </c>
      <c r="I283" s="5">
        <v>591069669.2499999</v>
      </c>
      <c r="J283" s="5">
        <v>582625019.9300001</v>
      </c>
      <c r="K283" s="5">
        <v>583993819.22</v>
      </c>
      <c r="L283" s="19">
        <f aca="true" t="shared" si="75" ref="L283:BB283">L197+L274</f>
        <v>590102586.2000002</v>
      </c>
      <c r="M283" s="19">
        <f t="shared" si="75"/>
        <v>592390727.2100002</v>
      </c>
      <c r="N283" s="19">
        <f t="shared" si="75"/>
        <v>601475395.4900001</v>
      </c>
      <c r="O283" s="19">
        <f t="shared" si="75"/>
        <v>599507035.42</v>
      </c>
      <c r="P283" s="19">
        <f t="shared" si="75"/>
        <v>601601183.97</v>
      </c>
      <c r="Q283" s="19">
        <f t="shared" si="75"/>
        <v>596783139.09</v>
      </c>
      <c r="R283" s="19">
        <f t="shared" si="75"/>
        <v>613458103.9000001</v>
      </c>
      <c r="S283" s="19">
        <f t="shared" si="75"/>
        <v>595575283.03</v>
      </c>
      <c r="T283" s="19">
        <f t="shared" si="75"/>
        <v>597691368.1299999</v>
      </c>
      <c r="U283" s="19">
        <f t="shared" si="75"/>
        <v>600513059.8100001</v>
      </c>
      <c r="V283" s="19">
        <f t="shared" si="75"/>
        <v>601935129.12</v>
      </c>
      <c r="W283" s="19">
        <f t="shared" si="75"/>
        <v>607620173.0899999</v>
      </c>
      <c r="X283" s="19">
        <f t="shared" si="75"/>
        <v>630535546.8100002</v>
      </c>
      <c r="Y283" s="19">
        <f t="shared" si="75"/>
        <v>638347008.3800001</v>
      </c>
      <c r="Z283" s="19">
        <f t="shared" si="75"/>
        <v>644228334.1899998</v>
      </c>
      <c r="AA283" s="19">
        <f t="shared" si="75"/>
        <v>650644945.9700001</v>
      </c>
      <c r="AB283" s="19">
        <f t="shared" si="75"/>
        <v>643195315.96</v>
      </c>
      <c r="AC283" s="19">
        <f t="shared" si="75"/>
        <v>641621112.9599999</v>
      </c>
      <c r="AD283" s="19">
        <f t="shared" si="75"/>
        <v>656432146.4499998</v>
      </c>
      <c r="AE283" s="19">
        <f t="shared" si="75"/>
        <v>644570647.3600001</v>
      </c>
      <c r="AF283" s="19">
        <f t="shared" si="75"/>
        <v>633319189.14</v>
      </c>
      <c r="AG283" s="19">
        <f t="shared" si="75"/>
        <v>629172284.1899999</v>
      </c>
      <c r="AH283" s="19">
        <f t="shared" si="75"/>
        <v>625974601.1100001</v>
      </c>
      <c r="AI283" s="19">
        <f t="shared" si="75"/>
        <v>629695763.8199998</v>
      </c>
      <c r="AJ283" s="19">
        <f t="shared" si="75"/>
        <v>637357164.5499997</v>
      </c>
      <c r="AK283" s="19">
        <f t="shared" si="75"/>
        <v>645055692.95</v>
      </c>
      <c r="AL283" s="19">
        <f t="shared" si="75"/>
        <v>656048287.38</v>
      </c>
      <c r="AM283" s="19">
        <f t="shared" si="75"/>
        <v>658277388.98</v>
      </c>
      <c r="AN283" s="19">
        <f t="shared" si="75"/>
        <v>668708993.0900002</v>
      </c>
      <c r="AO283" s="19">
        <f t="shared" si="75"/>
        <v>675978235.0199997</v>
      </c>
      <c r="AP283" s="19">
        <f t="shared" si="75"/>
        <v>679019247.3800001</v>
      </c>
      <c r="AQ283" s="19">
        <f t="shared" si="75"/>
        <v>668734422.4099998</v>
      </c>
      <c r="AR283" s="19">
        <f t="shared" si="75"/>
        <v>655119891.91</v>
      </c>
      <c r="AS283" s="19">
        <f t="shared" si="75"/>
        <v>643014167.1899999</v>
      </c>
      <c r="AT283" s="19">
        <f t="shared" si="75"/>
        <v>641766608.1600001</v>
      </c>
      <c r="AU283" s="19">
        <f t="shared" si="75"/>
        <v>649280088.1299999</v>
      </c>
      <c r="AV283" s="19">
        <f t="shared" si="75"/>
        <v>662691550.13</v>
      </c>
      <c r="AW283" s="19">
        <f t="shared" si="75"/>
        <v>667850510.31</v>
      </c>
      <c r="AX283" s="19">
        <f t="shared" si="75"/>
        <v>678222623.29</v>
      </c>
      <c r="AY283" s="19">
        <f t="shared" si="75"/>
        <v>682756401.588</v>
      </c>
      <c r="AZ283" s="19">
        <f t="shared" si="75"/>
        <v>685923946.46</v>
      </c>
      <c r="BA283" s="19">
        <f t="shared" si="75"/>
        <v>682841335.7899998</v>
      </c>
      <c r="BB283" s="135">
        <f t="shared" si="75"/>
        <v>699909487.0699997</v>
      </c>
      <c r="BC283" s="5">
        <v>672708741.4099997</v>
      </c>
      <c r="BD283" s="5">
        <v>671250786.6999998</v>
      </c>
      <c r="BE283" s="5">
        <v>678850858.1599998</v>
      </c>
      <c r="BF283" s="5">
        <v>678548622.5699999</v>
      </c>
      <c r="BG283" s="5">
        <v>681636661.5099999</v>
      </c>
      <c r="BH283" s="5">
        <v>695287240.0799998</v>
      </c>
      <c r="BI283" s="5">
        <v>714614068.3700001</v>
      </c>
      <c r="BJ283" s="5">
        <v>724431362.0499995</v>
      </c>
      <c r="BK283" s="5">
        <v>736672363.9199998</v>
      </c>
      <c r="BL283" s="208">
        <f>BL197+BL274</f>
        <v>738442440.3299994</v>
      </c>
      <c r="BM283" s="208">
        <f>BM197+BM274</f>
        <v>763831510.7499998</v>
      </c>
      <c r="BN283" s="208">
        <f>BN197+BN274</f>
        <v>767222585.6199995</v>
      </c>
      <c r="BO283" s="19">
        <f>BO197+BO274</f>
        <v>707486724.3495831</v>
      </c>
      <c r="BP283" s="81"/>
      <c r="BS283" s="99">
        <f>BS197+BS274</f>
        <v>789875344.6447338</v>
      </c>
      <c r="BU283" s="81"/>
    </row>
    <row r="284" spans="1:73" ht="13.5" thickBot="1">
      <c r="A284" s="41">
        <v>263</v>
      </c>
      <c r="B284" s="36"/>
      <c r="C284" s="19"/>
      <c r="D284" s="19"/>
      <c r="E284" s="19"/>
      <c r="F284" s="5"/>
      <c r="G284" s="5"/>
      <c r="H284" s="5"/>
      <c r="I284" s="5"/>
      <c r="J284" s="5"/>
      <c r="K284" s="5"/>
      <c r="L284" s="67"/>
      <c r="M284" s="65"/>
      <c r="N284" s="65"/>
      <c r="O284" s="65"/>
      <c r="P284" s="65"/>
      <c r="Q284" s="65"/>
      <c r="R284" s="65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143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19"/>
      <c r="BP284" s="81">
        <f>SUM(BP9:BP283)</f>
        <v>11.99048825047939</v>
      </c>
      <c r="BS284" s="130"/>
      <c r="BU284" s="81"/>
    </row>
    <row r="285" spans="1:71" ht="13.5" thickTop="1">
      <c r="A285" s="41">
        <v>264</v>
      </c>
      <c r="B285" s="73">
        <v>1641</v>
      </c>
      <c r="C285" s="19" t="s">
        <v>37</v>
      </c>
      <c r="D285" s="19"/>
      <c r="E285" s="19"/>
      <c r="F285" s="5"/>
      <c r="G285" s="5"/>
      <c r="H285" s="5"/>
      <c r="I285" s="5"/>
      <c r="J285" s="5"/>
      <c r="K285" s="5"/>
      <c r="L285" s="50"/>
      <c r="M285" s="19"/>
      <c r="N285" s="19"/>
      <c r="O285" s="19"/>
      <c r="P285" s="19"/>
      <c r="Q285" s="19"/>
      <c r="R285" s="19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3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19"/>
      <c r="BP285" s="81"/>
      <c r="BS285" s="111"/>
    </row>
    <row r="286" spans="1:71" ht="12.75">
      <c r="A286" s="41">
        <v>265</v>
      </c>
      <c r="B286" s="36"/>
      <c r="C286" s="19"/>
      <c r="D286" s="19" t="s">
        <v>38</v>
      </c>
      <c r="E286" s="19"/>
      <c r="F286" s="5"/>
      <c r="G286" s="5"/>
      <c r="H286" s="5"/>
      <c r="I286" s="5"/>
      <c r="J286" s="5"/>
      <c r="K286" s="5"/>
      <c r="L286" s="50">
        <f>L200+L277</f>
        <v>34044883.68000001</v>
      </c>
      <c r="M286" s="19"/>
      <c r="N286" s="19"/>
      <c r="O286" s="19"/>
      <c r="P286" s="19"/>
      <c r="Q286" s="19"/>
      <c r="R286" s="19">
        <v>-7499128</v>
      </c>
      <c r="S286" s="5">
        <v>-2815128</v>
      </c>
      <c r="T286" s="5">
        <v>-2065940</v>
      </c>
      <c r="U286" s="5">
        <v>-2716437</v>
      </c>
      <c r="V286" s="5">
        <v>-3615085</v>
      </c>
      <c r="W286" s="5">
        <v>-4928975</v>
      </c>
      <c r="X286" s="5">
        <v>-6713190</v>
      </c>
      <c r="Y286" s="5">
        <v>-8662283</v>
      </c>
      <c r="Z286" s="5">
        <v>-11268716</v>
      </c>
      <c r="AA286" s="5">
        <v>-12863466</v>
      </c>
      <c r="AB286" s="5">
        <v>-13176425</v>
      </c>
      <c r="AC286" s="5">
        <v>-13004749</v>
      </c>
      <c r="AD286" s="5">
        <v>-11290630</v>
      </c>
      <c r="AE286" s="19">
        <v>-11290630</v>
      </c>
      <c r="AF286" s="19">
        <v>-8333630</v>
      </c>
      <c r="AG286" s="19">
        <v>-5340838</v>
      </c>
      <c r="AH286" s="19">
        <v>-2632285</v>
      </c>
      <c r="AI286" s="19">
        <v>-1716771</v>
      </c>
      <c r="AJ286" s="19">
        <v>-2863945</v>
      </c>
      <c r="AK286" s="19">
        <v>-4224962</v>
      </c>
      <c r="AL286" s="19">
        <v>-6821405</v>
      </c>
      <c r="AM286" s="19">
        <v>-9266564</v>
      </c>
      <c r="AN286" s="19">
        <v>-11619886</v>
      </c>
      <c r="AO286" s="19">
        <v>-13554660</v>
      </c>
      <c r="AP286" s="19">
        <v>-12872564</v>
      </c>
      <c r="AQ286" s="19">
        <v>-8266489</v>
      </c>
      <c r="AR286" s="19">
        <v>-8266489</v>
      </c>
      <c r="AS286" s="19">
        <v>-8266489</v>
      </c>
      <c r="AT286" s="19">
        <v>-8266489</v>
      </c>
      <c r="AU286" s="19">
        <v>-8266489</v>
      </c>
      <c r="AV286" s="19">
        <v>-8266489</v>
      </c>
      <c r="AW286" s="19">
        <v>-8266489</v>
      </c>
      <c r="AX286" s="19">
        <v>-8266489</v>
      </c>
      <c r="AY286" s="19">
        <v>-8266489</v>
      </c>
      <c r="AZ286" s="19">
        <v>-8266489</v>
      </c>
      <c r="BA286" s="19">
        <v>-8266489</v>
      </c>
      <c r="BB286" s="19">
        <v>-8266489</v>
      </c>
      <c r="BC286" s="7">
        <v>-6653855</v>
      </c>
      <c r="BD286" s="7">
        <v>-5159969</v>
      </c>
      <c r="BE286" s="7">
        <v>-4845064</v>
      </c>
      <c r="BF286" s="7">
        <v>-4755930</v>
      </c>
      <c r="BG286" s="7">
        <v>-6416959</v>
      </c>
      <c r="BH286" s="7">
        <v>-7513854</v>
      </c>
      <c r="BI286" s="7">
        <v>-9391411</v>
      </c>
      <c r="BJ286" s="7">
        <v>-11643421</v>
      </c>
      <c r="BK286" s="224">
        <v>-13449913</v>
      </c>
      <c r="BL286" s="7"/>
      <c r="BM286" s="7"/>
      <c r="BN286" s="7"/>
      <c r="BO286" s="15">
        <f>((BB286/2)+SUM(BC286:BM286)+(BN286/2))/12</f>
        <v>-6163635.041666667</v>
      </c>
      <c r="BP286" s="81"/>
      <c r="BS286" s="111"/>
    </row>
    <row r="287" spans="1:73" ht="12.75">
      <c r="A287" s="35"/>
      <c r="B287" s="36"/>
      <c r="C287" s="19"/>
      <c r="D287" s="19" t="s">
        <v>39</v>
      </c>
      <c r="E287" s="19"/>
      <c r="F287" s="150"/>
      <c r="G287" s="150"/>
      <c r="H287" s="150"/>
      <c r="I287" s="5"/>
      <c r="J287" s="5"/>
      <c r="K287" s="5"/>
      <c r="M287" s="19"/>
      <c r="N287" s="19"/>
      <c r="O287" s="19"/>
      <c r="P287" s="19"/>
      <c r="Q287" s="19"/>
      <c r="R287" s="19">
        <f aca="true" t="shared" si="76" ref="R287:BB287">SUM(R286)</f>
        <v>-7499128</v>
      </c>
      <c r="S287" s="19">
        <f t="shared" si="76"/>
        <v>-2815128</v>
      </c>
      <c r="T287" s="19">
        <f t="shared" si="76"/>
        <v>-2065940</v>
      </c>
      <c r="U287" s="19">
        <f t="shared" si="76"/>
        <v>-2716437</v>
      </c>
      <c r="V287" s="19">
        <f t="shared" si="76"/>
        <v>-3615085</v>
      </c>
      <c r="W287" s="19">
        <f t="shared" si="76"/>
        <v>-4928975</v>
      </c>
      <c r="X287" s="19">
        <f t="shared" si="76"/>
        <v>-6713190</v>
      </c>
      <c r="Y287" s="19">
        <f t="shared" si="76"/>
        <v>-8662283</v>
      </c>
      <c r="Z287" s="19">
        <f t="shared" si="76"/>
        <v>-11268716</v>
      </c>
      <c r="AA287" s="19">
        <f t="shared" si="76"/>
        <v>-12863466</v>
      </c>
      <c r="AB287" s="19">
        <f t="shared" si="76"/>
        <v>-13176425</v>
      </c>
      <c r="AC287" s="19">
        <f t="shared" si="76"/>
        <v>-13004749</v>
      </c>
      <c r="AD287" s="19">
        <f t="shared" si="76"/>
        <v>-11290630</v>
      </c>
      <c r="AE287" s="19">
        <f t="shared" si="76"/>
        <v>-11290630</v>
      </c>
      <c r="AF287" s="19">
        <f t="shared" si="76"/>
        <v>-8333630</v>
      </c>
      <c r="AG287" s="19">
        <f t="shared" si="76"/>
        <v>-5340838</v>
      </c>
      <c r="AH287" s="19">
        <f t="shared" si="76"/>
        <v>-2632285</v>
      </c>
      <c r="AI287" s="19">
        <f t="shared" si="76"/>
        <v>-1716771</v>
      </c>
      <c r="AJ287" s="19">
        <f t="shared" si="76"/>
        <v>-2863945</v>
      </c>
      <c r="AK287" s="19">
        <f t="shared" si="76"/>
        <v>-4224962</v>
      </c>
      <c r="AL287" s="19">
        <f t="shared" si="76"/>
        <v>-6821405</v>
      </c>
      <c r="AM287" s="19">
        <f t="shared" si="76"/>
        <v>-9266564</v>
      </c>
      <c r="AN287" s="19">
        <f t="shared" si="76"/>
        <v>-11619886</v>
      </c>
      <c r="AO287" s="19">
        <f t="shared" si="76"/>
        <v>-13554660</v>
      </c>
      <c r="AP287" s="19">
        <f t="shared" si="76"/>
        <v>-12872564</v>
      </c>
      <c r="AQ287" s="19">
        <f t="shared" si="76"/>
        <v>-8266489</v>
      </c>
      <c r="AR287" s="19">
        <f t="shared" si="76"/>
        <v>-8266489</v>
      </c>
      <c r="AS287" s="19">
        <f t="shared" si="76"/>
        <v>-8266489</v>
      </c>
      <c r="AT287" s="19">
        <f t="shared" si="76"/>
        <v>-8266489</v>
      </c>
      <c r="AU287" s="19">
        <f t="shared" si="76"/>
        <v>-8266489</v>
      </c>
      <c r="AV287" s="19">
        <f t="shared" si="76"/>
        <v>-8266489</v>
      </c>
      <c r="AW287" s="19">
        <f t="shared" si="76"/>
        <v>-8266489</v>
      </c>
      <c r="AX287" s="19">
        <f t="shared" si="76"/>
        <v>-8266489</v>
      </c>
      <c r="AY287" s="19">
        <f t="shared" si="76"/>
        <v>-8266489</v>
      </c>
      <c r="AZ287" s="19">
        <f t="shared" si="76"/>
        <v>-8266489</v>
      </c>
      <c r="BA287" s="19">
        <f t="shared" si="76"/>
        <v>-8266489</v>
      </c>
      <c r="BB287" s="19">
        <f t="shared" si="76"/>
        <v>-8266489</v>
      </c>
      <c r="BC287" s="6">
        <v>-6653855</v>
      </c>
      <c r="BD287" s="6">
        <v>-5159969</v>
      </c>
      <c r="BE287" s="6">
        <v>-4845064</v>
      </c>
      <c r="BF287" s="6">
        <v>-4755930</v>
      </c>
      <c r="BG287" s="6">
        <v>-6416959</v>
      </c>
      <c r="BH287" s="6">
        <v>-7513854</v>
      </c>
      <c r="BI287" s="6">
        <v>-9391411</v>
      </c>
      <c r="BJ287" s="6">
        <v>-11643421</v>
      </c>
      <c r="BK287" s="7">
        <v>-13449913</v>
      </c>
      <c r="BL287" s="5"/>
      <c r="BM287" s="5"/>
      <c r="BN287" s="5"/>
      <c r="BO287" s="19">
        <f>SUM(BO286)</f>
        <v>-6163635.041666667</v>
      </c>
      <c r="BP287" s="81"/>
      <c r="BS287" s="111"/>
      <c r="BU287" s="87"/>
    </row>
    <row r="288" spans="1:73" ht="12.75">
      <c r="A288" s="35"/>
      <c r="B288" s="36"/>
      <c r="C288" s="19"/>
      <c r="D288" s="19"/>
      <c r="E288" s="19"/>
      <c r="F288" s="150"/>
      <c r="G288" s="150"/>
      <c r="H288" s="150"/>
      <c r="I288" s="150"/>
      <c r="J288" s="150"/>
      <c r="K288" s="150"/>
      <c r="M288" s="19"/>
      <c r="N288" s="19"/>
      <c r="O288" s="19"/>
      <c r="P288" s="19"/>
      <c r="Q288" s="19"/>
      <c r="R288" s="19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35"/>
      <c r="BC288" s="106"/>
      <c r="BD288" s="106"/>
      <c r="BE288" s="106"/>
      <c r="BF288" s="106"/>
      <c r="BG288" s="106"/>
      <c r="BH288" s="106"/>
      <c r="BI288" s="106"/>
      <c r="BJ288" s="106"/>
      <c r="BK288" s="5"/>
      <c r="BL288" s="106"/>
      <c r="BM288" s="106"/>
      <c r="BN288" s="106"/>
      <c r="BO288" s="19"/>
      <c r="BP288" s="81"/>
      <c r="BS288" s="111"/>
      <c r="BU288" s="87"/>
    </row>
    <row r="289" spans="1:71" ht="12.75">
      <c r="A289" s="35"/>
      <c r="B289" s="36"/>
      <c r="C289" s="19"/>
      <c r="D289" s="19"/>
      <c r="E289" s="19"/>
      <c r="F289" s="211"/>
      <c r="G289" s="211"/>
      <c r="H289" s="211"/>
      <c r="I289" s="150"/>
      <c r="J289" s="150"/>
      <c r="K289" s="150"/>
      <c r="M289" s="19"/>
      <c r="N289" s="19"/>
      <c r="O289" s="19"/>
      <c r="P289" s="19"/>
      <c r="Q289" s="19"/>
      <c r="R289" s="19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35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9"/>
      <c r="BP289" s="81"/>
      <c r="BS289" s="111"/>
    </row>
    <row r="290" spans="1:71" ht="12.75">
      <c r="A290" s="35"/>
      <c r="F290" s="211"/>
      <c r="G290" s="211"/>
      <c r="H290" s="211"/>
      <c r="I290" s="211"/>
      <c r="J290" s="211"/>
      <c r="K290" s="211"/>
      <c r="M290" s="19"/>
      <c r="N290" s="19"/>
      <c r="O290" s="19"/>
      <c r="P290" s="19"/>
      <c r="Q290" s="19"/>
      <c r="R290" s="19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35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P290" s="81"/>
      <c r="BS290" s="111"/>
    </row>
    <row r="291" spans="1:71" ht="12.75">
      <c r="A291" s="35"/>
      <c r="F291" s="211"/>
      <c r="G291" s="211"/>
      <c r="H291" s="211"/>
      <c r="I291" s="211"/>
      <c r="J291" s="211"/>
      <c r="K291" s="211"/>
      <c r="M291" s="19"/>
      <c r="N291" s="19"/>
      <c r="O291" s="19"/>
      <c r="P291" s="19"/>
      <c r="Q291" s="19"/>
      <c r="R291" s="19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35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S291" s="111"/>
    </row>
    <row r="292" spans="1:71" ht="12.75">
      <c r="A292" s="35"/>
      <c r="F292" s="4"/>
      <c r="G292" s="4"/>
      <c r="H292" s="4"/>
      <c r="I292" s="211"/>
      <c r="J292" s="211"/>
      <c r="K292" s="211"/>
      <c r="M292" s="19"/>
      <c r="N292" s="19"/>
      <c r="O292" s="19"/>
      <c r="P292" s="19"/>
      <c r="Q292" s="19"/>
      <c r="R292" s="19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35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74" t="s">
        <v>40</v>
      </c>
      <c r="BS292" s="111"/>
    </row>
    <row r="293" spans="6:71" ht="12.75">
      <c r="F293" s="4"/>
      <c r="G293" s="4"/>
      <c r="H293" s="4"/>
      <c r="I293" s="4"/>
      <c r="J293" s="4"/>
      <c r="K293" s="4"/>
      <c r="M293" s="19"/>
      <c r="N293" s="19"/>
      <c r="O293" s="19"/>
      <c r="P293" s="19"/>
      <c r="Q293" s="19"/>
      <c r="R293" s="19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74" t="s">
        <v>7</v>
      </c>
      <c r="BP293" s="87"/>
      <c r="BS293" s="111"/>
    </row>
    <row r="294" spans="6:71" ht="12.75">
      <c r="F294" s="212"/>
      <c r="G294" s="212"/>
      <c r="H294" s="212"/>
      <c r="I294" s="4"/>
      <c r="J294" s="4"/>
      <c r="K294" s="4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P294" s="87"/>
      <c r="BS294" s="111"/>
    </row>
    <row r="295" spans="6:71" ht="12.75">
      <c r="F295" s="212"/>
      <c r="G295" s="212"/>
      <c r="H295" s="212"/>
      <c r="I295" s="212"/>
      <c r="J295" s="212"/>
      <c r="K295" s="212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S295" s="111"/>
    </row>
    <row r="296" spans="6:71" ht="12.75">
      <c r="F296" s="212"/>
      <c r="G296" s="212"/>
      <c r="H296" s="212"/>
      <c r="I296" s="212"/>
      <c r="J296" s="212"/>
      <c r="K296" s="212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S296" s="111"/>
    </row>
    <row r="297" spans="6:71" ht="12.75">
      <c r="F297" s="212"/>
      <c r="G297" s="212"/>
      <c r="H297" s="212"/>
      <c r="I297" s="212"/>
      <c r="J297" s="212"/>
      <c r="K297" s="212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S297" s="111"/>
    </row>
    <row r="298" spans="6:71" ht="12.75">
      <c r="F298" s="213"/>
      <c r="G298" s="213"/>
      <c r="H298" s="213"/>
      <c r="I298" s="212"/>
      <c r="J298" s="212"/>
      <c r="K298" s="212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S298" s="111"/>
    </row>
    <row r="299" spans="6:71" ht="12.75">
      <c r="F299" s="213"/>
      <c r="G299" s="213"/>
      <c r="H299" s="213"/>
      <c r="I299" s="213"/>
      <c r="J299" s="213"/>
      <c r="K299" s="213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S299" s="111"/>
    </row>
    <row r="300" spans="6:71" ht="12.75">
      <c r="F300" s="214"/>
      <c r="G300" s="214"/>
      <c r="H300" s="214"/>
      <c r="I300" s="213"/>
      <c r="J300" s="213"/>
      <c r="K300" s="213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S300" s="111"/>
    </row>
    <row r="301" spans="6:71" ht="12.75">
      <c r="F301" s="214"/>
      <c r="G301" s="214"/>
      <c r="H301" s="214"/>
      <c r="I301" s="214"/>
      <c r="J301" s="214"/>
      <c r="K301" s="214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S301" s="111"/>
    </row>
    <row r="302" spans="6:71" ht="12.75">
      <c r="F302" s="213"/>
      <c r="G302" s="213"/>
      <c r="H302" s="213"/>
      <c r="I302" s="214"/>
      <c r="J302" s="214"/>
      <c r="K302" s="214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S302" s="111"/>
    </row>
    <row r="303" spans="6:71" ht="12.75">
      <c r="F303" s="4"/>
      <c r="G303" s="4"/>
      <c r="H303" s="4"/>
      <c r="I303" s="213"/>
      <c r="J303" s="213"/>
      <c r="K303" s="213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S303" s="111"/>
    </row>
    <row r="304" spans="6:71" ht="12.75">
      <c r="F304" s="4"/>
      <c r="G304" s="4"/>
      <c r="H304" s="4"/>
      <c r="I304" s="4"/>
      <c r="J304" s="4"/>
      <c r="K304" s="4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S304" s="111"/>
    </row>
    <row r="305" spans="6:71" ht="12.75">
      <c r="F305" s="5"/>
      <c r="G305" s="5"/>
      <c r="H305" s="5"/>
      <c r="I305" s="4"/>
      <c r="J305" s="4"/>
      <c r="K305" s="4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S305" s="111"/>
    </row>
    <row r="306" spans="6:71" ht="12.75">
      <c r="F306" s="5"/>
      <c r="G306" s="5"/>
      <c r="H306" s="5"/>
      <c r="I306" s="5"/>
      <c r="J306" s="5"/>
      <c r="K306" s="5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S306" s="111"/>
    </row>
    <row r="307" spans="6:71" ht="12.75">
      <c r="F307" s="5"/>
      <c r="G307" s="5"/>
      <c r="H307" s="5"/>
      <c r="I307" s="5"/>
      <c r="J307" s="5"/>
      <c r="K307" s="5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S307" s="111"/>
    </row>
    <row r="308" spans="6:71" ht="12.75">
      <c r="F308" s="4"/>
      <c r="G308" s="4"/>
      <c r="H308" s="4"/>
      <c r="I308" s="5"/>
      <c r="J308" s="5"/>
      <c r="K308" s="5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S308" s="111"/>
    </row>
    <row r="309" spans="6:71" ht="12.75">
      <c r="F309" s="4"/>
      <c r="G309" s="4"/>
      <c r="H309" s="4"/>
      <c r="I309" s="4"/>
      <c r="J309" s="4"/>
      <c r="K309" s="4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S309" s="111"/>
    </row>
    <row r="310" spans="6:71" ht="12.75">
      <c r="F310" s="4"/>
      <c r="G310" s="4"/>
      <c r="H310" s="4"/>
      <c r="I310" s="4"/>
      <c r="J310" s="4"/>
      <c r="K310" s="4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S310" s="111"/>
    </row>
    <row r="311" spans="6:71" ht="12.75">
      <c r="F311" s="4"/>
      <c r="G311" s="4"/>
      <c r="H311" s="4"/>
      <c r="I311" s="4"/>
      <c r="J311" s="4"/>
      <c r="K311" s="4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S311" s="111"/>
    </row>
    <row r="312" spans="6:71" ht="12.75">
      <c r="F312" s="4"/>
      <c r="G312" s="4"/>
      <c r="H312" s="4"/>
      <c r="I312" s="4"/>
      <c r="J312" s="4"/>
      <c r="K312" s="4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S312" s="111"/>
    </row>
    <row r="313" spans="6:71" ht="12.75">
      <c r="F313" s="4"/>
      <c r="G313" s="4"/>
      <c r="H313" s="4"/>
      <c r="I313" s="4"/>
      <c r="J313" s="4"/>
      <c r="K313" s="4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S313" s="111"/>
    </row>
    <row r="314" spans="6:71" ht="12.75">
      <c r="F314" s="4"/>
      <c r="G314" s="4"/>
      <c r="H314" s="4"/>
      <c r="I314" s="4"/>
      <c r="J314" s="4"/>
      <c r="K314" s="4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S314" s="111"/>
    </row>
    <row r="315" spans="6:71" ht="12.75">
      <c r="F315" s="4"/>
      <c r="G315" s="4"/>
      <c r="H315" s="4"/>
      <c r="I315" s="4"/>
      <c r="J315" s="4"/>
      <c r="K315" s="4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S315" s="111"/>
    </row>
    <row r="316" spans="6:71" ht="12.75">
      <c r="F316" s="4"/>
      <c r="G316" s="4"/>
      <c r="H316" s="4"/>
      <c r="I316" s="4"/>
      <c r="J316" s="4"/>
      <c r="K316" s="4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S316" s="111"/>
    </row>
    <row r="317" spans="6:71" ht="12.75">
      <c r="F317" s="4"/>
      <c r="G317" s="4"/>
      <c r="H317" s="4"/>
      <c r="I317" s="4"/>
      <c r="J317" s="4"/>
      <c r="K317" s="4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S317" s="111"/>
    </row>
    <row r="318" spans="6:71" ht="12.75">
      <c r="F318" s="4"/>
      <c r="G318" s="4"/>
      <c r="H318" s="4"/>
      <c r="I318" s="4"/>
      <c r="J318" s="4"/>
      <c r="K318" s="4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S318" s="111"/>
    </row>
    <row r="319" spans="6:71" ht="12.75">
      <c r="F319" s="4"/>
      <c r="G319" s="4"/>
      <c r="H319" s="4"/>
      <c r="I319" s="4"/>
      <c r="J319" s="4"/>
      <c r="K319" s="4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S319" s="111"/>
    </row>
    <row r="320" spans="6:71" ht="12.75">
      <c r="F320" s="4"/>
      <c r="G320" s="4"/>
      <c r="H320" s="4"/>
      <c r="I320" s="4"/>
      <c r="J320" s="4"/>
      <c r="K320" s="4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S320" s="111"/>
    </row>
    <row r="321" spans="6:71" ht="12.75">
      <c r="F321" s="4"/>
      <c r="G321" s="4"/>
      <c r="H321" s="4"/>
      <c r="I321" s="4"/>
      <c r="J321" s="4"/>
      <c r="K321" s="4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S321" s="111"/>
    </row>
    <row r="322" spans="6:71" ht="12.75">
      <c r="F322" s="4"/>
      <c r="G322" s="4"/>
      <c r="H322" s="4"/>
      <c r="I322" s="4"/>
      <c r="J322" s="4"/>
      <c r="K322" s="4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S322" s="111"/>
    </row>
    <row r="323" spans="6:71" ht="12.75">
      <c r="F323" s="4"/>
      <c r="G323" s="4"/>
      <c r="H323" s="4"/>
      <c r="I323" s="4"/>
      <c r="J323" s="4"/>
      <c r="K323" s="4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S323" s="111"/>
    </row>
    <row r="324" spans="6:71" ht="12.75">
      <c r="F324" s="4"/>
      <c r="G324" s="4"/>
      <c r="H324" s="4"/>
      <c r="I324" s="4"/>
      <c r="J324" s="4"/>
      <c r="K324" s="4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S324" s="111"/>
    </row>
    <row r="325" spans="6:71" ht="13.5" thickBot="1">
      <c r="F325" s="215">
        <v>37621</v>
      </c>
      <c r="G325" s="215">
        <v>37652</v>
      </c>
      <c r="H325" s="215">
        <v>37680</v>
      </c>
      <c r="I325" s="4">
        <v>37711</v>
      </c>
      <c r="J325" s="4">
        <v>37741</v>
      </c>
      <c r="K325" s="4">
        <v>37772</v>
      </c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S325" s="111"/>
    </row>
    <row r="326" spans="6:71" ht="13.5" thickBot="1">
      <c r="F326" s="4"/>
      <c r="G326" s="4"/>
      <c r="H326" s="4"/>
      <c r="I326" s="215"/>
      <c r="J326" s="215"/>
      <c r="K326" s="215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S326" s="111"/>
    </row>
    <row r="327" spans="6:71" ht="12.75">
      <c r="F327" s="4"/>
      <c r="G327" s="4"/>
      <c r="H327" s="4"/>
      <c r="I327" s="4"/>
      <c r="J327" s="4"/>
      <c r="K327" s="4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S327" s="111"/>
    </row>
    <row r="328" spans="6:71" ht="12.75">
      <c r="F328" s="4"/>
      <c r="G328" s="4"/>
      <c r="H328" s="4"/>
      <c r="I328" s="4"/>
      <c r="J328" s="4"/>
      <c r="K328" s="4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S328" s="111"/>
    </row>
    <row r="329" spans="6:71" ht="12.75">
      <c r="F329" s="4"/>
      <c r="G329" s="4"/>
      <c r="H329" s="4"/>
      <c r="I329" s="4"/>
      <c r="J329" s="4"/>
      <c r="K329" s="4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S329" s="111"/>
    </row>
    <row r="330" spans="6:71" ht="12.75">
      <c r="F330" s="4"/>
      <c r="G330" s="4"/>
      <c r="H330" s="4"/>
      <c r="I330" s="4"/>
      <c r="J330" s="4"/>
      <c r="K330" s="4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S330" s="111"/>
    </row>
    <row r="331" spans="6:71" ht="12.75">
      <c r="F331" s="4"/>
      <c r="G331" s="4"/>
      <c r="H331" s="4"/>
      <c r="I331" s="4"/>
      <c r="J331" s="4"/>
      <c r="K331" s="4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S331" s="111"/>
    </row>
    <row r="332" spans="6:71" ht="12.75">
      <c r="F332" s="4"/>
      <c r="G332" s="4"/>
      <c r="H332" s="4"/>
      <c r="I332" s="4"/>
      <c r="J332" s="4"/>
      <c r="K332" s="4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S332" s="111"/>
    </row>
    <row r="333" spans="6:71" ht="12.75">
      <c r="F333" s="4"/>
      <c r="G333" s="4"/>
      <c r="H333" s="4"/>
      <c r="I333" s="4"/>
      <c r="J333" s="4"/>
      <c r="K333" s="4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S333" s="111"/>
    </row>
    <row r="334" spans="6:71" ht="12.75">
      <c r="F334" s="4"/>
      <c r="G334" s="4"/>
      <c r="H334" s="4"/>
      <c r="I334" s="4"/>
      <c r="J334" s="4"/>
      <c r="K334" s="4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S334" s="111"/>
    </row>
    <row r="335" spans="6:71" ht="12.75">
      <c r="F335" s="4"/>
      <c r="G335" s="4"/>
      <c r="H335" s="4"/>
      <c r="I335" s="4"/>
      <c r="J335" s="4"/>
      <c r="K335" s="4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S335" s="111"/>
    </row>
    <row r="336" spans="6:71" ht="12.75">
      <c r="F336" s="4"/>
      <c r="G336" s="4"/>
      <c r="H336" s="4"/>
      <c r="I336" s="4"/>
      <c r="J336" s="4"/>
      <c r="K336" s="4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S336" s="111"/>
    </row>
    <row r="337" spans="6:71" ht="12.75">
      <c r="F337" s="4"/>
      <c r="G337" s="4"/>
      <c r="H337" s="4"/>
      <c r="I337" s="4"/>
      <c r="J337" s="4"/>
      <c r="K337" s="4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S337" s="111"/>
    </row>
    <row r="338" spans="6:71" ht="12.75">
      <c r="F338" s="4"/>
      <c r="G338" s="4"/>
      <c r="H338" s="4"/>
      <c r="I338" s="4"/>
      <c r="J338" s="4"/>
      <c r="K338" s="4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S338" s="111"/>
    </row>
    <row r="339" spans="6:71" ht="12.75">
      <c r="F339" s="4"/>
      <c r="G339" s="4"/>
      <c r="H339" s="4"/>
      <c r="I339" s="4"/>
      <c r="J339" s="4"/>
      <c r="K339" s="4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S339" s="111"/>
    </row>
    <row r="340" spans="6:71" ht="12.75">
      <c r="F340" s="4"/>
      <c r="G340" s="4"/>
      <c r="H340" s="4"/>
      <c r="I340" s="4"/>
      <c r="J340" s="4"/>
      <c r="K340" s="4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S340" s="111"/>
    </row>
    <row r="341" spans="6:71" ht="12.75">
      <c r="F341" s="4"/>
      <c r="G341" s="4"/>
      <c r="H341" s="4"/>
      <c r="I341" s="4"/>
      <c r="J341" s="4"/>
      <c r="K341" s="4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S341" s="111"/>
    </row>
    <row r="342" spans="6:71" ht="12.75">
      <c r="F342" s="4"/>
      <c r="G342" s="4"/>
      <c r="H342" s="4"/>
      <c r="I342" s="4"/>
      <c r="J342" s="4"/>
      <c r="K342" s="4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S342" s="111"/>
    </row>
    <row r="343" spans="6:71" ht="12.75">
      <c r="F343" s="4"/>
      <c r="G343" s="4"/>
      <c r="H343" s="4"/>
      <c r="I343" s="4"/>
      <c r="J343" s="4"/>
      <c r="K343" s="4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S343" s="111"/>
    </row>
    <row r="344" spans="6:71" ht="12.75">
      <c r="F344" s="4"/>
      <c r="G344" s="4"/>
      <c r="H344" s="4"/>
      <c r="I344" s="4"/>
      <c r="J344" s="4"/>
      <c r="K344" s="4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S344" s="111"/>
    </row>
    <row r="345" spans="6:71" ht="12.75">
      <c r="F345" s="4"/>
      <c r="G345" s="4"/>
      <c r="H345" s="4"/>
      <c r="I345" s="4"/>
      <c r="J345" s="4"/>
      <c r="K345" s="4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S345" s="111"/>
    </row>
    <row r="346" spans="6:71" ht="12.75">
      <c r="F346" s="4"/>
      <c r="G346" s="4"/>
      <c r="H346" s="4"/>
      <c r="I346" s="4"/>
      <c r="J346" s="4"/>
      <c r="K346" s="4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S346" s="111"/>
    </row>
    <row r="347" spans="6:71" ht="12.75">
      <c r="F347" s="4"/>
      <c r="G347" s="4"/>
      <c r="H347" s="4"/>
      <c r="I347" s="4"/>
      <c r="J347" s="4"/>
      <c r="K347" s="4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S347" s="111"/>
    </row>
    <row r="348" spans="6:71" ht="12.75">
      <c r="F348" s="4"/>
      <c r="G348" s="4"/>
      <c r="H348" s="4"/>
      <c r="I348" s="4"/>
      <c r="J348" s="4"/>
      <c r="K348" s="4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S348" s="111"/>
    </row>
    <row r="349" spans="6:71" ht="12.75">
      <c r="F349" s="4"/>
      <c r="G349" s="4"/>
      <c r="H349" s="4"/>
      <c r="I349" s="4"/>
      <c r="J349" s="4"/>
      <c r="K349" s="4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S349" s="111"/>
    </row>
    <row r="350" spans="6:71" ht="12.75">
      <c r="F350" s="4"/>
      <c r="G350" s="4"/>
      <c r="H350" s="4"/>
      <c r="I350" s="4"/>
      <c r="J350" s="4"/>
      <c r="K350" s="4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S350" s="111"/>
    </row>
    <row r="351" spans="6:71" ht="12.75">
      <c r="F351" s="4"/>
      <c r="G351" s="4"/>
      <c r="H351" s="4"/>
      <c r="I351" s="4"/>
      <c r="J351" s="4"/>
      <c r="K351" s="4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S351" s="111"/>
    </row>
    <row r="352" spans="6:71" ht="12.75">
      <c r="F352" s="4"/>
      <c r="G352" s="4"/>
      <c r="H352" s="4"/>
      <c r="I352" s="4"/>
      <c r="J352" s="4"/>
      <c r="K352" s="4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S352" s="111"/>
    </row>
    <row r="353" spans="6:71" ht="12.75">
      <c r="F353" s="4"/>
      <c r="G353" s="4"/>
      <c r="H353" s="4"/>
      <c r="I353" s="4"/>
      <c r="J353" s="4"/>
      <c r="K353" s="4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S353" s="111"/>
    </row>
    <row r="354" spans="6:71" ht="12.75">
      <c r="F354" s="4"/>
      <c r="G354" s="4"/>
      <c r="H354" s="4"/>
      <c r="I354" s="4"/>
      <c r="J354" s="4"/>
      <c r="K354" s="4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S354" s="111"/>
    </row>
    <row r="355" spans="6:71" ht="12.75">
      <c r="F355" s="4"/>
      <c r="G355" s="4"/>
      <c r="H355" s="4"/>
      <c r="I355" s="4"/>
      <c r="J355" s="4"/>
      <c r="K355" s="4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S355" s="111"/>
    </row>
    <row r="356" spans="6:71" ht="12.75">
      <c r="F356" s="4"/>
      <c r="G356" s="4"/>
      <c r="H356" s="4"/>
      <c r="I356" s="4"/>
      <c r="J356" s="4"/>
      <c r="K356" s="4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S356" s="111"/>
    </row>
    <row r="357" spans="6:71" ht="12.75">
      <c r="F357" s="4"/>
      <c r="G357" s="4"/>
      <c r="H357" s="4"/>
      <c r="I357" s="4"/>
      <c r="J357" s="4"/>
      <c r="K357" s="4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S357" s="111"/>
    </row>
    <row r="358" spans="6:71" ht="12.75">
      <c r="F358" s="4"/>
      <c r="G358" s="4"/>
      <c r="H358" s="4"/>
      <c r="I358" s="4"/>
      <c r="J358" s="4"/>
      <c r="K358" s="4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S358" s="111"/>
    </row>
    <row r="359" spans="6:71" ht="12.75">
      <c r="F359" s="4"/>
      <c r="G359" s="4"/>
      <c r="H359" s="4"/>
      <c r="I359" s="4"/>
      <c r="J359" s="4"/>
      <c r="K359" s="4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S359" s="111"/>
    </row>
    <row r="360" spans="6:71" ht="12.75">
      <c r="F360" s="4"/>
      <c r="G360" s="4"/>
      <c r="H360" s="4"/>
      <c r="I360" s="4"/>
      <c r="J360" s="4"/>
      <c r="K360" s="4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S360" s="111"/>
    </row>
    <row r="361" spans="6:71" ht="12.75">
      <c r="F361" s="4"/>
      <c r="G361" s="4"/>
      <c r="H361" s="4"/>
      <c r="I361" s="4"/>
      <c r="J361" s="4"/>
      <c r="K361" s="4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S361" s="111"/>
    </row>
    <row r="362" spans="6:71" ht="12.75">
      <c r="F362" s="4"/>
      <c r="G362" s="4"/>
      <c r="H362" s="4"/>
      <c r="I362" s="4"/>
      <c r="J362" s="4"/>
      <c r="K362" s="4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S362" s="111"/>
    </row>
    <row r="363" spans="6:71" ht="12.75">
      <c r="F363" s="4"/>
      <c r="G363" s="4"/>
      <c r="H363" s="4"/>
      <c r="I363" s="4"/>
      <c r="J363" s="4"/>
      <c r="K363" s="4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S363" s="111"/>
    </row>
    <row r="364" spans="6:71" ht="12.75">
      <c r="F364" s="4"/>
      <c r="G364" s="4"/>
      <c r="H364" s="4"/>
      <c r="I364" s="4"/>
      <c r="J364" s="4"/>
      <c r="K364" s="4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S364" s="111"/>
    </row>
    <row r="365" spans="6:71" ht="12.75">
      <c r="F365" s="4"/>
      <c r="G365" s="4"/>
      <c r="H365" s="4"/>
      <c r="I365" s="4"/>
      <c r="J365" s="4"/>
      <c r="K365" s="4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S365" s="111"/>
    </row>
    <row r="366" spans="6:71" ht="12.75">
      <c r="F366" s="4"/>
      <c r="G366" s="4"/>
      <c r="H366" s="4"/>
      <c r="I366" s="4"/>
      <c r="J366" s="4"/>
      <c r="K366" s="4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S366" s="111"/>
    </row>
    <row r="367" spans="6:71" ht="12.75">
      <c r="F367" s="4"/>
      <c r="G367" s="4"/>
      <c r="H367" s="4"/>
      <c r="I367" s="4"/>
      <c r="J367" s="4"/>
      <c r="K367" s="4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S367" s="111"/>
    </row>
    <row r="368" spans="6:71" ht="12.75">
      <c r="F368" s="4"/>
      <c r="G368" s="4"/>
      <c r="H368" s="4"/>
      <c r="I368" s="4"/>
      <c r="J368" s="4"/>
      <c r="K368" s="4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S368" s="111"/>
    </row>
    <row r="369" spans="6:71" ht="12.75">
      <c r="F369" s="4"/>
      <c r="G369" s="4"/>
      <c r="H369" s="4"/>
      <c r="I369" s="4"/>
      <c r="J369" s="4"/>
      <c r="K369" s="4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S369" s="111"/>
    </row>
    <row r="370" spans="6:71" ht="12.75">
      <c r="F370" s="4"/>
      <c r="G370" s="4"/>
      <c r="H370" s="4"/>
      <c r="I370" s="4"/>
      <c r="J370" s="4"/>
      <c r="K370" s="4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S370" s="111"/>
    </row>
    <row r="371" spans="6:71" ht="12.75">
      <c r="F371" s="4"/>
      <c r="G371" s="4"/>
      <c r="H371" s="4"/>
      <c r="I371" s="4"/>
      <c r="J371" s="4"/>
      <c r="K371" s="4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S371" s="111"/>
    </row>
    <row r="372" spans="6:71" ht="12.75">
      <c r="F372" s="4"/>
      <c r="G372" s="4"/>
      <c r="H372" s="4"/>
      <c r="I372" s="4"/>
      <c r="J372" s="4"/>
      <c r="K372" s="4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S372" s="111"/>
    </row>
    <row r="373" spans="6:71" ht="12.75">
      <c r="F373" s="4"/>
      <c r="G373" s="4"/>
      <c r="H373" s="4"/>
      <c r="I373" s="4"/>
      <c r="J373" s="4"/>
      <c r="K373" s="4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S373" s="111"/>
    </row>
    <row r="374" spans="6:71" ht="12.75">
      <c r="F374" s="4"/>
      <c r="G374" s="4"/>
      <c r="H374" s="4"/>
      <c r="I374" s="4"/>
      <c r="J374" s="4"/>
      <c r="K374" s="4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S374" s="111"/>
    </row>
    <row r="375" spans="6:71" ht="12.75">
      <c r="F375" s="4"/>
      <c r="G375" s="4"/>
      <c r="H375" s="4"/>
      <c r="I375" s="4"/>
      <c r="J375" s="4"/>
      <c r="K375" s="4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S375" s="111"/>
    </row>
    <row r="376" spans="6:71" ht="12.75">
      <c r="F376" s="4"/>
      <c r="G376" s="4"/>
      <c r="H376" s="4"/>
      <c r="I376" s="4"/>
      <c r="J376" s="4"/>
      <c r="K376" s="4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S376" s="111"/>
    </row>
    <row r="377" spans="6:71" ht="12.75">
      <c r="F377" s="4"/>
      <c r="G377" s="4"/>
      <c r="H377" s="4"/>
      <c r="I377" s="4"/>
      <c r="J377" s="4"/>
      <c r="K377" s="4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S377" s="111"/>
    </row>
    <row r="378" spans="6:71" ht="12.75">
      <c r="F378" s="4"/>
      <c r="G378" s="4"/>
      <c r="H378" s="4"/>
      <c r="I378" s="4"/>
      <c r="J378" s="4"/>
      <c r="K378" s="4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S378" s="111"/>
    </row>
    <row r="379" spans="6:71" ht="12.75">
      <c r="F379" s="4"/>
      <c r="G379" s="4"/>
      <c r="H379" s="4"/>
      <c r="I379" s="4"/>
      <c r="J379" s="4"/>
      <c r="K379" s="4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S379" s="111"/>
    </row>
    <row r="380" spans="6:71" ht="12.75">
      <c r="F380" s="4"/>
      <c r="G380" s="4"/>
      <c r="H380" s="4"/>
      <c r="I380" s="4"/>
      <c r="J380" s="4"/>
      <c r="K380" s="4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S380" s="111"/>
    </row>
    <row r="381" spans="6:71" ht="12.75">
      <c r="F381" s="4"/>
      <c r="G381" s="4"/>
      <c r="H381" s="4"/>
      <c r="I381" s="4"/>
      <c r="J381" s="4"/>
      <c r="K381" s="4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S381" s="111"/>
    </row>
    <row r="382" spans="6:71" ht="12.75">
      <c r="F382" s="4"/>
      <c r="G382" s="4"/>
      <c r="H382" s="4"/>
      <c r="I382" s="4"/>
      <c r="J382" s="4"/>
      <c r="K382" s="4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S382" s="111"/>
    </row>
    <row r="383" spans="6:71" ht="12.75">
      <c r="F383" s="4"/>
      <c r="G383" s="4"/>
      <c r="H383" s="4"/>
      <c r="I383" s="4"/>
      <c r="J383" s="4"/>
      <c r="K383" s="4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S383" s="111"/>
    </row>
    <row r="384" spans="6:71" ht="12.75">
      <c r="F384" s="4"/>
      <c r="G384" s="4"/>
      <c r="H384" s="4"/>
      <c r="I384" s="4"/>
      <c r="J384" s="4"/>
      <c r="K384" s="4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S384" s="111"/>
    </row>
    <row r="385" spans="6:71" ht="12.75">
      <c r="F385" s="4"/>
      <c r="G385" s="4"/>
      <c r="H385" s="4"/>
      <c r="I385" s="4"/>
      <c r="J385" s="4"/>
      <c r="K385" s="4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S385" s="111"/>
    </row>
    <row r="386" spans="6:71" ht="12.75">
      <c r="F386" s="4"/>
      <c r="G386" s="4"/>
      <c r="H386" s="4"/>
      <c r="I386" s="4"/>
      <c r="J386" s="4"/>
      <c r="K386" s="4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S386" s="111"/>
    </row>
    <row r="387" spans="6:71" ht="12.75">
      <c r="F387" s="4"/>
      <c r="G387" s="4"/>
      <c r="H387" s="4"/>
      <c r="I387" s="4"/>
      <c r="J387" s="4"/>
      <c r="K387" s="4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S387" s="111"/>
    </row>
    <row r="388" spans="6:71" ht="12.75">
      <c r="F388" s="4"/>
      <c r="G388" s="4"/>
      <c r="H388" s="4"/>
      <c r="I388" s="4"/>
      <c r="J388" s="4"/>
      <c r="K388" s="4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S388" s="111"/>
    </row>
    <row r="389" spans="6:71" ht="12.75">
      <c r="F389" s="4"/>
      <c r="G389" s="4"/>
      <c r="H389" s="4"/>
      <c r="I389" s="4"/>
      <c r="J389" s="4"/>
      <c r="K389" s="4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S389" s="111"/>
    </row>
    <row r="390" spans="6:71" ht="12.75">
      <c r="F390" s="4"/>
      <c r="G390" s="4"/>
      <c r="H390" s="4"/>
      <c r="I390" s="4"/>
      <c r="J390" s="4"/>
      <c r="K390" s="4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S390" s="111"/>
    </row>
    <row r="391" spans="6:71" ht="12.75">
      <c r="F391" s="4"/>
      <c r="G391" s="4"/>
      <c r="H391" s="4"/>
      <c r="I391" s="4"/>
      <c r="J391" s="4"/>
      <c r="K391" s="4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S391" s="111"/>
    </row>
    <row r="392" spans="6:71" ht="12.75">
      <c r="F392" s="4"/>
      <c r="G392" s="4"/>
      <c r="H392" s="4"/>
      <c r="I392" s="4"/>
      <c r="J392" s="4"/>
      <c r="K392" s="4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S392" s="111"/>
    </row>
    <row r="393" spans="6:71" ht="12.75">
      <c r="F393" s="4"/>
      <c r="G393" s="4"/>
      <c r="H393" s="4"/>
      <c r="I393" s="4"/>
      <c r="J393" s="4"/>
      <c r="K393" s="4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S393" s="111"/>
    </row>
    <row r="394" spans="6:71" ht="12.75">
      <c r="F394" s="4"/>
      <c r="G394" s="4"/>
      <c r="H394" s="4"/>
      <c r="I394" s="4"/>
      <c r="J394" s="4"/>
      <c r="K394" s="4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S394" s="111"/>
    </row>
    <row r="395" spans="6:71" ht="12.75">
      <c r="F395" s="4"/>
      <c r="G395" s="4"/>
      <c r="H395" s="4"/>
      <c r="I395" s="4"/>
      <c r="J395" s="4"/>
      <c r="K395" s="4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S395" s="111"/>
    </row>
    <row r="396" spans="6:71" ht="12.75">
      <c r="F396" s="4"/>
      <c r="G396" s="4"/>
      <c r="H396" s="4"/>
      <c r="I396" s="4"/>
      <c r="J396" s="4"/>
      <c r="K396" s="4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S396" s="111"/>
    </row>
    <row r="397" spans="6:71" ht="12.75">
      <c r="F397" s="4"/>
      <c r="G397" s="4"/>
      <c r="H397" s="4"/>
      <c r="I397" s="4"/>
      <c r="J397" s="4"/>
      <c r="K397" s="4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S397" s="111"/>
    </row>
    <row r="398" spans="6:71" ht="12.75">
      <c r="F398" s="4"/>
      <c r="G398" s="4"/>
      <c r="H398" s="4"/>
      <c r="I398" s="4"/>
      <c r="J398" s="4"/>
      <c r="K398" s="4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S398" s="111"/>
    </row>
    <row r="399" spans="6:71" ht="12.75">
      <c r="F399" s="4"/>
      <c r="G399" s="4"/>
      <c r="H399" s="4"/>
      <c r="I399" s="4"/>
      <c r="J399" s="4"/>
      <c r="K399" s="4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S399" s="111"/>
    </row>
    <row r="400" spans="6:71" ht="12.75">
      <c r="F400" s="4"/>
      <c r="G400" s="4"/>
      <c r="H400" s="4"/>
      <c r="I400" s="4"/>
      <c r="J400" s="4"/>
      <c r="K400" s="4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S400" s="111"/>
    </row>
    <row r="401" spans="6:71" ht="12.75">
      <c r="F401" s="4"/>
      <c r="G401" s="4"/>
      <c r="H401" s="4"/>
      <c r="I401" s="4"/>
      <c r="J401" s="4"/>
      <c r="K401" s="4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S401" s="111"/>
    </row>
    <row r="402" spans="6:71" ht="12.75">
      <c r="F402" s="4"/>
      <c r="G402" s="4"/>
      <c r="H402" s="4"/>
      <c r="I402" s="4"/>
      <c r="J402" s="4"/>
      <c r="K402" s="4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S402" s="111"/>
    </row>
    <row r="403" spans="6:71" ht="12.75">
      <c r="F403" s="4"/>
      <c r="G403" s="4"/>
      <c r="H403" s="4"/>
      <c r="I403" s="4"/>
      <c r="J403" s="4"/>
      <c r="K403" s="4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S403" s="111"/>
    </row>
    <row r="404" spans="6:71" ht="12.75">
      <c r="F404" s="4"/>
      <c r="G404" s="4"/>
      <c r="H404" s="4"/>
      <c r="I404" s="4"/>
      <c r="J404" s="4"/>
      <c r="K404" s="4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S404" s="111"/>
    </row>
    <row r="405" spans="6:71" ht="12.75">
      <c r="F405" s="4"/>
      <c r="G405" s="4"/>
      <c r="H405" s="4"/>
      <c r="I405" s="4"/>
      <c r="J405" s="4"/>
      <c r="K405" s="4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S405" s="111"/>
    </row>
    <row r="406" spans="6:71" ht="12.75">
      <c r="F406" s="4"/>
      <c r="G406" s="4"/>
      <c r="H406" s="4"/>
      <c r="I406" s="4"/>
      <c r="J406" s="4"/>
      <c r="K406" s="4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S406" s="111"/>
    </row>
    <row r="407" spans="6:71" ht="12.75">
      <c r="F407" s="4"/>
      <c r="G407" s="4"/>
      <c r="H407" s="4"/>
      <c r="I407" s="4"/>
      <c r="J407" s="4"/>
      <c r="K407" s="4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S407" s="111"/>
    </row>
    <row r="408" spans="6:71" ht="12.75">
      <c r="F408" s="4"/>
      <c r="G408" s="4"/>
      <c r="H408" s="4"/>
      <c r="I408" s="4"/>
      <c r="J408" s="4"/>
      <c r="K408" s="4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S408" s="111"/>
    </row>
    <row r="409" spans="6:71" ht="12.75">
      <c r="F409" s="4"/>
      <c r="G409" s="4"/>
      <c r="H409" s="4"/>
      <c r="I409" s="4"/>
      <c r="J409" s="4"/>
      <c r="K409" s="4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S409" s="111"/>
    </row>
    <row r="410" spans="6:71" ht="12.75">
      <c r="F410" s="4"/>
      <c r="G410" s="4"/>
      <c r="H410" s="4"/>
      <c r="I410" s="4"/>
      <c r="J410" s="4"/>
      <c r="K410" s="4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S410" s="111"/>
    </row>
    <row r="411" spans="6:71" ht="12.75">
      <c r="F411" s="4"/>
      <c r="G411" s="4"/>
      <c r="H411" s="4"/>
      <c r="I411" s="4"/>
      <c r="J411" s="4"/>
      <c r="K411" s="4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S411" s="111"/>
    </row>
    <row r="412" spans="6:71" ht="12.75">
      <c r="F412" s="4"/>
      <c r="G412" s="4"/>
      <c r="H412" s="4"/>
      <c r="I412" s="4"/>
      <c r="J412" s="4"/>
      <c r="K412" s="4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S412" s="111"/>
    </row>
    <row r="413" spans="6:71" ht="12.75">
      <c r="F413" s="4"/>
      <c r="G413" s="4"/>
      <c r="H413" s="4"/>
      <c r="I413" s="4"/>
      <c r="J413" s="4"/>
      <c r="K413" s="4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S413" s="111"/>
    </row>
    <row r="414" spans="6:71" ht="12.75">
      <c r="F414" s="4"/>
      <c r="G414" s="4"/>
      <c r="H414" s="4"/>
      <c r="I414" s="4"/>
      <c r="J414" s="4"/>
      <c r="K414" s="4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S414" s="111"/>
    </row>
    <row r="415" spans="6:71" ht="12.75">
      <c r="F415" s="4"/>
      <c r="G415" s="4"/>
      <c r="H415" s="4"/>
      <c r="I415" s="4"/>
      <c r="J415" s="4"/>
      <c r="K415" s="4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S415" s="111"/>
    </row>
    <row r="416" spans="6:71" ht="12.75">
      <c r="F416" s="4"/>
      <c r="G416" s="4"/>
      <c r="H416" s="4"/>
      <c r="I416" s="4"/>
      <c r="J416" s="4"/>
      <c r="K416" s="4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S416" s="111"/>
    </row>
    <row r="417" spans="6:71" ht="12.75">
      <c r="F417" s="4"/>
      <c r="G417" s="4"/>
      <c r="H417" s="4"/>
      <c r="I417" s="4"/>
      <c r="J417" s="4"/>
      <c r="K417" s="4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S417" s="111"/>
    </row>
    <row r="418" spans="6:71" ht="12.75">
      <c r="F418" s="4"/>
      <c r="G418" s="4"/>
      <c r="H418" s="4"/>
      <c r="I418" s="4"/>
      <c r="J418" s="4"/>
      <c r="K418" s="4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S418" s="111"/>
    </row>
    <row r="419" spans="6:71" ht="12.75">
      <c r="F419" s="4"/>
      <c r="G419" s="4"/>
      <c r="H419" s="4"/>
      <c r="I419" s="4"/>
      <c r="J419" s="4"/>
      <c r="K419" s="4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S419" s="111"/>
    </row>
    <row r="420" spans="6:71" ht="12.75">
      <c r="F420" s="4"/>
      <c r="G420" s="4"/>
      <c r="H420" s="4"/>
      <c r="I420" s="4"/>
      <c r="J420" s="4"/>
      <c r="K420" s="4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S420" s="111"/>
    </row>
    <row r="421" spans="6:71" ht="12.75">
      <c r="F421" s="4"/>
      <c r="G421" s="4"/>
      <c r="H421" s="4"/>
      <c r="I421" s="4"/>
      <c r="J421" s="4"/>
      <c r="K421" s="4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S421" s="111"/>
    </row>
    <row r="422" spans="6:71" ht="12.75">
      <c r="F422" s="4"/>
      <c r="G422" s="4"/>
      <c r="H422" s="4"/>
      <c r="I422" s="4"/>
      <c r="J422" s="4"/>
      <c r="K422" s="4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S422" s="111"/>
    </row>
    <row r="423" spans="6:71" ht="12.75">
      <c r="F423" s="4"/>
      <c r="G423" s="4"/>
      <c r="H423" s="4"/>
      <c r="I423" s="4"/>
      <c r="J423" s="4"/>
      <c r="K423" s="4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S423" s="111"/>
    </row>
    <row r="424" spans="6:71" ht="12.75">
      <c r="F424" s="4"/>
      <c r="G424" s="4"/>
      <c r="H424" s="4"/>
      <c r="I424" s="4"/>
      <c r="J424" s="4"/>
      <c r="K424" s="4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S424" s="111"/>
    </row>
    <row r="425" spans="6:71" ht="12.75">
      <c r="F425" s="4"/>
      <c r="G425" s="4"/>
      <c r="H425" s="4"/>
      <c r="I425" s="4"/>
      <c r="J425" s="4"/>
      <c r="K425" s="4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S425" s="111"/>
    </row>
    <row r="426" spans="6:71" ht="12.75">
      <c r="F426" s="4"/>
      <c r="G426" s="4"/>
      <c r="H426" s="4"/>
      <c r="I426" s="4"/>
      <c r="J426" s="4"/>
      <c r="K426" s="4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S426" s="111"/>
    </row>
    <row r="427" spans="6:71" ht="12.75">
      <c r="F427" s="4"/>
      <c r="G427" s="4"/>
      <c r="H427" s="4"/>
      <c r="I427" s="4"/>
      <c r="J427" s="4"/>
      <c r="K427" s="4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S427" s="111"/>
    </row>
    <row r="428" spans="6:71" ht="12.75">
      <c r="F428" s="4"/>
      <c r="G428" s="4"/>
      <c r="H428" s="4"/>
      <c r="I428" s="4"/>
      <c r="J428" s="4"/>
      <c r="K428" s="4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S428" s="111"/>
    </row>
    <row r="429" spans="6:71" ht="12.75">
      <c r="F429" s="4"/>
      <c r="G429" s="4"/>
      <c r="H429" s="4"/>
      <c r="I429" s="4"/>
      <c r="J429" s="4"/>
      <c r="K429" s="4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S429" s="111"/>
    </row>
    <row r="430" spans="6:71" ht="12.75">
      <c r="F430" s="4"/>
      <c r="G430" s="4"/>
      <c r="H430" s="4"/>
      <c r="I430" s="4"/>
      <c r="J430" s="4"/>
      <c r="K430" s="4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S430" s="111"/>
    </row>
    <row r="431" spans="6:71" ht="12.75">
      <c r="F431" s="4"/>
      <c r="G431" s="4"/>
      <c r="H431" s="4"/>
      <c r="I431" s="4"/>
      <c r="J431" s="4"/>
      <c r="K431" s="4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S431" s="111"/>
    </row>
    <row r="432" spans="6:71" ht="12.75">
      <c r="F432" s="4"/>
      <c r="G432" s="4"/>
      <c r="H432" s="4"/>
      <c r="I432" s="4"/>
      <c r="J432" s="4"/>
      <c r="K432" s="4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S432" s="111"/>
    </row>
    <row r="433" spans="6:71" ht="12.75">
      <c r="F433" s="4"/>
      <c r="G433" s="4"/>
      <c r="H433" s="4"/>
      <c r="I433" s="4"/>
      <c r="J433" s="4"/>
      <c r="K433" s="4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S433" s="111"/>
    </row>
    <row r="434" spans="6:71" ht="12.75">
      <c r="F434" s="4"/>
      <c r="G434" s="4"/>
      <c r="H434" s="4"/>
      <c r="I434" s="4"/>
      <c r="J434" s="4"/>
      <c r="K434" s="4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S434" s="111"/>
    </row>
    <row r="435" spans="6:71" ht="12.75">
      <c r="F435" s="4"/>
      <c r="G435" s="4"/>
      <c r="H435" s="4"/>
      <c r="I435" s="4"/>
      <c r="J435" s="4"/>
      <c r="K435" s="4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S435" s="111"/>
    </row>
    <row r="436" spans="6:71" ht="12.75">
      <c r="F436" s="4"/>
      <c r="G436" s="4"/>
      <c r="H436" s="4"/>
      <c r="I436" s="4"/>
      <c r="J436" s="4"/>
      <c r="K436" s="4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S436" s="111"/>
    </row>
    <row r="437" spans="6:71" ht="12.75">
      <c r="F437" s="4"/>
      <c r="G437" s="4"/>
      <c r="H437" s="4"/>
      <c r="I437" s="4"/>
      <c r="J437" s="4"/>
      <c r="K437" s="4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S437" s="111"/>
    </row>
    <row r="438" spans="6:71" ht="12.75">
      <c r="F438" s="4"/>
      <c r="G438" s="4"/>
      <c r="H438" s="4"/>
      <c r="I438" s="4"/>
      <c r="J438" s="4"/>
      <c r="K438" s="4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S438" s="111"/>
    </row>
    <row r="439" spans="6:71" ht="12.75">
      <c r="F439" s="4"/>
      <c r="G439" s="4"/>
      <c r="H439" s="4"/>
      <c r="I439" s="4"/>
      <c r="J439" s="4"/>
      <c r="K439" s="4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S439" s="111"/>
    </row>
    <row r="440" spans="6:71" ht="12.75">
      <c r="F440" s="4"/>
      <c r="G440" s="4"/>
      <c r="H440" s="4"/>
      <c r="I440" s="4"/>
      <c r="J440" s="4"/>
      <c r="K440" s="4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S440" s="111"/>
    </row>
    <row r="441" spans="6:71" ht="12.75">
      <c r="F441" s="4"/>
      <c r="G441" s="4"/>
      <c r="H441" s="4"/>
      <c r="I441" s="4"/>
      <c r="J441" s="4"/>
      <c r="K441" s="4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S441" s="111"/>
    </row>
    <row r="442" spans="6:71" ht="12.75">
      <c r="F442" s="4"/>
      <c r="G442" s="4"/>
      <c r="H442" s="4"/>
      <c r="I442" s="4"/>
      <c r="J442" s="4"/>
      <c r="K442" s="4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S442" s="111"/>
    </row>
    <row r="443" spans="6:71" ht="12.75">
      <c r="F443" s="4"/>
      <c r="G443" s="4"/>
      <c r="H443" s="4"/>
      <c r="I443" s="4"/>
      <c r="J443" s="4"/>
      <c r="K443" s="4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S443" s="111"/>
    </row>
    <row r="444" spans="6:71" ht="12.75">
      <c r="F444" s="4"/>
      <c r="G444" s="4"/>
      <c r="H444" s="4"/>
      <c r="I444" s="4"/>
      <c r="J444" s="4"/>
      <c r="K444" s="4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S444" s="111"/>
    </row>
    <row r="445" spans="6:71" ht="12.75">
      <c r="F445" s="4"/>
      <c r="G445" s="4"/>
      <c r="H445" s="4"/>
      <c r="I445" s="4"/>
      <c r="J445" s="4"/>
      <c r="K445" s="4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S445" s="111"/>
    </row>
    <row r="446" spans="6:71" ht="12.75">
      <c r="F446" s="4"/>
      <c r="G446" s="4"/>
      <c r="H446" s="4"/>
      <c r="I446" s="4"/>
      <c r="J446" s="4"/>
      <c r="K446" s="4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S446" s="111"/>
    </row>
    <row r="447" spans="6:71" ht="12.75">
      <c r="F447" s="4"/>
      <c r="G447" s="4"/>
      <c r="H447" s="4"/>
      <c r="I447" s="4"/>
      <c r="J447" s="4"/>
      <c r="K447" s="4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S447" s="111"/>
    </row>
    <row r="448" spans="6:71" ht="12.75">
      <c r="F448" s="4"/>
      <c r="G448" s="4"/>
      <c r="H448" s="4"/>
      <c r="I448" s="4"/>
      <c r="J448" s="4"/>
      <c r="K448" s="4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S448" s="111"/>
    </row>
    <row r="449" spans="6:71" ht="12.75">
      <c r="F449" s="4"/>
      <c r="G449" s="4"/>
      <c r="H449" s="4"/>
      <c r="I449" s="4"/>
      <c r="J449" s="4"/>
      <c r="K449" s="4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S449" s="111"/>
    </row>
    <row r="450" spans="6:71" ht="12.75">
      <c r="F450" s="4"/>
      <c r="G450" s="4"/>
      <c r="H450" s="4"/>
      <c r="I450" s="4"/>
      <c r="J450" s="4"/>
      <c r="K450" s="4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S450" s="111"/>
    </row>
    <row r="451" spans="6:71" ht="12.75">
      <c r="F451" s="4"/>
      <c r="G451" s="4"/>
      <c r="H451" s="4"/>
      <c r="I451" s="4"/>
      <c r="J451" s="4"/>
      <c r="K451" s="4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S451" s="111"/>
    </row>
    <row r="452" spans="6:71" ht="12.75">
      <c r="F452" s="4"/>
      <c r="G452" s="4"/>
      <c r="H452" s="4"/>
      <c r="I452" s="4"/>
      <c r="J452" s="4"/>
      <c r="K452" s="4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S452" s="111"/>
    </row>
    <row r="453" spans="6:71" ht="12.75">
      <c r="F453" s="4"/>
      <c r="G453" s="4"/>
      <c r="H453" s="4"/>
      <c r="I453" s="4"/>
      <c r="J453" s="4"/>
      <c r="K453" s="4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S453" s="111"/>
    </row>
    <row r="454" spans="6:71" ht="12.75">
      <c r="F454" s="4"/>
      <c r="G454" s="4"/>
      <c r="H454" s="4"/>
      <c r="I454" s="4"/>
      <c r="J454" s="4"/>
      <c r="K454" s="4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S454" s="111"/>
    </row>
    <row r="455" spans="6:71" ht="12.75">
      <c r="F455" s="4"/>
      <c r="G455" s="4"/>
      <c r="H455" s="4"/>
      <c r="I455" s="4"/>
      <c r="J455" s="4"/>
      <c r="K455" s="4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S455" s="111"/>
    </row>
    <row r="456" spans="6:71" ht="12.75">
      <c r="F456" s="4"/>
      <c r="G456" s="4"/>
      <c r="H456" s="4"/>
      <c r="I456" s="4"/>
      <c r="J456" s="4"/>
      <c r="K456" s="4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S456" s="111"/>
    </row>
    <row r="457" spans="6:71" ht="12.75">
      <c r="F457" s="4"/>
      <c r="G457" s="4"/>
      <c r="H457" s="4"/>
      <c r="I457" s="4"/>
      <c r="J457" s="4"/>
      <c r="K457" s="4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S457" s="111"/>
    </row>
    <row r="458" spans="6:71" ht="12.75">
      <c r="F458" s="4"/>
      <c r="G458" s="4"/>
      <c r="H458" s="4"/>
      <c r="I458" s="4"/>
      <c r="J458" s="4"/>
      <c r="K458" s="4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S458" s="111"/>
    </row>
    <row r="459" spans="6:71" ht="12.75">
      <c r="F459" s="4"/>
      <c r="G459" s="4"/>
      <c r="H459" s="4"/>
      <c r="I459" s="4"/>
      <c r="J459" s="4"/>
      <c r="K459" s="4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S459" s="111"/>
    </row>
    <row r="460" spans="6:71" ht="12.75">
      <c r="F460" s="4"/>
      <c r="G460" s="4"/>
      <c r="H460" s="4"/>
      <c r="I460" s="4"/>
      <c r="J460" s="4"/>
      <c r="K460" s="4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S460" s="111"/>
    </row>
    <row r="461" spans="6:71" ht="12.75">
      <c r="F461" s="4"/>
      <c r="G461" s="4"/>
      <c r="H461" s="4"/>
      <c r="I461" s="4"/>
      <c r="J461" s="4"/>
      <c r="K461" s="4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S461" s="111"/>
    </row>
    <row r="462" spans="6:71" ht="12.75">
      <c r="F462" s="4"/>
      <c r="G462" s="4"/>
      <c r="H462" s="4"/>
      <c r="I462" s="4"/>
      <c r="J462" s="4"/>
      <c r="K462" s="4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S462" s="111"/>
    </row>
    <row r="463" spans="6:71" ht="12.75">
      <c r="F463" s="4"/>
      <c r="G463" s="4"/>
      <c r="H463" s="4"/>
      <c r="I463" s="4"/>
      <c r="J463" s="4"/>
      <c r="K463" s="4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S463" s="111"/>
    </row>
    <row r="464" spans="6:71" ht="12.75">
      <c r="F464" s="4"/>
      <c r="G464" s="4"/>
      <c r="H464" s="4"/>
      <c r="I464" s="4"/>
      <c r="J464" s="4"/>
      <c r="K464" s="4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S464" s="111"/>
    </row>
    <row r="465" spans="6:71" ht="12.75">
      <c r="F465" s="4"/>
      <c r="G465" s="4"/>
      <c r="H465" s="4"/>
      <c r="I465" s="4"/>
      <c r="J465" s="4"/>
      <c r="K465" s="4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S465" s="111"/>
    </row>
    <row r="466" spans="6:71" ht="12.75">
      <c r="F466" s="4"/>
      <c r="G466" s="4"/>
      <c r="H466" s="4"/>
      <c r="I466" s="4"/>
      <c r="J466" s="4"/>
      <c r="K466" s="4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S466" s="111"/>
    </row>
    <row r="467" spans="6:71" ht="12.75">
      <c r="F467" s="4"/>
      <c r="G467" s="4"/>
      <c r="H467" s="4"/>
      <c r="I467" s="4"/>
      <c r="J467" s="4"/>
      <c r="K467" s="4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S467" s="111"/>
    </row>
    <row r="468" spans="6:71" ht="12.75">
      <c r="F468" s="4"/>
      <c r="G468" s="4"/>
      <c r="H468" s="4"/>
      <c r="I468" s="4"/>
      <c r="J468" s="4"/>
      <c r="K468" s="4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S468" s="111"/>
    </row>
    <row r="469" spans="6:71" ht="12.75">
      <c r="F469" s="4"/>
      <c r="G469" s="4"/>
      <c r="H469" s="4"/>
      <c r="I469" s="4"/>
      <c r="J469" s="4"/>
      <c r="K469" s="4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S469" s="111"/>
    </row>
    <row r="470" spans="6:71" ht="12.75">
      <c r="F470" s="4"/>
      <c r="G470" s="4"/>
      <c r="H470" s="4"/>
      <c r="I470" s="4"/>
      <c r="J470" s="4"/>
      <c r="K470" s="4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S470" s="111"/>
    </row>
    <row r="471" spans="6:71" ht="12.75">
      <c r="F471" s="4"/>
      <c r="G471" s="4"/>
      <c r="H471" s="4"/>
      <c r="I471" s="4"/>
      <c r="J471" s="4"/>
      <c r="K471" s="4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S471" s="111"/>
    </row>
    <row r="472" spans="6:71" ht="12.75">
      <c r="F472" s="4"/>
      <c r="G472" s="4"/>
      <c r="H472" s="4"/>
      <c r="I472" s="4"/>
      <c r="J472" s="4"/>
      <c r="K472" s="4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S472" s="111"/>
    </row>
    <row r="473" spans="6:71" ht="12.75">
      <c r="F473" s="4"/>
      <c r="G473" s="4"/>
      <c r="H473" s="4"/>
      <c r="I473" s="4"/>
      <c r="J473" s="4"/>
      <c r="K473" s="4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S473" s="111"/>
    </row>
    <row r="474" spans="6:71" ht="12.75">
      <c r="F474" s="4"/>
      <c r="G474" s="4"/>
      <c r="H474" s="4"/>
      <c r="I474" s="4"/>
      <c r="J474" s="4"/>
      <c r="K474" s="4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S474" s="111"/>
    </row>
    <row r="475" spans="6:71" ht="12.75">
      <c r="F475" s="4"/>
      <c r="G475" s="4"/>
      <c r="H475" s="4"/>
      <c r="I475" s="4"/>
      <c r="J475" s="4"/>
      <c r="K475" s="4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S475" s="111"/>
    </row>
    <row r="476" spans="6:71" ht="12.75">
      <c r="F476" s="4"/>
      <c r="G476" s="4"/>
      <c r="H476" s="4"/>
      <c r="I476" s="4"/>
      <c r="J476" s="4"/>
      <c r="K476" s="4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S476" s="111"/>
    </row>
    <row r="477" spans="6:71" ht="12.75">
      <c r="F477" s="4"/>
      <c r="G477" s="4"/>
      <c r="H477" s="4"/>
      <c r="I477" s="4"/>
      <c r="J477" s="4"/>
      <c r="K477" s="4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S477" s="111"/>
    </row>
    <row r="478" spans="6:71" ht="12.75">
      <c r="F478" s="4"/>
      <c r="G478" s="4"/>
      <c r="H478" s="4"/>
      <c r="I478" s="4"/>
      <c r="J478" s="4"/>
      <c r="K478" s="4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S478" s="111"/>
    </row>
    <row r="479" spans="6:71" ht="12.75">
      <c r="F479" s="4"/>
      <c r="G479" s="4"/>
      <c r="H479" s="4"/>
      <c r="I479" s="4"/>
      <c r="J479" s="4"/>
      <c r="K479" s="4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S479" s="111"/>
    </row>
    <row r="480" spans="6:71" ht="12.75">
      <c r="F480" s="4"/>
      <c r="G480" s="4"/>
      <c r="H480" s="4"/>
      <c r="I480" s="4"/>
      <c r="J480" s="4"/>
      <c r="K480" s="4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S480" s="111"/>
    </row>
    <row r="481" spans="6:71" ht="12.75">
      <c r="F481" s="4"/>
      <c r="G481" s="4"/>
      <c r="H481" s="4"/>
      <c r="I481" s="4"/>
      <c r="J481" s="4"/>
      <c r="K481" s="4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S481" s="111"/>
    </row>
    <row r="482" spans="6:71" ht="12.75">
      <c r="F482" s="4"/>
      <c r="G482" s="4"/>
      <c r="H482" s="4"/>
      <c r="I482" s="4"/>
      <c r="J482" s="4"/>
      <c r="K482" s="4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S482" s="111"/>
    </row>
    <row r="483" spans="6:71" ht="12.75">
      <c r="F483" s="4"/>
      <c r="G483" s="4"/>
      <c r="H483" s="4"/>
      <c r="I483" s="4"/>
      <c r="J483" s="4"/>
      <c r="K483" s="4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S483" s="111"/>
    </row>
    <row r="484" spans="6:71" ht="12.75">
      <c r="F484" s="4"/>
      <c r="G484" s="4"/>
      <c r="H484" s="4"/>
      <c r="I484" s="4"/>
      <c r="J484" s="4"/>
      <c r="K484" s="4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S484" s="111"/>
    </row>
    <row r="485" spans="6:71" ht="12.75">
      <c r="F485" s="4"/>
      <c r="G485" s="4"/>
      <c r="H485" s="4"/>
      <c r="I485" s="4"/>
      <c r="J485" s="4"/>
      <c r="K485" s="4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S485" s="111"/>
    </row>
    <row r="486" spans="6:71" ht="12.75">
      <c r="F486" s="4"/>
      <c r="G486" s="4"/>
      <c r="H486" s="4"/>
      <c r="I486" s="4"/>
      <c r="J486" s="4"/>
      <c r="K486" s="4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S486" s="111"/>
    </row>
    <row r="487" spans="6:71" ht="12.75">
      <c r="F487" s="4"/>
      <c r="G487" s="4"/>
      <c r="H487" s="4"/>
      <c r="I487" s="4"/>
      <c r="J487" s="4"/>
      <c r="K487" s="4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S487" s="111"/>
    </row>
    <row r="488" spans="6:71" ht="12.75">
      <c r="F488" s="4"/>
      <c r="G488" s="4"/>
      <c r="H488" s="4"/>
      <c r="I488" s="4"/>
      <c r="J488" s="4"/>
      <c r="K488" s="4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S488" s="111"/>
    </row>
    <row r="489" spans="6:71" ht="12.75">
      <c r="F489" s="4"/>
      <c r="G489" s="4"/>
      <c r="H489" s="4"/>
      <c r="I489" s="4"/>
      <c r="J489" s="4"/>
      <c r="K489" s="4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S489" s="111"/>
    </row>
    <row r="490" spans="6:71" ht="12.75">
      <c r="F490" s="4"/>
      <c r="G490" s="4"/>
      <c r="H490" s="4"/>
      <c r="I490" s="4"/>
      <c r="J490" s="4"/>
      <c r="K490" s="4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S490" s="111"/>
    </row>
    <row r="491" spans="6:71" ht="12.75">
      <c r="F491" s="4"/>
      <c r="G491" s="4"/>
      <c r="H491" s="4"/>
      <c r="I491" s="4"/>
      <c r="J491" s="4"/>
      <c r="K491" s="4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S491" s="111"/>
    </row>
    <row r="492" spans="6:71" ht="12.75">
      <c r="F492" s="4"/>
      <c r="G492" s="4"/>
      <c r="H492" s="4"/>
      <c r="I492" s="4"/>
      <c r="J492" s="4"/>
      <c r="K492" s="4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S492" s="111"/>
    </row>
    <row r="493" spans="6:71" ht="12.75">
      <c r="F493" s="4"/>
      <c r="G493" s="4"/>
      <c r="H493" s="4"/>
      <c r="I493" s="4"/>
      <c r="J493" s="4"/>
      <c r="K493" s="4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S493" s="111"/>
    </row>
    <row r="494" spans="6:71" ht="12.75">
      <c r="F494" s="4"/>
      <c r="G494" s="4"/>
      <c r="H494" s="4"/>
      <c r="I494" s="4"/>
      <c r="J494" s="4"/>
      <c r="K494" s="4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S494" s="111"/>
    </row>
    <row r="495" spans="6:71" ht="12.75">
      <c r="F495" s="4"/>
      <c r="G495" s="4"/>
      <c r="H495" s="4"/>
      <c r="I495" s="4"/>
      <c r="J495" s="4"/>
      <c r="K495" s="4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S495" s="111"/>
    </row>
    <row r="496" spans="6:71" ht="12.75">
      <c r="F496" s="4"/>
      <c r="G496" s="4"/>
      <c r="H496" s="4"/>
      <c r="I496" s="4"/>
      <c r="J496" s="4"/>
      <c r="K496" s="4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S496" s="111"/>
    </row>
    <row r="497" spans="6:71" ht="12.75">
      <c r="F497" s="4"/>
      <c r="G497" s="4"/>
      <c r="H497" s="4"/>
      <c r="I497" s="4"/>
      <c r="J497" s="4"/>
      <c r="K497" s="4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S497" s="111"/>
    </row>
    <row r="498" spans="6:71" ht="12.75">
      <c r="F498" s="4"/>
      <c r="G498" s="4"/>
      <c r="H498" s="4"/>
      <c r="I498" s="4"/>
      <c r="J498" s="4"/>
      <c r="K498" s="4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S498" s="111"/>
    </row>
    <row r="499" spans="6:71" ht="12.75">
      <c r="F499" s="4"/>
      <c r="G499" s="4"/>
      <c r="H499" s="4"/>
      <c r="I499" s="4"/>
      <c r="J499" s="4"/>
      <c r="K499" s="4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S499" s="111"/>
    </row>
    <row r="500" spans="6:71" ht="12.75">
      <c r="F500" s="4"/>
      <c r="G500" s="4"/>
      <c r="H500" s="4"/>
      <c r="I500" s="4"/>
      <c r="J500" s="4"/>
      <c r="K500" s="4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S500" s="111"/>
    </row>
    <row r="501" spans="6:71" ht="12.75">
      <c r="F501" s="4"/>
      <c r="G501" s="4"/>
      <c r="H501" s="4"/>
      <c r="I501" s="4"/>
      <c r="J501" s="4"/>
      <c r="K501" s="4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S501" s="111"/>
    </row>
    <row r="502" spans="6:71" ht="12.75">
      <c r="F502" s="4"/>
      <c r="G502" s="4"/>
      <c r="H502" s="4"/>
      <c r="I502" s="4"/>
      <c r="J502" s="4"/>
      <c r="K502" s="4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S502" s="111"/>
    </row>
    <row r="503" spans="6:71" ht="12.75">
      <c r="F503" s="4"/>
      <c r="G503" s="4"/>
      <c r="H503" s="4"/>
      <c r="I503" s="4"/>
      <c r="J503" s="4"/>
      <c r="K503" s="4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S503" s="111"/>
    </row>
    <row r="504" spans="6:71" ht="12.75">
      <c r="F504" s="4"/>
      <c r="G504" s="4"/>
      <c r="H504" s="4"/>
      <c r="I504" s="4"/>
      <c r="J504" s="4"/>
      <c r="K504" s="4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S504" s="111"/>
    </row>
    <row r="505" spans="6:71" ht="12.75">
      <c r="F505" s="4"/>
      <c r="G505" s="4"/>
      <c r="H505" s="4"/>
      <c r="I505" s="4"/>
      <c r="J505" s="4"/>
      <c r="K505" s="4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S505" s="111"/>
    </row>
    <row r="506" spans="6:71" ht="12.75">
      <c r="F506" s="4"/>
      <c r="G506" s="4"/>
      <c r="H506" s="4"/>
      <c r="I506" s="4"/>
      <c r="J506" s="4"/>
      <c r="K506" s="4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S506" s="111"/>
    </row>
    <row r="507" spans="6:71" ht="12.75">
      <c r="F507" s="4"/>
      <c r="G507" s="4"/>
      <c r="H507" s="4"/>
      <c r="I507" s="4"/>
      <c r="J507" s="4"/>
      <c r="K507" s="4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S507" s="111"/>
    </row>
    <row r="508" spans="6:71" ht="12.75">
      <c r="F508" s="4"/>
      <c r="G508" s="4"/>
      <c r="H508" s="4"/>
      <c r="I508" s="4"/>
      <c r="J508" s="4"/>
      <c r="K508" s="4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S508" s="111"/>
    </row>
    <row r="509" spans="6:71" ht="12.75">
      <c r="F509" s="4"/>
      <c r="G509" s="4"/>
      <c r="H509" s="4"/>
      <c r="I509" s="4"/>
      <c r="J509" s="4"/>
      <c r="K509" s="4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S509" s="111"/>
    </row>
    <row r="510" spans="6:71" ht="12.75">
      <c r="F510" s="4"/>
      <c r="G510" s="4"/>
      <c r="H510" s="4"/>
      <c r="I510" s="4"/>
      <c r="J510" s="4"/>
      <c r="K510" s="4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S510" s="111"/>
    </row>
    <row r="511" spans="6:71" ht="12.75">
      <c r="F511" s="4"/>
      <c r="G511" s="4"/>
      <c r="H511" s="4"/>
      <c r="I511" s="4"/>
      <c r="J511" s="4"/>
      <c r="K511" s="4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S511" s="111"/>
    </row>
    <row r="512" spans="6:71" ht="12.75">
      <c r="F512" s="4"/>
      <c r="G512" s="4"/>
      <c r="H512" s="4"/>
      <c r="I512" s="4"/>
      <c r="J512" s="4"/>
      <c r="K512" s="4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S512" s="111"/>
    </row>
    <row r="513" spans="6:71" ht="12.75">
      <c r="F513" s="4"/>
      <c r="G513" s="4"/>
      <c r="H513" s="4"/>
      <c r="I513" s="4"/>
      <c r="J513" s="4"/>
      <c r="K513" s="4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S513" s="111"/>
    </row>
    <row r="514" spans="6:71" ht="12.75">
      <c r="F514" s="4"/>
      <c r="G514" s="4"/>
      <c r="H514" s="4"/>
      <c r="I514" s="4"/>
      <c r="J514" s="4"/>
      <c r="K514" s="4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S514" s="111"/>
    </row>
    <row r="515" spans="6:71" ht="12.75">
      <c r="F515" s="4"/>
      <c r="G515" s="4"/>
      <c r="H515" s="4"/>
      <c r="I515" s="4"/>
      <c r="J515" s="4"/>
      <c r="K515" s="4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S515" s="111"/>
    </row>
    <row r="516" spans="6:71" ht="12.75">
      <c r="F516" s="4"/>
      <c r="G516" s="4"/>
      <c r="H516" s="4"/>
      <c r="I516" s="4"/>
      <c r="J516" s="4"/>
      <c r="K516" s="4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S516" s="111"/>
    </row>
    <row r="517" spans="6:71" ht="12.75">
      <c r="F517" s="4"/>
      <c r="G517" s="4"/>
      <c r="H517" s="4"/>
      <c r="I517" s="4"/>
      <c r="J517" s="4"/>
      <c r="K517" s="4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S517" s="111"/>
    </row>
    <row r="518" spans="6:71" ht="12.75">
      <c r="F518" s="4"/>
      <c r="G518" s="4"/>
      <c r="H518" s="4"/>
      <c r="I518" s="4"/>
      <c r="J518" s="4"/>
      <c r="K518" s="4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S518" s="111"/>
    </row>
    <row r="519" spans="6:71" ht="12.75">
      <c r="F519" s="4"/>
      <c r="G519" s="4"/>
      <c r="H519" s="4"/>
      <c r="I519" s="4"/>
      <c r="J519" s="4"/>
      <c r="K519" s="4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S519" s="111"/>
    </row>
    <row r="520" spans="6:71" ht="12.75">
      <c r="F520" s="4"/>
      <c r="G520" s="4"/>
      <c r="H520" s="4"/>
      <c r="I520" s="4"/>
      <c r="J520" s="4"/>
      <c r="K520" s="4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S520" s="111"/>
    </row>
    <row r="521" spans="6:71" ht="12.75">
      <c r="F521" s="4"/>
      <c r="G521" s="4"/>
      <c r="H521" s="4"/>
      <c r="I521" s="4"/>
      <c r="J521" s="4"/>
      <c r="K521" s="4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S521" s="111"/>
    </row>
    <row r="522" spans="6:71" ht="12.75">
      <c r="F522" s="4"/>
      <c r="G522" s="4"/>
      <c r="H522" s="4"/>
      <c r="I522" s="4"/>
      <c r="J522" s="4"/>
      <c r="K522" s="4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S522" s="111"/>
    </row>
    <row r="523" spans="6:71" ht="12.75">
      <c r="F523" s="4"/>
      <c r="G523" s="4"/>
      <c r="H523" s="4"/>
      <c r="I523" s="4"/>
      <c r="J523" s="4"/>
      <c r="K523" s="4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S523" s="111"/>
    </row>
    <row r="524" spans="6:71" ht="12.75">
      <c r="F524" s="4"/>
      <c r="G524" s="4"/>
      <c r="H524" s="4"/>
      <c r="I524" s="4"/>
      <c r="J524" s="4"/>
      <c r="K524" s="4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S524" s="111"/>
    </row>
    <row r="525" spans="6:71" ht="12.75">
      <c r="F525" s="4"/>
      <c r="G525" s="4"/>
      <c r="H525" s="4"/>
      <c r="I525" s="4"/>
      <c r="J525" s="4"/>
      <c r="K525" s="4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S525" s="111"/>
    </row>
    <row r="526" spans="6:71" ht="12.75">
      <c r="F526" s="4"/>
      <c r="G526" s="4"/>
      <c r="H526" s="4"/>
      <c r="I526" s="4"/>
      <c r="J526" s="4"/>
      <c r="K526" s="4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S526" s="111"/>
    </row>
    <row r="527" spans="6:71" ht="12.75">
      <c r="F527" s="4"/>
      <c r="G527" s="4"/>
      <c r="H527" s="4"/>
      <c r="I527" s="4"/>
      <c r="J527" s="4"/>
      <c r="K527" s="4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S527" s="111"/>
    </row>
    <row r="528" spans="6:71" ht="12.75">
      <c r="F528" s="4"/>
      <c r="G528" s="4"/>
      <c r="H528" s="4"/>
      <c r="I528" s="4"/>
      <c r="J528" s="4"/>
      <c r="K528" s="4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S528" s="111"/>
    </row>
    <row r="529" spans="6:71" ht="12.75">
      <c r="F529" s="4"/>
      <c r="G529" s="4"/>
      <c r="H529" s="4"/>
      <c r="I529" s="4"/>
      <c r="J529" s="4"/>
      <c r="K529" s="4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S529" s="111"/>
    </row>
    <row r="530" spans="6:71" ht="12.75">
      <c r="F530" s="4"/>
      <c r="G530" s="4"/>
      <c r="H530" s="4"/>
      <c r="I530" s="4"/>
      <c r="J530" s="4"/>
      <c r="K530" s="4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S530" s="111"/>
    </row>
    <row r="531" spans="6:71" ht="12.75">
      <c r="F531" s="4"/>
      <c r="G531" s="4"/>
      <c r="H531" s="4"/>
      <c r="I531" s="4"/>
      <c r="J531" s="4"/>
      <c r="K531" s="4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S531" s="111"/>
    </row>
    <row r="532" spans="6:66" ht="12.75">
      <c r="F532" s="4"/>
      <c r="G532" s="4"/>
      <c r="H532" s="4"/>
      <c r="I532" s="4"/>
      <c r="J532" s="4"/>
      <c r="K532" s="4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</row>
    <row r="533" spans="6:66" ht="12.75">
      <c r="F533" s="4"/>
      <c r="G533" s="4"/>
      <c r="H533" s="4"/>
      <c r="I533" s="4"/>
      <c r="J533" s="4"/>
      <c r="K533" s="4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</row>
    <row r="534" spans="6:66" ht="12.75">
      <c r="F534" s="4"/>
      <c r="G534" s="4"/>
      <c r="H534" s="4"/>
      <c r="I534" s="4"/>
      <c r="J534" s="4"/>
      <c r="K534" s="4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</row>
    <row r="535" spans="6:66" ht="12.75">
      <c r="F535" s="4"/>
      <c r="G535" s="4"/>
      <c r="H535" s="4"/>
      <c r="I535" s="4"/>
      <c r="J535" s="4"/>
      <c r="K535" s="4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</row>
    <row r="536" spans="6:66" ht="12.75">
      <c r="F536" s="4"/>
      <c r="G536" s="4"/>
      <c r="H536" s="4"/>
      <c r="I536" s="4"/>
      <c r="J536" s="4"/>
      <c r="K536" s="4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</row>
    <row r="537" spans="6:66" ht="12.75">
      <c r="F537" s="4"/>
      <c r="G537" s="4"/>
      <c r="H537" s="4"/>
      <c r="I537" s="4"/>
      <c r="J537" s="4"/>
      <c r="K537" s="4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</row>
    <row r="538" spans="6:66" ht="12.75">
      <c r="F538" s="4"/>
      <c r="G538" s="4"/>
      <c r="H538" s="4"/>
      <c r="I538" s="4"/>
      <c r="J538" s="4"/>
      <c r="K538" s="4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</row>
    <row r="539" spans="6:66" ht="12.75">
      <c r="F539" s="4"/>
      <c r="G539" s="4"/>
      <c r="H539" s="4"/>
      <c r="I539" s="4"/>
      <c r="J539" s="4"/>
      <c r="K539" s="4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</row>
    <row r="540" spans="6:66" ht="12.75">
      <c r="F540" s="4"/>
      <c r="G540" s="4"/>
      <c r="H540" s="4"/>
      <c r="I540" s="4"/>
      <c r="J540" s="4"/>
      <c r="K540" s="4"/>
      <c r="BC540" s="106"/>
      <c r="BD540" s="106"/>
      <c r="BE540" s="106"/>
      <c r="BF540" s="106"/>
      <c r="BG540" s="106"/>
      <c r="BH540" s="106"/>
      <c r="BI540" s="106"/>
      <c r="BJ540" s="106"/>
      <c r="BK540" s="106"/>
      <c r="BL540" s="106"/>
      <c r="BM540" s="106"/>
      <c r="BN540" s="106"/>
    </row>
    <row r="541" spans="6:66" ht="12.75">
      <c r="F541" s="4"/>
      <c r="G541" s="4"/>
      <c r="H541" s="4"/>
      <c r="I541" s="4"/>
      <c r="J541" s="4"/>
      <c r="K541" s="4"/>
      <c r="BC541" s="106"/>
      <c r="BD541" s="106"/>
      <c r="BE541" s="106"/>
      <c r="BF541" s="106"/>
      <c r="BG541" s="106"/>
      <c r="BH541" s="106"/>
      <c r="BI541" s="106"/>
      <c r="BJ541" s="106"/>
      <c r="BK541" s="106"/>
      <c r="BL541" s="106"/>
      <c r="BM541" s="106"/>
      <c r="BN541" s="106"/>
    </row>
    <row r="542" spans="6:66" ht="12.75">
      <c r="F542" s="4"/>
      <c r="G542" s="4"/>
      <c r="H542" s="4"/>
      <c r="I542" s="4"/>
      <c r="J542" s="4"/>
      <c r="K542" s="4"/>
      <c r="BC542" s="106"/>
      <c r="BD542" s="106"/>
      <c r="BE542" s="106"/>
      <c r="BF542" s="106"/>
      <c r="BG542" s="106"/>
      <c r="BH542" s="106"/>
      <c r="BI542" s="106"/>
      <c r="BJ542" s="106"/>
      <c r="BK542" s="106"/>
      <c r="BL542" s="106"/>
      <c r="BM542" s="106"/>
      <c r="BN542" s="106"/>
    </row>
    <row r="543" spans="6:66" ht="12.75">
      <c r="F543" s="4"/>
      <c r="G543" s="4"/>
      <c r="H543" s="4"/>
      <c r="I543" s="4"/>
      <c r="J543" s="4"/>
      <c r="K543" s="4"/>
      <c r="BC543" s="106"/>
      <c r="BD543" s="106"/>
      <c r="BE543" s="106"/>
      <c r="BF543" s="106"/>
      <c r="BG543" s="106"/>
      <c r="BH543" s="106"/>
      <c r="BI543" s="106"/>
      <c r="BJ543" s="106"/>
      <c r="BK543" s="106"/>
      <c r="BL543" s="106"/>
      <c r="BM543" s="106"/>
      <c r="BN543" s="106"/>
    </row>
    <row r="544" spans="6:66" ht="12.75">
      <c r="F544" s="4"/>
      <c r="G544" s="4"/>
      <c r="H544" s="4"/>
      <c r="I544" s="4"/>
      <c r="J544" s="4"/>
      <c r="K544" s="4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</row>
    <row r="545" spans="6:66" ht="12.75">
      <c r="F545" s="4"/>
      <c r="G545" s="4"/>
      <c r="H545" s="4"/>
      <c r="I545" s="4"/>
      <c r="J545" s="4"/>
      <c r="K545" s="4"/>
      <c r="BC545" s="106"/>
      <c r="BD545" s="106"/>
      <c r="BE545" s="106"/>
      <c r="BF545" s="106"/>
      <c r="BG545" s="106"/>
      <c r="BH545" s="106"/>
      <c r="BI545" s="106"/>
      <c r="BJ545" s="106"/>
      <c r="BK545" s="106"/>
      <c r="BL545" s="106"/>
      <c r="BM545" s="106"/>
      <c r="BN545" s="106"/>
    </row>
    <row r="546" spans="6:66" ht="12.75">
      <c r="F546" s="4"/>
      <c r="G546" s="4"/>
      <c r="H546" s="4"/>
      <c r="I546" s="4"/>
      <c r="J546" s="4"/>
      <c r="K546" s="4"/>
      <c r="BC546" s="106"/>
      <c r="BD546" s="106"/>
      <c r="BE546" s="106"/>
      <c r="BF546" s="106"/>
      <c r="BG546" s="106"/>
      <c r="BH546" s="106"/>
      <c r="BI546" s="106"/>
      <c r="BJ546" s="106"/>
      <c r="BK546" s="106"/>
      <c r="BL546" s="106"/>
      <c r="BM546" s="106"/>
      <c r="BN546" s="106"/>
    </row>
    <row r="547" spans="6:66" ht="12.75">
      <c r="F547" s="4"/>
      <c r="G547" s="4"/>
      <c r="H547" s="4"/>
      <c r="I547" s="4"/>
      <c r="J547" s="4"/>
      <c r="K547" s="4"/>
      <c r="BC547" s="106"/>
      <c r="BD547" s="106"/>
      <c r="BE547" s="106"/>
      <c r="BF547" s="106"/>
      <c r="BG547" s="106"/>
      <c r="BH547" s="106"/>
      <c r="BI547" s="106"/>
      <c r="BJ547" s="106"/>
      <c r="BK547" s="106"/>
      <c r="BL547" s="106"/>
      <c r="BM547" s="106"/>
      <c r="BN547" s="106"/>
    </row>
    <row r="548" spans="6:66" ht="12.75">
      <c r="F548" s="4"/>
      <c r="G548" s="4"/>
      <c r="H548" s="4"/>
      <c r="I548" s="4"/>
      <c r="J548" s="4"/>
      <c r="K548" s="4"/>
      <c r="BC548" s="106"/>
      <c r="BD548" s="106"/>
      <c r="BE548" s="106"/>
      <c r="BF548" s="106"/>
      <c r="BG548" s="106"/>
      <c r="BH548" s="106"/>
      <c r="BI548" s="106"/>
      <c r="BJ548" s="106"/>
      <c r="BK548" s="106"/>
      <c r="BL548" s="106"/>
      <c r="BM548" s="106"/>
      <c r="BN548" s="106"/>
    </row>
    <row r="549" spans="6:66" ht="12.75">
      <c r="F549" s="4"/>
      <c r="G549" s="4"/>
      <c r="H549" s="4"/>
      <c r="I549" s="4"/>
      <c r="J549" s="4"/>
      <c r="K549" s="4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</row>
    <row r="550" spans="6:66" ht="12.75">
      <c r="F550" s="4"/>
      <c r="G550" s="4"/>
      <c r="H550" s="4"/>
      <c r="I550" s="4"/>
      <c r="J550" s="4"/>
      <c r="K550" s="4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</row>
    <row r="551" spans="6:66" ht="12.75">
      <c r="F551" s="4"/>
      <c r="G551" s="4"/>
      <c r="H551" s="4"/>
      <c r="I551" s="4"/>
      <c r="J551" s="4"/>
      <c r="K551" s="4"/>
      <c r="BC551" s="106"/>
      <c r="BD551" s="106"/>
      <c r="BE551" s="106"/>
      <c r="BF551" s="106"/>
      <c r="BG551" s="106"/>
      <c r="BH551" s="106"/>
      <c r="BI551" s="106"/>
      <c r="BJ551" s="106"/>
      <c r="BK551" s="106"/>
      <c r="BL551" s="106"/>
      <c r="BM551" s="106"/>
      <c r="BN551" s="106"/>
    </row>
    <row r="552" spans="6:66" ht="12.75">
      <c r="F552" s="4"/>
      <c r="G552" s="4"/>
      <c r="H552" s="4"/>
      <c r="I552" s="4"/>
      <c r="J552" s="4"/>
      <c r="K552" s="4"/>
      <c r="BC552" s="106"/>
      <c r="BD552" s="106"/>
      <c r="BE552" s="106"/>
      <c r="BF552" s="106"/>
      <c r="BG552" s="106"/>
      <c r="BH552" s="106"/>
      <c r="BI552" s="106"/>
      <c r="BJ552" s="106"/>
      <c r="BK552" s="106"/>
      <c r="BL552" s="106"/>
      <c r="BM552" s="106"/>
      <c r="BN552" s="106"/>
    </row>
    <row r="553" spans="6:66" ht="12.75">
      <c r="F553" s="4"/>
      <c r="G553" s="4"/>
      <c r="H553" s="4"/>
      <c r="I553" s="4"/>
      <c r="J553" s="4"/>
      <c r="K553" s="4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</row>
    <row r="554" spans="6:66" ht="12.75">
      <c r="F554" s="4"/>
      <c r="G554" s="4"/>
      <c r="H554" s="4"/>
      <c r="I554" s="4"/>
      <c r="J554" s="4"/>
      <c r="K554" s="4"/>
      <c r="BC554" s="106"/>
      <c r="BD554" s="106"/>
      <c r="BE554" s="106"/>
      <c r="BF554" s="106"/>
      <c r="BG554" s="106"/>
      <c r="BH554" s="106"/>
      <c r="BI554" s="106"/>
      <c r="BJ554" s="106"/>
      <c r="BK554" s="106"/>
      <c r="BL554" s="106"/>
      <c r="BM554" s="106"/>
      <c r="BN554" s="106"/>
    </row>
    <row r="555" spans="6:66" ht="12.75">
      <c r="F555" s="4"/>
      <c r="G555" s="4"/>
      <c r="H555" s="4"/>
      <c r="I555" s="4"/>
      <c r="J555" s="4"/>
      <c r="K555" s="4"/>
      <c r="BC555" s="106"/>
      <c r="BD555" s="106"/>
      <c r="BE555" s="106"/>
      <c r="BF555" s="106"/>
      <c r="BG555" s="106"/>
      <c r="BH555" s="106"/>
      <c r="BI555" s="106"/>
      <c r="BJ555" s="106"/>
      <c r="BK555" s="106"/>
      <c r="BL555" s="106"/>
      <c r="BM555" s="106"/>
      <c r="BN555" s="106"/>
    </row>
    <row r="556" spans="6:66" ht="12.75">
      <c r="F556" s="4"/>
      <c r="G556" s="4"/>
      <c r="H556" s="4"/>
      <c r="I556" s="4"/>
      <c r="J556" s="4"/>
      <c r="K556" s="4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</row>
    <row r="557" spans="6:66" ht="12.75">
      <c r="F557" s="4"/>
      <c r="G557" s="4"/>
      <c r="H557" s="4"/>
      <c r="I557" s="4"/>
      <c r="J557" s="4"/>
      <c r="K557" s="4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</row>
    <row r="558" spans="6:66" ht="12.75">
      <c r="F558" s="4"/>
      <c r="G558" s="4"/>
      <c r="H558" s="4"/>
      <c r="I558" s="4"/>
      <c r="J558" s="4"/>
      <c r="K558" s="4"/>
      <c r="BC558" s="106"/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</row>
    <row r="559" spans="6:66" ht="12.75">
      <c r="F559" s="4"/>
      <c r="G559" s="4"/>
      <c r="H559" s="4"/>
      <c r="I559" s="4"/>
      <c r="J559" s="4"/>
      <c r="K559" s="4"/>
      <c r="BC559" s="106"/>
      <c r="BD559" s="106"/>
      <c r="BE559" s="106"/>
      <c r="BF559" s="106"/>
      <c r="BG559" s="106"/>
      <c r="BH559" s="106"/>
      <c r="BI559" s="106"/>
      <c r="BJ559" s="106"/>
      <c r="BK559" s="106"/>
      <c r="BL559" s="106"/>
      <c r="BM559" s="106"/>
      <c r="BN559" s="106"/>
    </row>
    <row r="560" spans="6:66" ht="12.75">
      <c r="F560" s="4"/>
      <c r="G560" s="4"/>
      <c r="H560" s="4"/>
      <c r="I560" s="4"/>
      <c r="J560" s="4"/>
      <c r="K560" s="4"/>
      <c r="BC560" s="106"/>
      <c r="BD560" s="106"/>
      <c r="BE560" s="106"/>
      <c r="BF560" s="106"/>
      <c r="BG560" s="106"/>
      <c r="BH560" s="106"/>
      <c r="BI560" s="106"/>
      <c r="BJ560" s="106"/>
      <c r="BK560" s="106"/>
      <c r="BL560" s="106"/>
      <c r="BM560" s="106"/>
      <c r="BN560" s="106"/>
    </row>
    <row r="561" spans="6:66" ht="12.75">
      <c r="F561" s="4"/>
      <c r="G561" s="4"/>
      <c r="H561" s="4"/>
      <c r="I561" s="4"/>
      <c r="J561" s="4"/>
      <c r="K561" s="4"/>
      <c r="BC561" s="106"/>
      <c r="BD561" s="106"/>
      <c r="BE561" s="106"/>
      <c r="BF561" s="106"/>
      <c r="BG561" s="106"/>
      <c r="BH561" s="106"/>
      <c r="BI561" s="106"/>
      <c r="BJ561" s="106"/>
      <c r="BK561" s="106"/>
      <c r="BL561" s="106"/>
      <c r="BM561" s="106"/>
      <c r="BN561" s="106"/>
    </row>
    <row r="562" spans="6:66" ht="12.75">
      <c r="F562" s="4"/>
      <c r="G562" s="4"/>
      <c r="H562" s="4"/>
      <c r="I562" s="4"/>
      <c r="J562" s="4"/>
      <c r="K562" s="4"/>
      <c r="BC562" s="106"/>
      <c r="BD562" s="106"/>
      <c r="BE562" s="106"/>
      <c r="BF562" s="106"/>
      <c r="BG562" s="106"/>
      <c r="BH562" s="106"/>
      <c r="BI562" s="106"/>
      <c r="BJ562" s="106"/>
      <c r="BK562" s="106"/>
      <c r="BL562" s="106"/>
      <c r="BM562" s="106"/>
      <c r="BN562" s="106"/>
    </row>
    <row r="563" spans="6:66" ht="12.75">
      <c r="F563" s="4"/>
      <c r="G563" s="4"/>
      <c r="H563" s="4"/>
      <c r="I563" s="4"/>
      <c r="J563" s="4"/>
      <c r="K563" s="4"/>
      <c r="BC563" s="106"/>
      <c r="BD563" s="106"/>
      <c r="BE563" s="106"/>
      <c r="BF563" s="106"/>
      <c r="BG563" s="106"/>
      <c r="BH563" s="106"/>
      <c r="BI563" s="106"/>
      <c r="BJ563" s="106"/>
      <c r="BK563" s="106"/>
      <c r="BL563" s="106"/>
      <c r="BM563" s="106"/>
      <c r="BN563" s="106"/>
    </row>
    <row r="564" spans="6:66" ht="12.75">
      <c r="F564" s="4"/>
      <c r="G564" s="4"/>
      <c r="H564" s="4"/>
      <c r="I564" s="4"/>
      <c r="J564" s="4"/>
      <c r="K564" s="4"/>
      <c r="BC564" s="106"/>
      <c r="BD564" s="106"/>
      <c r="BE564" s="106"/>
      <c r="BF564" s="106"/>
      <c r="BG564" s="106"/>
      <c r="BH564" s="106"/>
      <c r="BI564" s="106"/>
      <c r="BJ564" s="106"/>
      <c r="BK564" s="106"/>
      <c r="BL564" s="106"/>
      <c r="BM564" s="106"/>
      <c r="BN564" s="106"/>
    </row>
    <row r="565" spans="6:66" ht="12.75">
      <c r="F565" s="4"/>
      <c r="G565" s="4"/>
      <c r="H565" s="4"/>
      <c r="I565" s="4"/>
      <c r="J565" s="4"/>
      <c r="K565" s="4"/>
      <c r="BC565" s="106"/>
      <c r="BD565" s="106"/>
      <c r="BE565" s="106"/>
      <c r="BF565" s="106"/>
      <c r="BG565" s="106"/>
      <c r="BH565" s="106"/>
      <c r="BI565" s="106"/>
      <c r="BJ565" s="106"/>
      <c r="BK565" s="106"/>
      <c r="BL565" s="106"/>
      <c r="BM565" s="106"/>
      <c r="BN565" s="106"/>
    </row>
    <row r="566" spans="6:66" ht="12.75">
      <c r="F566" s="4"/>
      <c r="G566" s="4"/>
      <c r="H566" s="4"/>
      <c r="I566" s="4"/>
      <c r="J566" s="4"/>
      <c r="K566" s="4"/>
      <c r="BC566" s="106"/>
      <c r="BD566" s="106"/>
      <c r="BE566" s="106"/>
      <c r="BF566" s="106"/>
      <c r="BG566" s="106"/>
      <c r="BH566" s="106"/>
      <c r="BI566" s="106"/>
      <c r="BJ566" s="106"/>
      <c r="BK566" s="106"/>
      <c r="BL566" s="106"/>
      <c r="BM566" s="106"/>
      <c r="BN566" s="106"/>
    </row>
    <row r="567" spans="6:66" ht="12.75">
      <c r="F567" s="4"/>
      <c r="G567" s="4"/>
      <c r="H567" s="4"/>
      <c r="I567" s="4"/>
      <c r="J567" s="4"/>
      <c r="K567" s="4"/>
      <c r="BC567" s="106"/>
      <c r="BD567" s="106"/>
      <c r="BE567" s="106"/>
      <c r="BF567" s="106"/>
      <c r="BG567" s="106"/>
      <c r="BH567" s="106"/>
      <c r="BI567" s="106"/>
      <c r="BJ567" s="106"/>
      <c r="BK567" s="106"/>
      <c r="BL567" s="106"/>
      <c r="BM567" s="106"/>
      <c r="BN567" s="106"/>
    </row>
    <row r="568" spans="6:66" ht="12.75">
      <c r="F568" s="4"/>
      <c r="G568" s="4"/>
      <c r="H568" s="4"/>
      <c r="I568" s="4"/>
      <c r="J568" s="4"/>
      <c r="K568" s="4"/>
      <c r="BC568" s="106"/>
      <c r="BD568" s="106"/>
      <c r="BE568" s="106"/>
      <c r="BF568" s="106"/>
      <c r="BG568" s="106"/>
      <c r="BH568" s="106"/>
      <c r="BI568" s="106"/>
      <c r="BJ568" s="106"/>
      <c r="BK568" s="106"/>
      <c r="BL568" s="106"/>
      <c r="BM568" s="106"/>
      <c r="BN568" s="106"/>
    </row>
    <row r="569" spans="6:66" ht="12.75">
      <c r="F569" s="4"/>
      <c r="G569" s="4"/>
      <c r="H569" s="4"/>
      <c r="I569" s="4"/>
      <c r="J569" s="4"/>
      <c r="K569" s="4"/>
      <c r="BC569" s="106"/>
      <c r="BD569" s="106"/>
      <c r="BE569" s="106"/>
      <c r="BF569" s="106"/>
      <c r="BG569" s="106"/>
      <c r="BH569" s="106"/>
      <c r="BI569" s="106"/>
      <c r="BJ569" s="106"/>
      <c r="BK569" s="106"/>
      <c r="BL569" s="106"/>
      <c r="BM569" s="106"/>
      <c r="BN569" s="106"/>
    </row>
    <row r="570" spans="6:66" ht="12.75">
      <c r="F570" s="4"/>
      <c r="G570" s="4"/>
      <c r="H570" s="4"/>
      <c r="I570" s="4"/>
      <c r="J570" s="4"/>
      <c r="K570" s="4"/>
      <c r="BC570" s="106"/>
      <c r="BD570" s="106"/>
      <c r="BE570" s="106"/>
      <c r="BF570" s="106"/>
      <c r="BG570" s="106"/>
      <c r="BH570" s="106"/>
      <c r="BI570" s="106"/>
      <c r="BJ570" s="106"/>
      <c r="BK570" s="106"/>
      <c r="BL570" s="106"/>
      <c r="BM570" s="106"/>
      <c r="BN570" s="106"/>
    </row>
    <row r="571" spans="6:66" ht="12.75">
      <c r="F571" s="4"/>
      <c r="G571" s="4"/>
      <c r="H571" s="4"/>
      <c r="I571" s="4"/>
      <c r="J571" s="4"/>
      <c r="K571" s="4"/>
      <c r="BC571" s="106"/>
      <c r="BD571" s="106"/>
      <c r="BE571" s="106"/>
      <c r="BF571" s="106"/>
      <c r="BG571" s="106"/>
      <c r="BH571" s="106"/>
      <c r="BI571" s="106"/>
      <c r="BJ571" s="106"/>
      <c r="BK571" s="106"/>
      <c r="BL571" s="106"/>
      <c r="BM571" s="106"/>
      <c r="BN571" s="106"/>
    </row>
    <row r="572" spans="6:66" ht="12.75">
      <c r="F572" s="4"/>
      <c r="G572" s="4"/>
      <c r="H572" s="4"/>
      <c r="I572" s="4"/>
      <c r="J572" s="4"/>
      <c r="K572" s="4"/>
      <c r="BC572" s="106"/>
      <c r="BD572" s="106"/>
      <c r="BE572" s="106"/>
      <c r="BF572" s="106"/>
      <c r="BG572" s="106"/>
      <c r="BH572" s="106"/>
      <c r="BI572" s="106"/>
      <c r="BJ572" s="106"/>
      <c r="BK572" s="106"/>
      <c r="BL572" s="106"/>
      <c r="BM572" s="106"/>
      <c r="BN572" s="106"/>
    </row>
    <row r="573" spans="6:66" ht="12.75">
      <c r="F573" s="4"/>
      <c r="G573" s="4"/>
      <c r="H573" s="4"/>
      <c r="I573" s="4"/>
      <c r="J573" s="4"/>
      <c r="K573" s="4"/>
      <c r="BC573" s="106"/>
      <c r="BD573" s="106"/>
      <c r="BE573" s="106"/>
      <c r="BF573" s="106"/>
      <c r="BG573" s="106"/>
      <c r="BH573" s="106"/>
      <c r="BI573" s="106"/>
      <c r="BJ573" s="106"/>
      <c r="BK573" s="106"/>
      <c r="BL573" s="106"/>
      <c r="BM573" s="106"/>
      <c r="BN573" s="106"/>
    </row>
    <row r="574" spans="6:66" ht="12.75">
      <c r="F574" s="4"/>
      <c r="G574" s="4"/>
      <c r="H574" s="4"/>
      <c r="I574" s="4"/>
      <c r="J574" s="4"/>
      <c r="K574" s="4"/>
      <c r="BC574" s="106"/>
      <c r="BD574" s="106"/>
      <c r="BE574" s="106"/>
      <c r="BF574" s="106"/>
      <c r="BG574" s="106"/>
      <c r="BH574" s="106"/>
      <c r="BI574" s="106"/>
      <c r="BJ574" s="106"/>
      <c r="BK574" s="106"/>
      <c r="BL574" s="106"/>
      <c r="BM574" s="106"/>
      <c r="BN574" s="106"/>
    </row>
    <row r="575" spans="6:66" ht="12.75">
      <c r="F575" s="4"/>
      <c r="G575" s="4"/>
      <c r="H575" s="4"/>
      <c r="I575" s="4"/>
      <c r="J575" s="4"/>
      <c r="K575" s="4"/>
      <c r="BC575" s="106"/>
      <c r="BD575" s="106"/>
      <c r="BE575" s="106"/>
      <c r="BF575" s="106"/>
      <c r="BG575" s="106"/>
      <c r="BH575" s="106"/>
      <c r="BI575" s="106"/>
      <c r="BJ575" s="106"/>
      <c r="BK575" s="106"/>
      <c r="BL575" s="106"/>
      <c r="BM575" s="106"/>
      <c r="BN575" s="106"/>
    </row>
    <row r="576" spans="6:66" ht="12.75">
      <c r="F576" s="4"/>
      <c r="G576" s="4"/>
      <c r="H576" s="4"/>
      <c r="I576" s="4"/>
      <c r="J576" s="4"/>
      <c r="K576" s="4"/>
      <c r="BC576" s="106"/>
      <c r="BD576" s="106"/>
      <c r="BE576" s="106"/>
      <c r="BF576" s="106"/>
      <c r="BG576" s="106"/>
      <c r="BH576" s="106"/>
      <c r="BI576" s="106"/>
      <c r="BJ576" s="106"/>
      <c r="BK576" s="106"/>
      <c r="BL576" s="106"/>
      <c r="BM576" s="106"/>
      <c r="BN576" s="106"/>
    </row>
    <row r="577" spans="6:66" ht="12.75">
      <c r="F577" s="4"/>
      <c r="G577" s="4"/>
      <c r="H577" s="4"/>
      <c r="I577" s="4"/>
      <c r="J577" s="4"/>
      <c r="K577" s="4"/>
      <c r="BC577" s="106"/>
      <c r="BD577" s="106"/>
      <c r="BE577" s="106"/>
      <c r="BF577" s="106"/>
      <c r="BG577" s="106"/>
      <c r="BH577" s="106"/>
      <c r="BI577" s="106"/>
      <c r="BJ577" s="106"/>
      <c r="BK577" s="106"/>
      <c r="BL577" s="106"/>
      <c r="BM577" s="106"/>
      <c r="BN577" s="106"/>
    </row>
    <row r="578" spans="6:66" ht="12.75">
      <c r="F578" s="4"/>
      <c r="G578" s="4"/>
      <c r="H578" s="4"/>
      <c r="I578" s="4"/>
      <c r="J578" s="4"/>
      <c r="K578" s="4"/>
      <c r="BC578" s="106"/>
      <c r="BD578" s="106"/>
      <c r="BE578" s="106"/>
      <c r="BF578" s="106"/>
      <c r="BG578" s="106"/>
      <c r="BH578" s="106"/>
      <c r="BI578" s="106"/>
      <c r="BJ578" s="106"/>
      <c r="BK578" s="106"/>
      <c r="BL578" s="106"/>
      <c r="BM578" s="106"/>
      <c r="BN578" s="106"/>
    </row>
    <row r="579" spans="6:66" ht="12.75">
      <c r="F579" s="4"/>
      <c r="G579" s="4"/>
      <c r="H579" s="4"/>
      <c r="I579" s="4"/>
      <c r="J579" s="4"/>
      <c r="K579" s="4"/>
      <c r="BC579" s="106"/>
      <c r="BD579" s="106"/>
      <c r="BE579" s="106"/>
      <c r="BF579" s="106"/>
      <c r="BG579" s="106"/>
      <c r="BH579" s="106"/>
      <c r="BI579" s="106"/>
      <c r="BJ579" s="106"/>
      <c r="BK579" s="106"/>
      <c r="BL579" s="106"/>
      <c r="BM579" s="106"/>
      <c r="BN579" s="106"/>
    </row>
    <row r="580" spans="6:66" ht="12.75">
      <c r="F580" s="4"/>
      <c r="G580" s="4"/>
      <c r="H580" s="4"/>
      <c r="I580" s="4"/>
      <c r="J580" s="4"/>
      <c r="K580" s="4"/>
      <c r="BC580" s="106"/>
      <c r="BD580" s="106"/>
      <c r="BE580" s="106"/>
      <c r="BF580" s="106"/>
      <c r="BG580" s="106"/>
      <c r="BH580" s="106"/>
      <c r="BI580" s="106"/>
      <c r="BJ580" s="106"/>
      <c r="BK580" s="106"/>
      <c r="BL580" s="106"/>
      <c r="BM580" s="106"/>
      <c r="BN580" s="106"/>
    </row>
    <row r="581" spans="6:66" ht="12.75">
      <c r="F581" s="4"/>
      <c r="G581" s="4"/>
      <c r="H581" s="4"/>
      <c r="I581" s="4"/>
      <c r="J581" s="4"/>
      <c r="K581" s="4"/>
      <c r="BC581" s="106"/>
      <c r="BD581" s="106"/>
      <c r="BE581" s="106"/>
      <c r="BF581" s="106"/>
      <c r="BG581" s="106"/>
      <c r="BH581" s="106"/>
      <c r="BI581" s="106"/>
      <c r="BJ581" s="106"/>
      <c r="BK581" s="106"/>
      <c r="BL581" s="106"/>
      <c r="BM581" s="106"/>
      <c r="BN581" s="106"/>
    </row>
    <row r="582" spans="6:66" ht="12.75">
      <c r="F582" s="4"/>
      <c r="G582" s="4"/>
      <c r="H582" s="4"/>
      <c r="I582" s="4"/>
      <c r="J582" s="4"/>
      <c r="K582" s="4"/>
      <c r="BC582" s="106"/>
      <c r="BD582" s="106"/>
      <c r="BE582" s="106"/>
      <c r="BF582" s="106"/>
      <c r="BG582" s="106"/>
      <c r="BH582" s="106"/>
      <c r="BI582" s="106"/>
      <c r="BJ582" s="106"/>
      <c r="BK582" s="106"/>
      <c r="BL582" s="106"/>
      <c r="BM582" s="106"/>
      <c r="BN582" s="106"/>
    </row>
    <row r="583" spans="6:66" ht="12.75">
      <c r="F583" s="4"/>
      <c r="G583" s="4"/>
      <c r="H583" s="4"/>
      <c r="I583" s="4"/>
      <c r="J583" s="4"/>
      <c r="K583" s="4"/>
      <c r="BC583" s="106"/>
      <c r="BD583" s="106"/>
      <c r="BE583" s="106"/>
      <c r="BF583" s="106"/>
      <c r="BG583" s="106"/>
      <c r="BH583" s="106"/>
      <c r="BI583" s="106"/>
      <c r="BJ583" s="106"/>
      <c r="BK583" s="106"/>
      <c r="BL583" s="106"/>
      <c r="BM583" s="106"/>
      <c r="BN583" s="106"/>
    </row>
    <row r="584" spans="6:66" ht="12.75">
      <c r="F584" s="4"/>
      <c r="G584" s="4"/>
      <c r="H584" s="4"/>
      <c r="I584" s="4"/>
      <c r="J584" s="4"/>
      <c r="K584" s="4"/>
      <c r="BC584" s="106"/>
      <c r="BD584" s="106"/>
      <c r="BE584" s="106"/>
      <c r="BF584" s="106"/>
      <c r="BG584" s="106"/>
      <c r="BH584" s="106"/>
      <c r="BI584" s="106"/>
      <c r="BJ584" s="106"/>
      <c r="BK584" s="106"/>
      <c r="BL584" s="106"/>
      <c r="BM584" s="106"/>
      <c r="BN584" s="106"/>
    </row>
    <row r="585" spans="9:66" ht="12.75">
      <c r="I585" s="4"/>
      <c r="J585" s="4"/>
      <c r="K585" s="4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</row>
    <row r="586" spans="55:66" ht="12.75">
      <c r="BC586" s="106"/>
      <c r="BD586" s="106"/>
      <c r="BE586" s="106"/>
      <c r="BF586" s="106"/>
      <c r="BG586" s="106"/>
      <c r="BH586" s="106"/>
      <c r="BI586" s="106"/>
      <c r="BJ586" s="106"/>
      <c r="BK586" s="106"/>
      <c r="BL586" s="106"/>
      <c r="BM586" s="106"/>
      <c r="BN586" s="106"/>
    </row>
    <row r="587" spans="55:66" ht="12.75">
      <c r="BC587" s="106"/>
      <c r="BD587" s="106"/>
      <c r="BE587" s="106"/>
      <c r="BF587" s="106"/>
      <c r="BG587" s="106"/>
      <c r="BH587" s="106"/>
      <c r="BI587" s="106"/>
      <c r="BJ587" s="106"/>
      <c r="BK587" s="106"/>
      <c r="BL587" s="106"/>
      <c r="BM587" s="106"/>
      <c r="BN587" s="106"/>
    </row>
    <row r="588" spans="55:66" ht="12.75">
      <c r="BC588" s="106"/>
      <c r="BD588" s="106"/>
      <c r="BE588" s="106"/>
      <c r="BF588" s="106"/>
      <c r="BG588" s="106"/>
      <c r="BH588" s="106"/>
      <c r="BI588" s="106"/>
      <c r="BJ588" s="106"/>
      <c r="BK588" s="106"/>
      <c r="BL588" s="106"/>
      <c r="BM588" s="106"/>
      <c r="BN588" s="106"/>
    </row>
    <row r="589" spans="55:66" ht="12.75">
      <c r="BC589" s="106"/>
      <c r="BD589" s="106"/>
      <c r="BE589" s="106"/>
      <c r="BF589" s="106"/>
      <c r="BG589" s="106"/>
      <c r="BH589" s="106"/>
      <c r="BI589" s="106"/>
      <c r="BJ589" s="106"/>
      <c r="BK589" s="106"/>
      <c r="BL589" s="106"/>
      <c r="BM589" s="106"/>
      <c r="BN589" s="106"/>
    </row>
    <row r="590" spans="55:66" ht="12.75">
      <c r="BC590" s="106"/>
      <c r="BD590" s="106"/>
      <c r="BE590" s="106"/>
      <c r="BF590" s="106"/>
      <c r="BG590" s="106"/>
      <c r="BH590" s="106"/>
      <c r="BI590" s="106"/>
      <c r="BJ590" s="106"/>
      <c r="BK590" s="106"/>
      <c r="BL590" s="106"/>
      <c r="BM590" s="106"/>
      <c r="BN590" s="106"/>
    </row>
    <row r="591" spans="55:66" ht="12.75">
      <c r="BC591" s="106"/>
      <c r="BD591" s="106"/>
      <c r="BE591" s="106"/>
      <c r="BF591" s="106"/>
      <c r="BG591" s="106"/>
      <c r="BH591" s="106"/>
      <c r="BI591" s="106"/>
      <c r="BJ591" s="106"/>
      <c r="BK591" s="106"/>
      <c r="BL591" s="106"/>
      <c r="BM591" s="106"/>
      <c r="BN591" s="106"/>
    </row>
    <row r="592" spans="55:66" ht="12.75">
      <c r="BC592" s="106"/>
      <c r="BD592" s="106"/>
      <c r="BE592" s="106"/>
      <c r="BF592" s="106"/>
      <c r="BG592" s="106"/>
      <c r="BH592" s="106"/>
      <c r="BI592" s="106"/>
      <c r="BJ592" s="106"/>
      <c r="BK592" s="106"/>
      <c r="BL592" s="106"/>
      <c r="BM592" s="106"/>
      <c r="BN592" s="106"/>
    </row>
    <row r="593" spans="55:66" ht="12.75">
      <c r="BC593" s="106"/>
      <c r="BD593" s="106"/>
      <c r="BE593" s="106"/>
      <c r="BF593" s="106"/>
      <c r="BG593" s="106"/>
      <c r="BH593" s="106"/>
      <c r="BI593" s="106"/>
      <c r="BJ593" s="106"/>
      <c r="BK593" s="106"/>
      <c r="BL593" s="106"/>
      <c r="BM593" s="106"/>
      <c r="BN593" s="106"/>
    </row>
    <row r="594" spans="55:66" ht="12.75">
      <c r="BC594" s="106"/>
      <c r="BD594" s="106"/>
      <c r="BE594" s="106"/>
      <c r="BF594" s="106"/>
      <c r="BG594" s="106"/>
      <c r="BH594" s="106"/>
      <c r="BI594" s="106"/>
      <c r="BJ594" s="106"/>
      <c r="BK594" s="106"/>
      <c r="BL594" s="106"/>
      <c r="BM594" s="106"/>
      <c r="BN594" s="106"/>
    </row>
    <row r="595" spans="55:66" ht="12.75">
      <c r="BC595" s="106"/>
      <c r="BD595" s="106"/>
      <c r="BE595" s="106"/>
      <c r="BF595" s="106"/>
      <c r="BG595" s="106"/>
      <c r="BH595" s="106"/>
      <c r="BI595" s="106"/>
      <c r="BJ595" s="106"/>
      <c r="BK595" s="106"/>
      <c r="BL595" s="106"/>
      <c r="BM595" s="106"/>
      <c r="BN595" s="106"/>
    </row>
    <row r="596" spans="55:66" ht="12.75">
      <c r="BC596" s="106"/>
      <c r="BD596" s="106"/>
      <c r="BE596" s="106"/>
      <c r="BF596" s="106"/>
      <c r="BG596" s="106"/>
      <c r="BH596" s="106"/>
      <c r="BI596" s="106"/>
      <c r="BJ596" s="106"/>
      <c r="BK596" s="106"/>
      <c r="BL596" s="106"/>
      <c r="BM596" s="106"/>
      <c r="BN596" s="106"/>
    </row>
    <row r="597" spans="55:66" ht="12.75">
      <c r="BC597" s="106"/>
      <c r="BD597" s="106"/>
      <c r="BE597" s="106"/>
      <c r="BF597" s="106"/>
      <c r="BG597" s="106"/>
      <c r="BH597" s="106"/>
      <c r="BI597" s="106"/>
      <c r="BJ597" s="106"/>
      <c r="BK597" s="106"/>
      <c r="BL597" s="106"/>
      <c r="BM597" s="106"/>
      <c r="BN597" s="106"/>
    </row>
    <row r="598" spans="55:66" ht="12.75">
      <c r="BC598" s="106"/>
      <c r="BD598" s="106"/>
      <c r="BE598" s="106"/>
      <c r="BF598" s="106"/>
      <c r="BG598" s="106"/>
      <c r="BH598" s="106"/>
      <c r="BI598" s="106"/>
      <c r="BJ598" s="106"/>
      <c r="BK598" s="106"/>
      <c r="BL598" s="106"/>
      <c r="BM598" s="106"/>
      <c r="BN598" s="106"/>
    </row>
    <row r="599" spans="55:66" ht="12.75">
      <c r="BC599" s="106"/>
      <c r="BD599" s="106"/>
      <c r="BE599" s="106"/>
      <c r="BF599" s="106"/>
      <c r="BG599" s="106"/>
      <c r="BH599" s="106"/>
      <c r="BI599" s="106"/>
      <c r="BJ599" s="106"/>
      <c r="BK599" s="106"/>
      <c r="BL599" s="106"/>
      <c r="BM599" s="106"/>
      <c r="BN599" s="106"/>
    </row>
    <row r="600" spans="55:66" ht="12.75"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06"/>
      <c r="BN600" s="106"/>
    </row>
    <row r="601" spans="55:66" ht="12.75"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</row>
    <row r="602" spans="55:66" ht="12.75">
      <c r="BC602" s="106"/>
      <c r="BD602" s="106"/>
      <c r="BE602" s="106"/>
      <c r="BF602" s="106"/>
      <c r="BG602" s="106"/>
      <c r="BH602" s="106"/>
      <c r="BI602" s="106"/>
      <c r="BJ602" s="106"/>
      <c r="BK602" s="106"/>
      <c r="BL602" s="106"/>
      <c r="BM602" s="106"/>
      <c r="BN602" s="106"/>
    </row>
    <row r="603" spans="55:66" ht="12.75">
      <c r="BC603" s="106"/>
      <c r="BD603" s="106"/>
      <c r="BE603" s="106"/>
      <c r="BF603" s="106"/>
      <c r="BG603" s="106"/>
      <c r="BH603" s="106"/>
      <c r="BI603" s="106"/>
      <c r="BJ603" s="106"/>
      <c r="BK603" s="106"/>
      <c r="BL603" s="106"/>
      <c r="BM603" s="106"/>
      <c r="BN603" s="106"/>
    </row>
    <row r="604" spans="55:66" ht="12.75">
      <c r="BC604" s="106"/>
      <c r="BD604" s="106"/>
      <c r="BE604" s="106"/>
      <c r="BF604" s="106"/>
      <c r="BG604" s="106"/>
      <c r="BH604" s="106"/>
      <c r="BI604" s="106"/>
      <c r="BJ604" s="106"/>
      <c r="BK604" s="106"/>
      <c r="BL604" s="106"/>
      <c r="BM604" s="106"/>
      <c r="BN604" s="106"/>
    </row>
    <row r="605" spans="55:66" ht="12.75">
      <c r="BC605" s="106"/>
      <c r="BD605" s="106"/>
      <c r="BE605" s="106"/>
      <c r="BF605" s="106"/>
      <c r="BG605" s="106"/>
      <c r="BH605" s="106"/>
      <c r="BI605" s="106"/>
      <c r="BJ605" s="106"/>
      <c r="BK605" s="106"/>
      <c r="BL605" s="106"/>
      <c r="BM605" s="106"/>
      <c r="BN605" s="106"/>
    </row>
    <row r="606" spans="55:66" ht="12.75">
      <c r="BC606" s="106"/>
      <c r="BD606" s="106"/>
      <c r="BE606" s="106"/>
      <c r="BF606" s="106"/>
      <c r="BG606" s="106"/>
      <c r="BH606" s="106"/>
      <c r="BI606" s="106"/>
      <c r="BJ606" s="106"/>
      <c r="BK606" s="106"/>
      <c r="BL606" s="106"/>
      <c r="BM606" s="106"/>
      <c r="BN606" s="106"/>
    </row>
    <row r="607" spans="55:66" ht="12.75">
      <c r="BC607" s="106"/>
      <c r="BD607" s="106"/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</row>
    <row r="608" spans="55:66" ht="12.75">
      <c r="BC608" s="106"/>
      <c r="BD608" s="106"/>
      <c r="BE608" s="106"/>
      <c r="BF608" s="106"/>
      <c r="BG608" s="106"/>
      <c r="BH608" s="106"/>
      <c r="BI608" s="106"/>
      <c r="BJ608" s="106"/>
      <c r="BK608" s="106"/>
      <c r="BL608" s="106"/>
      <c r="BM608" s="106"/>
      <c r="BN608" s="106"/>
    </row>
    <row r="609" spans="55:66" ht="12.75">
      <c r="BC609" s="106"/>
      <c r="BD609" s="106"/>
      <c r="BE609" s="106"/>
      <c r="BF609" s="106"/>
      <c r="BG609" s="106"/>
      <c r="BH609" s="106"/>
      <c r="BI609" s="106"/>
      <c r="BJ609" s="106"/>
      <c r="BK609" s="106"/>
      <c r="BL609" s="106"/>
      <c r="BM609" s="106"/>
      <c r="BN609" s="106"/>
    </row>
    <row r="610" spans="55:66" ht="12.75">
      <c r="BC610" s="106"/>
      <c r="BD610" s="106"/>
      <c r="BE610" s="106"/>
      <c r="BF610" s="106"/>
      <c r="BG610" s="106"/>
      <c r="BH610" s="106"/>
      <c r="BI610" s="106"/>
      <c r="BJ610" s="106"/>
      <c r="BK610" s="106"/>
      <c r="BL610" s="106"/>
      <c r="BM610" s="106"/>
      <c r="BN610" s="106"/>
    </row>
    <row r="611" spans="55:66" ht="12.75">
      <c r="BC611" s="106"/>
      <c r="BD611" s="106"/>
      <c r="BE611" s="106"/>
      <c r="BF611" s="106"/>
      <c r="BG611" s="106"/>
      <c r="BH611" s="106"/>
      <c r="BI611" s="106"/>
      <c r="BJ611" s="106"/>
      <c r="BK611" s="106"/>
      <c r="BL611" s="106"/>
      <c r="BM611" s="106"/>
      <c r="BN611" s="106"/>
    </row>
    <row r="612" spans="55:66" ht="12.75">
      <c r="BC612" s="106"/>
      <c r="BD612" s="106"/>
      <c r="BE612" s="106"/>
      <c r="BF612" s="106"/>
      <c r="BG612" s="106"/>
      <c r="BH612" s="106"/>
      <c r="BI612" s="106"/>
      <c r="BJ612" s="106"/>
      <c r="BK612" s="106"/>
      <c r="BL612" s="106"/>
      <c r="BM612" s="106"/>
      <c r="BN612" s="106"/>
    </row>
    <row r="613" spans="55:66" ht="12.75">
      <c r="BC613" s="106"/>
      <c r="BD613" s="106"/>
      <c r="BE613" s="106"/>
      <c r="BF613" s="106"/>
      <c r="BG613" s="106"/>
      <c r="BH613" s="106"/>
      <c r="BI613" s="106"/>
      <c r="BJ613" s="106"/>
      <c r="BK613" s="106"/>
      <c r="BL613" s="106"/>
      <c r="BM613" s="106"/>
      <c r="BN613" s="106"/>
    </row>
    <row r="614" spans="55:66" ht="12.75">
      <c r="BC614" s="106"/>
      <c r="BD614" s="106"/>
      <c r="BE614" s="106"/>
      <c r="BF614" s="106"/>
      <c r="BG614" s="106"/>
      <c r="BH614" s="106"/>
      <c r="BI614" s="106"/>
      <c r="BJ614" s="106"/>
      <c r="BK614" s="106"/>
      <c r="BL614" s="106"/>
      <c r="BM614" s="106"/>
      <c r="BN614" s="106"/>
    </row>
    <row r="615" spans="55:66" ht="12.75">
      <c r="BC615" s="106"/>
      <c r="BD615" s="106"/>
      <c r="BE615" s="106"/>
      <c r="BF615" s="106"/>
      <c r="BG615" s="106"/>
      <c r="BH615" s="106"/>
      <c r="BI615" s="106"/>
      <c r="BJ615" s="106"/>
      <c r="BK615" s="106"/>
      <c r="BL615" s="106"/>
      <c r="BM615" s="106"/>
      <c r="BN615" s="106"/>
    </row>
    <row r="616" spans="55:66" ht="12.75">
      <c r="BC616" s="106"/>
      <c r="BD616" s="106"/>
      <c r="BE616" s="106"/>
      <c r="BF616" s="106"/>
      <c r="BG616" s="106"/>
      <c r="BH616" s="106"/>
      <c r="BI616" s="106"/>
      <c r="BJ616" s="106"/>
      <c r="BK616" s="106"/>
      <c r="BL616" s="106"/>
      <c r="BM616" s="106"/>
      <c r="BN616" s="106"/>
    </row>
    <row r="617" spans="55:66" ht="12.75">
      <c r="BC617" s="106"/>
      <c r="BD617" s="106"/>
      <c r="BE617" s="106"/>
      <c r="BF617" s="106"/>
      <c r="BG617" s="106"/>
      <c r="BH617" s="106"/>
      <c r="BI617" s="106"/>
      <c r="BJ617" s="106"/>
      <c r="BK617" s="106"/>
      <c r="BL617" s="106"/>
      <c r="BM617" s="106"/>
      <c r="BN617" s="106"/>
    </row>
    <row r="618" spans="55:66" ht="12.75">
      <c r="BC618" s="106"/>
      <c r="BD618" s="106"/>
      <c r="BE618" s="106"/>
      <c r="BF618" s="106"/>
      <c r="BG618" s="106"/>
      <c r="BH618" s="106"/>
      <c r="BI618" s="106"/>
      <c r="BJ618" s="106"/>
      <c r="BK618" s="106"/>
      <c r="BL618" s="106"/>
      <c r="BM618" s="106"/>
      <c r="BN618" s="106"/>
    </row>
    <row r="619" spans="55:66" ht="12.75">
      <c r="BC619" s="106"/>
      <c r="BD619" s="106"/>
      <c r="BE619" s="106"/>
      <c r="BF619" s="106"/>
      <c r="BG619" s="106"/>
      <c r="BH619" s="106"/>
      <c r="BI619" s="106"/>
      <c r="BJ619" s="106"/>
      <c r="BK619" s="106"/>
      <c r="BL619" s="106"/>
      <c r="BM619" s="106"/>
      <c r="BN619" s="106"/>
    </row>
    <row r="620" spans="55:66" ht="12.75">
      <c r="BC620" s="106"/>
      <c r="BD620" s="106"/>
      <c r="BE620" s="106"/>
      <c r="BF620" s="106"/>
      <c r="BG620" s="106"/>
      <c r="BH620" s="106"/>
      <c r="BI620" s="106"/>
      <c r="BJ620" s="106"/>
      <c r="BK620" s="106"/>
      <c r="BL620" s="106"/>
      <c r="BM620" s="106"/>
      <c r="BN620" s="106"/>
    </row>
    <row r="621" spans="55:66" ht="12.75">
      <c r="BC621" s="106"/>
      <c r="BD621" s="106"/>
      <c r="BE621" s="106"/>
      <c r="BF621" s="106"/>
      <c r="BG621" s="106"/>
      <c r="BH621" s="106"/>
      <c r="BI621" s="106"/>
      <c r="BJ621" s="106"/>
      <c r="BK621" s="106"/>
      <c r="BL621" s="106"/>
      <c r="BM621" s="106"/>
      <c r="BN621" s="106"/>
    </row>
    <row r="622" spans="55:66" ht="12.75">
      <c r="BC622" s="106"/>
      <c r="BD622" s="106"/>
      <c r="BE622" s="106"/>
      <c r="BF622" s="106"/>
      <c r="BG622" s="106"/>
      <c r="BH622" s="106"/>
      <c r="BI622" s="106"/>
      <c r="BJ622" s="106"/>
      <c r="BK622" s="106"/>
      <c r="BL622" s="106"/>
      <c r="BM622" s="106"/>
      <c r="BN622" s="106"/>
    </row>
    <row r="623" spans="55:66" ht="12.75">
      <c r="BC623" s="106"/>
      <c r="BD623" s="106"/>
      <c r="BE623" s="106"/>
      <c r="BF623" s="106"/>
      <c r="BG623" s="106"/>
      <c r="BH623" s="106"/>
      <c r="BI623" s="106"/>
      <c r="BJ623" s="106"/>
      <c r="BK623" s="106"/>
      <c r="BL623" s="106"/>
      <c r="BM623" s="106"/>
      <c r="BN623" s="106"/>
    </row>
    <row r="624" spans="55:66" ht="12.75">
      <c r="BC624" s="106"/>
      <c r="BD624" s="106"/>
      <c r="BE624" s="106"/>
      <c r="BF624" s="106"/>
      <c r="BG624" s="106"/>
      <c r="BH624" s="106"/>
      <c r="BI624" s="106"/>
      <c r="BJ624" s="106"/>
      <c r="BK624" s="106"/>
      <c r="BL624" s="106"/>
      <c r="BM624" s="106"/>
      <c r="BN624" s="106"/>
    </row>
    <row r="625" spans="55:66" ht="12.75">
      <c r="BC625" s="106"/>
      <c r="BD625" s="106"/>
      <c r="BE625" s="106"/>
      <c r="BF625" s="106"/>
      <c r="BG625" s="106"/>
      <c r="BH625" s="106"/>
      <c r="BI625" s="106"/>
      <c r="BJ625" s="106"/>
      <c r="BK625" s="106"/>
      <c r="BL625" s="106"/>
      <c r="BM625" s="106"/>
      <c r="BN625" s="106"/>
    </row>
    <row r="626" spans="55:66" ht="12.75">
      <c r="BC626"/>
      <c r="BD626"/>
      <c r="BE626"/>
      <c r="BF626"/>
      <c r="BG626"/>
      <c r="BH626"/>
      <c r="BI626"/>
      <c r="BJ626"/>
      <c r="BK626" s="106"/>
      <c r="BL626"/>
      <c r="BM626"/>
      <c r="BN626"/>
    </row>
    <row r="627" spans="55:66" ht="12.75">
      <c r="BC627"/>
      <c r="BD627"/>
      <c r="BE627"/>
      <c r="BF627"/>
      <c r="BG627"/>
      <c r="BH627"/>
      <c r="BI627"/>
      <c r="BJ627"/>
      <c r="BK627"/>
      <c r="BL627"/>
      <c r="BM627"/>
      <c r="BN627"/>
    </row>
    <row r="628" spans="55:66" ht="12.75">
      <c r="BC628"/>
      <c r="BD628"/>
      <c r="BE628"/>
      <c r="BF628"/>
      <c r="BG628"/>
      <c r="BH628"/>
      <c r="BI628"/>
      <c r="BJ628"/>
      <c r="BK628"/>
      <c r="BL628"/>
      <c r="BM628"/>
      <c r="BN628"/>
    </row>
    <row r="629" spans="55:66" ht="12.75">
      <c r="BC629"/>
      <c r="BD629"/>
      <c r="BE629"/>
      <c r="BF629"/>
      <c r="BG629"/>
      <c r="BH629"/>
      <c r="BI629"/>
      <c r="BJ629"/>
      <c r="BK629"/>
      <c r="BL629"/>
      <c r="BM629"/>
      <c r="BN629"/>
    </row>
    <row r="630" spans="55:66" ht="12.75">
      <c r="BC630"/>
      <c r="BD630"/>
      <c r="BE630"/>
      <c r="BF630"/>
      <c r="BG630"/>
      <c r="BH630"/>
      <c r="BI630"/>
      <c r="BJ630"/>
      <c r="BK630"/>
      <c r="BL630"/>
      <c r="BM630"/>
      <c r="BN630"/>
    </row>
    <row r="631" spans="55:66" ht="12.75">
      <c r="BC631"/>
      <c r="BD631"/>
      <c r="BE631"/>
      <c r="BF631"/>
      <c r="BG631"/>
      <c r="BH631"/>
      <c r="BI631"/>
      <c r="BJ631"/>
      <c r="BK631"/>
      <c r="BL631"/>
      <c r="BM631"/>
      <c r="BN631"/>
    </row>
    <row r="632" spans="55:66" ht="12.75">
      <c r="BC632"/>
      <c r="BD632"/>
      <c r="BE632"/>
      <c r="BF632"/>
      <c r="BG632"/>
      <c r="BH632"/>
      <c r="BI632"/>
      <c r="BJ632"/>
      <c r="BK632"/>
      <c r="BL632"/>
      <c r="BM632"/>
      <c r="BN632"/>
    </row>
    <row r="633" spans="55:66" ht="12.75">
      <c r="BC633"/>
      <c r="BD633"/>
      <c r="BE633"/>
      <c r="BF633"/>
      <c r="BG633"/>
      <c r="BH633"/>
      <c r="BI633"/>
      <c r="BJ633"/>
      <c r="BK633"/>
      <c r="BL633"/>
      <c r="BM633"/>
      <c r="BN633"/>
    </row>
    <row r="634" spans="55:66" ht="12.75">
      <c r="BC634"/>
      <c r="BD634"/>
      <c r="BE634"/>
      <c r="BF634"/>
      <c r="BG634"/>
      <c r="BH634"/>
      <c r="BI634"/>
      <c r="BJ634"/>
      <c r="BK634"/>
      <c r="BL634"/>
      <c r="BM634"/>
      <c r="BN634"/>
    </row>
    <row r="635" spans="55:66" ht="12.75">
      <c r="BC635"/>
      <c r="BD635"/>
      <c r="BE635"/>
      <c r="BF635"/>
      <c r="BG635"/>
      <c r="BH635"/>
      <c r="BI635"/>
      <c r="BJ635"/>
      <c r="BK635"/>
      <c r="BL635"/>
      <c r="BM635"/>
      <c r="BN635"/>
    </row>
    <row r="636" spans="55:66" ht="12.75">
      <c r="BC636"/>
      <c r="BD636"/>
      <c r="BE636"/>
      <c r="BF636"/>
      <c r="BG636"/>
      <c r="BH636"/>
      <c r="BI636"/>
      <c r="BJ636"/>
      <c r="BK636"/>
      <c r="BL636"/>
      <c r="BM636"/>
      <c r="BN636"/>
    </row>
    <row r="637" spans="55:66" ht="12.75">
      <c r="BC637"/>
      <c r="BD637"/>
      <c r="BE637"/>
      <c r="BF637"/>
      <c r="BG637"/>
      <c r="BH637"/>
      <c r="BI637"/>
      <c r="BJ637"/>
      <c r="BK637"/>
      <c r="BL637"/>
      <c r="BM637"/>
      <c r="BN637"/>
    </row>
    <row r="638" spans="55:66" ht="12.75">
      <c r="BC638"/>
      <c r="BD638"/>
      <c r="BE638"/>
      <c r="BF638"/>
      <c r="BG638"/>
      <c r="BH638"/>
      <c r="BI638"/>
      <c r="BJ638"/>
      <c r="BK638"/>
      <c r="BL638"/>
      <c r="BM638"/>
      <c r="BN638"/>
    </row>
    <row r="639" spans="55:66" ht="12.75">
      <c r="BC639"/>
      <c r="BD639"/>
      <c r="BE639"/>
      <c r="BF639"/>
      <c r="BG639"/>
      <c r="BH639"/>
      <c r="BI639"/>
      <c r="BJ639"/>
      <c r="BK639"/>
      <c r="BL639"/>
      <c r="BM639"/>
      <c r="BN639"/>
    </row>
    <row r="640" spans="55:66" ht="12.75">
      <c r="BC640"/>
      <c r="BD640"/>
      <c r="BE640"/>
      <c r="BF640"/>
      <c r="BG640"/>
      <c r="BH640"/>
      <c r="BI640"/>
      <c r="BJ640"/>
      <c r="BK640"/>
      <c r="BL640"/>
      <c r="BM640"/>
      <c r="BN640"/>
    </row>
    <row r="641" spans="55:66" ht="12.75">
      <c r="BC641"/>
      <c r="BD641"/>
      <c r="BE641"/>
      <c r="BF641"/>
      <c r="BG641"/>
      <c r="BH641"/>
      <c r="BI641"/>
      <c r="BJ641"/>
      <c r="BK641"/>
      <c r="BL641"/>
      <c r="BM641"/>
      <c r="BN641"/>
    </row>
    <row r="642" spans="55:66" ht="12.75">
      <c r="BC642"/>
      <c r="BD642"/>
      <c r="BE642"/>
      <c r="BF642"/>
      <c r="BG642"/>
      <c r="BH642"/>
      <c r="BI642"/>
      <c r="BJ642"/>
      <c r="BK642"/>
      <c r="BL642"/>
      <c r="BM642"/>
      <c r="BN642"/>
    </row>
    <row r="643" spans="55:66" ht="12.75">
      <c r="BC643"/>
      <c r="BD643"/>
      <c r="BE643"/>
      <c r="BF643"/>
      <c r="BG643"/>
      <c r="BH643"/>
      <c r="BI643"/>
      <c r="BJ643"/>
      <c r="BK643"/>
      <c r="BL643"/>
      <c r="BM643"/>
      <c r="BN643"/>
    </row>
    <row r="644" spans="55:66" ht="12.75">
      <c r="BC644"/>
      <c r="BD644"/>
      <c r="BE644"/>
      <c r="BF644"/>
      <c r="BG644"/>
      <c r="BH644"/>
      <c r="BI644"/>
      <c r="BJ644"/>
      <c r="BK644"/>
      <c r="BL644"/>
      <c r="BM644"/>
      <c r="BN644"/>
    </row>
    <row r="645" spans="55:66" ht="12.75">
      <c r="BC645"/>
      <c r="BD645"/>
      <c r="BE645"/>
      <c r="BF645"/>
      <c r="BG645"/>
      <c r="BH645"/>
      <c r="BI645"/>
      <c r="BJ645"/>
      <c r="BK645"/>
      <c r="BL645"/>
      <c r="BM645"/>
      <c r="BN645"/>
    </row>
    <row r="646" spans="55:66" ht="12.75">
      <c r="BC646"/>
      <c r="BD646"/>
      <c r="BE646"/>
      <c r="BF646"/>
      <c r="BG646"/>
      <c r="BH646"/>
      <c r="BI646"/>
      <c r="BJ646"/>
      <c r="BK646"/>
      <c r="BL646"/>
      <c r="BM646"/>
      <c r="BN646"/>
    </row>
    <row r="647" spans="55:66" ht="12.75">
      <c r="BC647"/>
      <c r="BD647"/>
      <c r="BE647"/>
      <c r="BF647"/>
      <c r="BG647"/>
      <c r="BH647"/>
      <c r="BI647"/>
      <c r="BJ647"/>
      <c r="BK647"/>
      <c r="BL647"/>
      <c r="BM647"/>
      <c r="BN647"/>
    </row>
    <row r="648" spans="55:66" ht="12.75">
      <c r="BC648"/>
      <c r="BD648"/>
      <c r="BE648"/>
      <c r="BF648"/>
      <c r="BG648"/>
      <c r="BH648"/>
      <c r="BI648"/>
      <c r="BJ648"/>
      <c r="BK648"/>
      <c r="BL648"/>
      <c r="BM648"/>
      <c r="BN648"/>
    </row>
    <row r="649" spans="55:66" ht="12.75">
      <c r="BC649"/>
      <c r="BD649"/>
      <c r="BE649"/>
      <c r="BF649"/>
      <c r="BG649"/>
      <c r="BH649"/>
      <c r="BI649"/>
      <c r="BJ649"/>
      <c r="BK649"/>
      <c r="BL649"/>
      <c r="BM649"/>
      <c r="BN649"/>
    </row>
    <row r="650" spans="55:66" ht="12.75">
      <c r="BC650"/>
      <c r="BD650"/>
      <c r="BE650"/>
      <c r="BF650"/>
      <c r="BG650"/>
      <c r="BH650"/>
      <c r="BI650"/>
      <c r="BJ650"/>
      <c r="BK650"/>
      <c r="BL650"/>
      <c r="BM650"/>
      <c r="BN650"/>
    </row>
    <row r="651" spans="55:66" ht="12.75">
      <c r="BC651"/>
      <c r="BD651"/>
      <c r="BE651"/>
      <c r="BF651"/>
      <c r="BG651"/>
      <c r="BH651"/>
      <c r="BI651"/>
      <c r="BJ651"/>
      <c r="BK651"/>
      <c r="BL651"/>
      <c r="BM651"/>
      <c r="BN651"/>
    </row>
    <row r="652" spans="55:66" ht="12.75">
      <c r="BC652"/>
      <c r="BD652"/>
      <c r="BE652"/>
      <c r="BF652"/>
      <c r="BG652"/>
      <c r="BH652"/>
      <c r="BI652"/>
      <c r="BJ652"/>
      <c r="BK652"/>
      <c r="BL652"/>
      <c r="BM652"/>
      <c r="BN652"/>
    </row>
    <row r="653" spans="55:66" ht="12.75">
      <c r="BC653"/>
      <c r="BD653"/>
      <c r="BE653"/>
      <c r="BF653"/>
      <c r="BG653"/>
      <c r="BH653"/>
      <c r="BI653"/>
      <c r="BJ653"/>
      <c r="BK653"/>
      <c r="BL653"/>
      <c r="BM653"/>
      <c r="BN653"/>
    </row>
    <row r="654" spans="55:66" ht="12.75">
      <c r="BC654"/>
      <c r="BD654"/>
      <c r="BE654"/>
      <c r="BF654"/>
      <c r="BG654"/>
      <c r="BH654"/>
      <c r="BI654"/>
      <c r="BJ654"/>
      <c r="BK654"/>
      <c r="BL654"/>
      <c r="BM654"/>
      <c r="BN654"/>
    </row>
    <row r="655" spans="55:66" ht="12.75">
      <c r="BC655"/>
      <c r="BD655"/>
      <c r="BE655"/>
      <c r="BF655"/>
      <c r="BG655"/>
      <c r="BH655"/>
      <c r="BI655"/>
      <c r="BJ655"/>
      <c r="BK655"/>
      <c r="BL655"/>
      <c r="BM655"/>
      <c r="BN655"/>
    </row>
    <row r="656" spans="55:66" ht="12.75">
      <c r="BC656"/>
      <c r="BD656"/>
      <c r="BE656"/>
      <c r="BF656"/>
      <c r="BG656"/>
      <c r="BH656"/>
      <c r="BI656"/>
      <c r="BJ656"/>
      <c r="BK656"/>
      <c r="BL656"/>
      <c r="BM656"/>
      <c r="BN656"/>
    </row>
    <row r="657" spans="55:66" ht="12.75">
      <c r="BC657"/>
      <c r="BD657"/>
      <c r="BE657"/>
      <c r="BF657"/>
      <c r="BG657"/>
      <c r="BH657"/>
      <c r="BI657"/>
      <c r="BJ657"/>
      <c r="BK657"/>
      <c r="BL657"/>
      <c r="BM657"/>
      <c r="BN657"/>
    </row>
    <row r="658" spans="55:66" ht="12.75">
      <c r="BC658"/>
      <c r="BD658"/>
      <c r="BE658"/>
      <c r="BF658"/>
      <c r="BG658"/>
      <c r="BH658"/>
      <c r="BI658"/>
      <c r="BJ658"/>
      <c r="BK658"/>
      <c r="BL658"/>
      <c r="BM658"/>
      <c r="BN658"/>
    </row>
    <row r="659" spans="55:66" ht="12.75">
      <c r="BC659"/>
      <c r="BD659"/>
      <c r="BE659"/>
      <c r="BF659"/>
      <c r="BG659"/>
      <c r="BH659"/>
      <c r="BI659"/>
      <c r="BJ659"/>
      <c r="BK659"/>
      <c r="BL659"/>
      <c r="BM659"/>
      <c r="BN659"/>
    </row>
    <row r="660" spans="55:66" ht="12.75">
      <c r="BC660"/>
      <c r="BD660"/>
      <c r="BE660"/>
      <c r="BF660"/>
      <c r="BG660"/>
      <c r="BH660"/>
      <c r="BI660"/>
      <c r="BJ660"/>
      <c r="BK660"/>
      <c r="BL660"/>
      <c r="BM660"/>
      <c r="BN660"/>
    </row>
    <row r="661" spans="55:66" ht="12.75">
      <c r="BC661"/>
      <c r="BD661"/>
      <c r="BE661"/>
      <c r="BF661"/>
      <c r="BG661"/>
      <c r="BH661"/>
      <c r="BI661"/>
      <c r="BJ661"/>
      <c r="BK661"/>
      <c r="BL661"/>
      <c r="BM661"/>
      <c r="BN661"/>
    </row>
    <row r="662" spans="55:66" ht="12.75">
      <c r="BC662"/>
      <c r="BD662"/>
      <c r="BE662"/>
      <c r="BF662"/>
      <c r="BG662"/>
      <c r="BH662"/>
      <c r="BI662"/>
      <c r="BJ662"/>
      <c r="BK662"/>
      <c r="BL662"/>
      <c r="BM662"/>
      <c r="BN662"/>
    </row>
    <row r="663" spans="55:66" ht="12.75">
      <c r="BC663"/>
      <c r="BD663"/>
      <c r="BE663"/>
      <c r="BF663"/>
      <c r="BG663"/>
      <c r="BH663"/>
      <c r="BI663"/>
      <c r="BJ663"/>
      <c r="BK663"/>
      <c r="BL663"/>
      <c r="BM663"/>
      <c r="BN663"/>
    </row>
    <row r="664" spans="55:66" ht="12.75">
      <c r="BC664"/>
      <c r="BD664"/>
      <c r="BE664"/>
      <c r="BF664"/>
      <c r="BG664"/>
      <c r="BH664"/>
      <c r="BI664"/>
      <c r="BJ664"/>
      <c r="BK664"/>
      <c r="BL664"/>
      <c r="BM664"/>
      <c r="BN664"/>
    </row>
    <row r="665" spans="55:66" ht="12.75">
      <c r="BC665"/>
      <c r="BD665"/>
      <c r="BE665"/>
      <c r="BF665"/>
      <c r="BG665"/>
      <c r="BH665"/>
      <c r="BI665"/>
      <c r="BJ665"/>
      <c r="BK665"/>
      <c r="BL665"/>
      <c r="BM665"/>
      <c r="BN665"/>
    </row>
    <row r="666" spans="55:66" ht="12.75">
      <c r="BC666"/>
      <c r="BD666"/>
      <c r="BE666"/>
      <c r="BF666"/>
      <c r="BG666"/>
      <c r="BH666"/>
      <c r="BI666"/>
      <c r="BJ666"/>
      <c r="BK666"/>
      <c r="BL666"/>
      <c r="BM666"/>
      <c r="BN666"/>
    </row>
    <row r="667" spans="55:66" ht="12.75">
      <c r="BC667"/>
      <c r="BD667"/>
      <c r="BE667"/>
      <c r="BF667"/>
      <c r="BG667"/>
      <c r="BH667"/>
      <c r="BI667"/>
      <c r="BJ667"/>
      <c r="BK667"/>
      <c r="BL667"/>
      <c r="BM667"/>
      <c r="BN667"/>
    </row>
    <row r="668" spans="55:66" ht="12.75">
      <c r="BC668"/>
      <c r="BD668"/>
      <c r="BE668"/>
      <c r="BF668"/>
      <c r="BG668"/>
      <c r="BH668"/>
      <c r="BI668"/>
      <c r="BJ668"/>
      <c r="BK668"/>
      <c r="BL668"/>
      <c r="BM668"/>
      <c r="BN668"/>
    </row>
    <row r="669" spans="55:66" ht="12.75">
      <c r="BC669"/>
      <c r="BD669"/>
      <c r="BE669"/>
      <c r="BF669"/>
      <c r="BG669"/>
      <c r="BH669"/>
      <c r="BI669"/>
      <c r="BJ669"/>
      <c r="BK669"/>
      <c r="BL669"/>
      <c r="BM669"/>
      <c r="BN669"/>
    </row>
    <row r="670" spans="55:66" ht="12.75">
      <c r="BC670"/>
      <c r="BD670"/>
      <c r="BE670"/>
      <c r="BF670"/>
      <c r="BG670"/>
      <c r="BH670"/>
      <c r="BI670"/>
      <c r="BJ670"/>
      <c r="BK670"/>
      <c r="BL670"/>
      <c r="BM670"/>
      <c r="BN670"/>
    </row>
    <row r="671" spans="55:66" ht="12.75">
      <c r="BC671"/>
      <c r="BD671"/>
      <c r="BE671"/>
      <c r="BF671"/>
      <c r="BG671"/>
      <c r="BH671"/>
      <c r="BI671"/>
      <c r="BJ671"/>
      <c r="BK671"/>
      <c r="BL671"/>
      <c r="BM671"/>
      <c r="BN671"/>
    </row>
    <row r="672" spans="55:66" ht="12.75">
      <c r="BC672"/>
      <c r="BD672"/>
      <c r="BE672"/>
      <c r="BF672"/>
      <c r="BG672"/>
      <c r="BH672"/>
      <c r="BI672"/>
      <c r="BJ672"/>
      <c r="BK672"/>
      <c r="BL672"/>
      <c r="BM672"/>
      <c r="BN672"/>
    </row>
    <row r="673" spans="55:66" ht="12.75">
      <c r="BC673"/>
      <c r="BD673"/>
      <c r="BE673"/>
      <c r="BF673"/>
      <c r="BG673"/>
      <c r="BH673"/>
      <c r="BI673"/>
      <c r="BJ673"/>
      <c r="BK673"/>
      <c r="BL673"/>
      <c r="BM673"/>
      <c r="BN673"/>
    </row>
    <row r="674" spans="55:66" ht="12.75">
      <c r="BC674"/>
      <c r="BD674"/>
      <c r="BE674"/>
      <c r="BF674"/>
      <c r="BG674"/>
      <c r="BH674"/>
      <c r="BI674"/>
      <c r="BJ674"/>
      <c r="BK674"/>
      <c r="BL674"/>
      <c r="BM674"/>
      <c r="BN674"/>
    </row>
    <row r="675" spans="55:66" ht="12.75">
      <c r="BC675"/>
      <c r="BD675"/>
      <c r="BE675"/>
      <c r="BF675"/>
      <c r="BG675"/>
      <c r="BH675"/>
      <c r="BI675"/>
      <c r="BJ675"/>
      <c r="BK675"/>
      <c r="BL675"/>
      <c r="BM675"/>
      <c r="BN675"/>
    </row>
    <row r="676" spans="55:66" ht="12.75">
      <c r="BC676"/>
      <c r="BD676"/>
      <c r="BE676"/>
      <c r="BF676"/>
      <c r="BG676"/>
      <c r="BH676"/>
      <c r="BI676"/>
      <c r="BJ676"/>
      <c r="BK676"/>
      <c r="BL676"/>
      <c r="BM676"/>
      <c r="BN676"/>
    </row>
    <row r="677" spans="55:66" ht="12.75">
      <c r="BC677"/>
      <c r="BD677"/>
      <c r="BE677"/>
      <c r="BF677"/>
      <c r="BG677"/>
      <c r="BH677"/>
      <c r="BI677"/>
      <c r="BJ677"/>
      <c r="BK677"/>
      <c r="BL677"/>
      <c r="BM677"/>
      <c r="BN677"/>
    </row>
    <row r="678" spans="55:66" ht="12.75">
      <c r="BC678"/>
      <c r="BD678"/>
      <c r="BE678"/>
      <c r="BF678"/>
      <c r="BG678"/>
      <c r="BH678"/>
      <c r="BI678"/>
      <c r="BJ678"/>
      <c r="BK678"/>
      <c r="BL678"/>
      <c r="BM678"/>
      <c r="BN678"/>
    </row>
    <row r="679" spans="55:66" ht="12.75">
      <c r="BC679"/>
      <c r="BD679"/>
      <c r="BE679"/>
      <c r="BF679"/>
      <c r="BG679"/>
      <c r="BH679"/>
      <c r="BI679"/>
      <c r="BJ679"/>
      <c r="BK679"/>
      <c r="BL679"/>
      <c r="BM679"/>
      <c r="BN679"/>
    </row>
    <row r="680" spans="55:66" ht="12.75">
      <c r="BC680"/>
      <c r="BD680"/>
      <c r="BE680"/>
      <c r="BF680"/>
      <c r="BG680"/>
      <c r="BH680"/>
      <c r="BI680"/>
      <c r="BJ680"/>
      <c r="BK680"/>
      <c r="BL680"/>
      <c r="BM680"/>
      <c r="BN680"/>
    </row>
    <row r="681" spans="55:66" ht="12.75">
      <c r="BC681"/>
      <c r="BD681"/>
      <c r="BE681"/>
      <c r="BF681"/>
      <c r="BG681"/>
      <c r="BH681"/>
      <c r="BI681"/>
      <c r="BJ681"/>
      <c r="BK681"/>
      <c r="BL681"/>
      <c r="BM681"/>
      <c r="BN681"/>
    </row>
    <row r="682" spans="55:66" ht="12.75">
      <c r="BC682"/>
      <c r="BD682"/>
      <c r="BE682"/>
      <c r="BF682"/>
      <c r="BG682"/>
      <c r="BH682"/>
      <c r="BI682"/>
      <c r="BJ682"/>
      <c r="BK682"/>
      <c r="BL682"/>
      <c r="BM682"/>
      <c r="BN682"/>
    </row>
    <row r="683" spans="55:66" ht="12.75">
      <c r="BC683"/>
      <c r="BD683"/>
      <c r="BE683"/>
      <c r="BF683"/>
      <c r="BG683"/>
      <c r="BH683"/>
      <c r="BI683"/>
      <c r="BJ683"/>
      <c r="BK683"/>
      <c r="BL683"/>
      <c r="BM683"/>
      <c r="BN683"/>
    </row>
    <row r="684" spans="55:66" ht="12.75">
      <c r="BC684"/>
      <c r="BD684"/>
      <c r="BE684"/>
      <c r="BF684"/>
      <c r="BG684"/>
      <c r="BH684"/>
      <c r="BI684"/>
      <c r="BJ684"/>
      <c r="BK684"/>
      <c r="BL684"/>
      <c r="BM684"/>
      <c r="BN684"/>
    </row>
    <row r="685" spans="55:66" ht="12.75">
      <c r="BC685"/>
      <c r="BD685"/>
      <c r="BE685"/>
      <c r="BF685"/>
      <c r="BG685"/>
      <c r="BH685"/>
      <c r="BI685"/>
      <c r="BJ685"/>
      <c r="BK685"/>
      <c r="BL685"/>
      <c r="BM685"/>
      <c r="BN685"/>
    </row>
    <row r="686" spans="55:66" ht="12.75">
      <c r="BC686"/>
      <c r="BD686"/>
      <c r="BE686"/>
      <c r="BF686"/>
      <c r="BG686"/>
      <c r="BH686"/>
      <c r="BI686"/>
      <c r="BJ686"/>
      <c r="BK686"/>
      <c r="BL686"/>
      <c r="BM686"/>
      <c r="BN686"/>
    </row>
    <row r="687" spans="55:66" ht="12.75">
      <c r="BC687"/>
      <c r="BD687"/>
      <c r="BE687"/>
      <c r="BF687"/>
      <c r="BG687"/>
      <c r="BH687"/>
      <c r="BI687"/>
      <c r="BJ687"/>
      <c r="BK687"/>
      <c r="BL687"/>
      <c r="BM687"/>
      <c r="BN687"/>
    </row>
    <row r="688" spans="55:66" ht="12.75">
      <c r="BC688"/>
      <c r="BD688"/>
      <c r="BE688"/>
      <c r="BF688"/>
      <c r="BG688"/>
      <c r="BH688"/>
      <c r="BI688"/>
      <c r="BJ688"/>
      <c r="BK688"/>
      <c r="BL688"/>
      <c r="BM688"/>
      <c r="BN688"/>
    </row>
    <row r="689" spans="55:66" ht="12.75">
      <c r="BC689"/>
      <c r="BD689"/>
      <c r="BE689"/>
      <c r="BF689"/>
      <c r="BG689"/>
      <c r="BH689"/>
      <c r="BI689"/>
      <c r="BJ689"/>
      <c r="BK689"/>
      <c r="BL689"/>
      <c r="BM689"/>
      <c r="BN689"/>
    </row>
    <row r="690" spans="55:66" ht="12.75">
      <c r="BC690"/>
      <c r="BD690"/>
      <c r="BE690"/>
      <c r="BF690"/>
      <c r="BG690"/>
      <c r="BH690"/>
      <c r="BI690"/>
      <c r="BJ690"/>
      <c r="BK690"/>
      <c r="BL690"/>
      <c r="BM690"/>
      <c r="BN690"/>
    </row>
    <row r="691" spans="55:66" ht="12.75">
      <c r="BC691"/>
      <c r="BD691"/>
      <c r="BE691"/>
      <c r="BF691"/>
      <c r="BG691"/>
      <c r="BH691"/>
      <c r="BI691"/>
      <c r="BJ691"/>
      <c r="BK691"/>
      <c r="BL691"/>
      <c r="BM691"/>
      <c r="BN691"/>
    </row>
    <row r="692" spans="55:66" ht="12.75">
      <c r="BC692"/>
      <c r="BD692"/>
      <c r="BE692"/>
      <c r="BF692"/>
      <c r="BG692"/>
      <c r="BH692"/>
      <c r="BI692"/>
      <c r="BJ692"/>
      <c r="BK692"/>
      <c r="BL692"/>
      <c r="BM692"/>
      <c r="BN692"/>
    </row>
    <row r="693" spans="55:66" ht="12.75">
      <c r="BC693"/>
      <c r="BD693"/>
      <c r="BE693"/>
      <c r="BF693"/>
      <c r="BG693"/>
      <c r="BH693"/>
      <c r="BI693"/>
      <c r="BJ693"/>
      <c r="BK693"/>
      <c r="BL693"/>
      <c r="BM693"/>
      <c r="BN693"/>
    </row>
    <row r="694" spans="55:66" ht="12.75">
      <c r="BC694"/>
      <c r="BD694"/>
      <c r="BE694"/>
      <c r="BF694"/>
      <c r="BG694"/>
      <c r="BH694"/>
      <c r="BI694"/>
      <c r="BJ694"/>
      <c r="BK694"/>
      <c r="BL694"/>
      <c r="BM694"/>
      <c r="BN694"/>
    </row>
    <row r="695" spans="55:66" ht="12.75">
      <c r="BC695"/>
      <c r="BD695"/>
      <c r="BE695"/>
      <c r="BF695"/>
      <c r="BG695"/>
      <c r="BH695"/>
      <c r="BI695"/>
      <c r="BJ695"/>
      <c r="BK695"/>
      <c r="BL695"/>
      <c r="BM695"/>
      <c r="BN695"/>
    </row>
    <row r="696" spans="55:66" ht="12.75">
      <c r="BC696"/>
      <c r="BD696"/>
      <c r="BE696"/>
      <c r="BF696"/>
      <c r="BG696"/>
      <c r="BH696"/>
      <c r="BI696"/>
      <c r="BJ696"/>
      <c r="BK696"/>
      <c r="BL696"/>
      <c r="BM696"/>
      <c r="BN696"/>
    </row>
    <row r="697" spans="55:66" ht="12.75">
      <c r="BC697"/>
      <c r="BD697"/>
      <c r="BE697"/>
      <c r="BF697"/>
      <c r="BG697"/>
      <c r="BH697"/>
      <c r="BI697"/>
      <c r="BJ697"/>
      <c r="BK697"/>
      <c r="BL697"/>
      <c r="BM697"/>
      <c r="BN697"/>
    </row>
    <row r="698" spans="55:66" ht="12.75">
      <c r="BC698"/>
      <c r="BD698"/>
      <c r="BE698"/>
      <c r="BF698"/>
      <c r="BG698"/>
      <c r="BH698"/>
      <c r="BI698"/>
      <c r="BJ698"/>
      <c r="BK698"/>
      <c r="BL698"/>
      <c r="BM698"/>
      <c r="BN698"/>
    </row>
    <row r="699" spans="55:66" ht="12.75">
      <c r="BC699"/>
      <c r="BD699"/>
      <c r="BE699"/>
      <c r="BF699"/>
      <c r="BG699"/>
      <c r="BH699"/>
      <c r="BI699"/>
      <c r="BJ699"/>
      <c r="BK699"/>
      <c r="BL699"/>
      <c r="BM699"/>
      <c r="BN699"/>
    </row>
    <row r="700" spans="55:66" ht="12.75">
      <c r="BC700"/>
      <c r="BD700"/>
      <c r="BE700"/>
      <c r="BF700"/>
      <c r="BG700"/>
      <c r="BH700"/>
      <c r="BI700"/>
      <c r="BJ700"/>
      <c r="BK700"/>
      <c r="BL700"/>
      <c r="BM700"/>
      <c r="BN700"/>
    </row>
    <row r="701" spans="55:66" ht="12.75">
      <c r="BC701"/>
      <c r="BD701"/>
      <c r="BE701"/>
      <c r="BF701"/>
      <c r="BG701"/>
      <c r="BH701"/>
      <c r="BI701"/>
      <c r="BJ701"/>
      <c r="BK701"/>
      <c r="BL701"/>
      <c r="BM701"/>
      <c r="BN701"/>
    </row>
    <row r="702" spans="55:66" ht="12.75">
      <c r="BC702"/>
      <c r="BD702"/>
      <c r="BE702"/>
      <c r="BF702"/>
      <c r="BG702"/>
      <c r="BH702"/>
      <c r="BI702"/>
      <c r="BJ702"/>
      <c r="BK702"/>
      <c r="BL702"/>
      <c r="BM702"/>
      <c r="BN702"/>
    </row>
    <row r="703" spans="55:66" ht="12.75">
      <c r="BC703"/>
      <c r="BD703"/>
      <c r="BE703"/>
      <c r="BF703"/>
      <c r="BG703"/>
      <c r="BH703"/>
      <c r="BI703"/>
      <c r="BJ703"/>
      <c r="BK703"/>
      <c r="BL703"/>
      <c r="BM703"/>
      <c r="BN703"/>
    </row>
    <row r="704" spans="55:66" ht="12.75">
      <c r="BC704"/>
      <c r="BD704"/>
      <c r="BE704"/>
      <c r="BF704"/>
      <c r="BG704"/>
      <c r="BH704"/>
      <c r="BI704"/>
      <c r="BJ704"/>
      <c r="BK704"/>
      <c r="BL704"/>
      <c r="BM704"/>
      <c r="BN704"/>
    </row>
    <row r="705" spans="55:66" ht="12.75">
      <c r="BC705"/>
      <c r="BD705"/>
      <c r="BE705"/>
      <c r="BF705"/>
      <c r="BG705"/>
      <c r="BH705"/>
      <c r="BI705"/>
      <c r="BJ705"/>
      <c r="BK705"/>
      <c r="BL705"/>
      <c r="BM705"/>
      <c r="BN705"/>
    </row>
    <row r="706" spans="55:66" ht="12.75">
      <c r="BC706"/>
      <c r="BD706"/>
      <c r="BE706"/>
      <c r="BF706"/>
      <c r="BG706"/>
      <c r="BH706"/>
      <c r="BI706"/>
      <c r="BJ706"/>
      <c r="BK706"/>
      <c r="BL706"/>
      <c r="BM706"/>
      <c r="BN706"/>
    </row>
    <row r="707" spans="55:66" ht="12.75">
      <c r="BC707"/>
      <c r="BD707"/>
      <c r="BE707"/>
      <c r="BF707"/>
      <c r="BG707"/>
      <c r="BH707"/>
      <c r="BI707"/>
      <c r="BJ707"/>
      <c r="BK707"/>
      <c r="BL707"/>
      <c r="BM707"/>
      <c r="BN707"/>
    </row>
    <row r="708" spans="55:66" ht="12.75">
      <c r="BC708"/>
      <c r="BD708"/>
      <c r="BE708"/>
      <c r="BF708"/>
      <c r="BG708"/>
      <c r="BH708"/>
      <c r="BI708"/>
      <c r="BJ708"/>
      <c r="BK708"/>
      <c r="BL708"/>
      <c r="BM708"/>
      <c r="BN708"/>
    </row>
    <row r="709" spans="55:66" ht="12.75">
      <c r="BC709"/>
      <c r="BD709"/>
      <c r="BE709"/>
      <c r="BF709"/>
      <c r="BG709"/>
      <c r="BH709"/>
      <c r="BI709"/>
      <c r="BJ709"/>
      <c r="BK709"/>
      <c r="BL709"/>
      <c r="BM709"/>
      <c r="BN709"/>
    </row>
    <row r="710" spans="55:66" ht="12.75">
      <c r="BC710"/>
      <c r="BD710"/>
      <c r="BE710"/>
      <c r="BF710"/>
      <c r="BG710"/>
      <c r="BH710"/>
      <c r="BI710"/>
      <c r="BJ710"/>
      <c r="BK710"/>
      <c r="BL710"/>
      <c r="BM710"/>
      <c r="BN710"/>
    </row>
    <row r="711" spans="55:66" ht="12.75">
      <c r="BC711"/>
      <c r="BD711"/>
      <c r="BE711"/>
      <c r="BF711"/>
      <c r="BG711"/>
      <c r="BH711"/>
      <c r="BI711"/>
      <c r="BJ711"/>
      <c r="BK711"/>
      <c r="BL711"/>
      <c r="BM711"/>
      <c r="BN711"/>
    </row>
    <row r="712" spans="55:66" ht="12.75">
      <c r="BC712"/>
      <c r="BD712"/>
      <c r="BE712"/>
      <c r="BF712"/>
      <c r="BG712"/>
      <c r="BH712"/>
      <c r="BI712"/>
      <c r="BJ712"/>
      <c r="BK712"/>
      <c r="BL712"/>
      <c r="BM712"/>
      <c r="BN712"/>
    </row>
    <row r="713" spans="55:66" ht="12.75">
      <c r="BC713"/>
      <c r="BD713"/>
      <c r="BE713"/>
      <c r="BF713"/>
      <c r="BG713"/>
      <c r="BH713"/>
      <c r="BI713"/>
      <c r="BJ713"/>
      <c r="BK713"/>
      <c r="BL713"/>
      <c r="BM713"/>
      <c r="BN713"/>
    </row>
    <row r="714" spans="55:66" ht="12.75">
      <c r="BC714"/>
      <c r="BD714"/>
      <c r="BE714"/>
      <c r="BF714"/>
      <c r="BG714"/>
      <c r="BH714"/>
      <c r="BI714"/>
      <c r="BJ714"/>
      <c r="BK714"/>
      <c r="BL714"/>
      <c r="BM714"/>
      <c r="BN714"/>
    </row>
    <row r="715" spans="55:66" ht="12.75">
      <c r="BC715"/>
      <c r="BD715"/>
      <c r="BE715"/>
      <c r="BF715"/>
      <c r="BG715"/>
      <c r="BH715"/>
      <c r="BI715"/>
      <c r="BJ715"/>
      <c r="BK715"/>
      <c r="BL715"/>
      <c r="BM715"/>
      <c r="BN715"/>
    </row>
    <row r="716" spans="55:66" ht="12.75">
      <c r="BC716"/>
      <c r="BD716"/>
      <c r="BE716"/>
      <c r="BF716"/>
      <c r="BG716"/>
      <c r="BH716"/>
      <c r="BI716"/>
      <c r="BJ716"/>
      <c r="BK716"/>
      <c r="BL716"/>
      <c r="BM716"/>
      <c r="BN716"/>
    </row>
    <row r="717" spans="55:66" ht="12.75">
      <c r="BC717"/>
      <c r="BD717"/>
      <c r="BE717"/>
      <c r="BF717"/>
      <c r="BG717"/>
      <c r="BH717"/>
      <c r="BI717"/>
      <c r="BJ717"/>
      <c r="BK717"/>
      <c r="BL717"/>
      <c r="BM717"/>
      <c r="BN717"/>
    </row>
    <row r="718" spans="55:66" ht="12.75">
      <c r="BC718"/>
      <c r="BD718"/>
      <c r="BE718"/>
      <c r="BF718"/>
      <c r="BG718"/>
      <c r="BH718"/>
      <c r="BI718"/>
      <c r="BJ718"/>
      <c r="BK718"/>
      <c r="BL718"/>
      <c r="BM718"/>
      <c r="BN718"/>
    </row>
    <row r="719" spans="55:66" ht="12.75">
      <c r="BC719"/>
      <c r="BD719"/>
      <c r="BE719"/>
      <c r="BF719"/>
      <c r="BG719"/>
      <c r="BH719"/>
      <c r="BI719"/>
      <c r="BJ719"/>
      <c r="BK719"/>
      <c r="BL719"/>
      <c r="BM719"/>
      <c r="BN719"/>
    </row>
    <row r="720" spans="55:66" ht="12.75">
      <c r="BC720"/>
      <c r="BD720"/>
      <c r="BE720"/>
      <c r="BF720"/>
      <c r="BG720"/>
      <c r="BH720"/>
      <c r="BI720"/>
      <c r="BJ720"/>
      <c r="BK720"/>
      <c r="BL720"/>
      <c r="BM720"/>
      <c r="BN720"/>
    </row>
    <row r="721" spans="55:66" ht="12.75">
      <c r="BC721"/>
      <c r="BD721"/>
      <c r="BE721"/>
      <c r="BF721"/>
      <c r="BG721"/>
      <c r="BH721"/>
      <c r="BI721"/>
      <c r="BJ721"/>
      <c r="BK721"/>
      <c r="BL721"/>
      <c r="BM721"/>
      <c r="BN721"/>
    </row>
    <row r="722" spans="55:66" ht="12.75">
      <c r="BC722"/>
      <c r="BD722"/>
      <c r="BE722"/>
      <c r="BF722"/>
      <c r="BG722"/>
      <c r="BH722"/>
      <c r="BI722"/>
      <c r="BJ722"/>
      <c r="BK722"/>
      <c r="BL722"/>
      <c r="BM722"/>
      <c r="BN722"/>
    </row>
    <row r="723" spans="55:66" ht="12.75">
      <c r="BC723"/>
      <c r="BD723"/>
      <c r="BE723"/>
      <c r="BF723"/>
      <c r="BG723"/>
      <c r="BH723"/>
      <c r="BI723"/>
      <c r="BJ723"/>
      <c r="BK723"/>
      <c r="BL723"/>
      <c r="BM723"/>
      <c r="BN723"/>
    </row>
    <row r="724" spans="55:66" ht="12.75">
      <c r="BC724"/>
      <c r="BD724"/>
      <c r="BE724"/>
      <c r="BF724"/>
      <c r="BG724"/>
      <c r="BH724"/>
      <c r="BI724"/>
      <c r="BJ724"/>
      <c r="BK724"/>
      <c r="BL724"/>
      <c r="BM724"/>
      <c r="BN724"/>
    </row>
    <row r="725" spans="55:66" ht="12.75">
      <c r="BC725"/>
      <c r="BD725"/>
      <c r="BE725"/>
      <c r="BF725"/>
      <c r="BG725"/>
      <c r="BH725"/>
      <c r="BI725"/>
      <c r="BJ725"/>
      <c r="BK725"/>
      <c r="BL725"/>
      <c r="BM725"/>
      <c r="BN725"/>
    </row>
    <row r="726" spans="55:66" ht="12.75">
      <c r="BC726"/>
      <c r="BD726"/>
      <c r="BE726"/>
      <c r="BF726"/>
      <c r="BG726"/>
      <c r="BH726"/>
      <c r="BI726"/>
      <c r="BJ726"/>
      <c r="BK726"/>
      <c r="BL726"/>
      <c r="BM726"/>
      <c r="BN726"/>
    </row>
    <row r="727" spans="55:66" ht="12.75">
      <c r="BC727"/>
      <c r="BD727"/>
      <c r="BE727"/>
      <c r="BF727"/>
      <c r="BG727"/>
      <c r="BH727"/>
      <c r="BI727"/>
      <c r="BJ727"/>
      <c r="BK727"/>
      <c r="BL727"/>
      <c r="BM727"/>
      <c r="BN727"/>
    </row>
    <row r="728" spans="55:66" ht="12.75">
      <c r="BC728"/>
      <c r="BD728"/>
      <c r="BE728"/>
      <c r="BF728"/>
      <c r="BG728"/>
      <c r="BH728"/>
      <c r="BI728"/>
      <c r="BJ728"/>
      <c r="BK728"/>
      <c r="BL728"/>
      <c r="BM728"/>
      <c r="BN728"/>
    </row>
    <row r="729" spans="55:66" ht="12.75">
      <c r="BC729"/>
      <c r="BD729"/>
      <c r="BE729"/>
      <c r="BF729"/>
      <c r="BG729"/>
      <c r="BH729"/>
      <c r="BI729"/>
      <c r="BJ729"/>
      <c r="BK729"/>
      <c r="BL729"/>
      <c r="BM729"/>
      <c r="BN729"/>
    </row>
    <row r="730" spans="55:66" ht="12.75">
      <c r="BC730"/>
      <c r="BD730"/>
      <c r="BE730"/>
      <c r="BF730"/>
      <c r="BG730"/>
      <c r="BH730"/>
      <c r="BI730"/>
      <c r="BJ730"/>
      <c r="BK730"/>
      <c r="BL730"/>
      <c r="BM730"/>
      <c r="BN730"/>
    </row>
    <row r="731" spans="55:66" ht="12.75">
      <c r="BC731"/>
      <c r="BD731"/>
      <c r="BE731"/>
      <c r="BF731"/>
      <c r="BG731"/>
      <c r="BH731"/>
      <c r="BI731"/>
      <c r="BJ731"/>
      <c r="BK731"/>
      <c r="BL731"/>
      <c r="BM731"/>
      <c r="BN731"/>
    </row>
    <row r="732" spans="55:66" ht="12.75">
      <c r="BC732"/>
      <c r="BD732"/>
      <c r="BE732"/>
      <c r="BF732"/>
      <c r="BG732"/>
      <c r="BH732"/>
      <c r="BI732"/>
      <c r="BJ732"/>
      <c r="BK732"/>
      <c r="BL732"/>
      <c r="BM732"/>
      <c r="BN732"/>
    </row>
    <row r="733" spans="55:66" ht="12.75">
      <c r="BC733"/>
      <c r="BD733"/>
      <c r="BE733"/>
      <c r="BF733"/>
      <c r="BG733"/>
      <c r="BH733"/>
      <c r="BI733"/>
      <c r="BJ733"/>
      <c r="BK733"/>
      <c r="BL733"/>
      <c r="BM733"/>
      <c r="BN733"/>
    </row>
    <row r="734" spans="55:66" ht="12.75">
      <c r="BC734"/>
      <c r="BD734"/>
      <c r="BE734"/>
      <c r="BF734"/>
      <c r="BG734"/>
      <c r="BH734"/>
      <c r="BI734"/>
      <c r="BJ734"/>
      <c r="BK734"/>
      <c r="BL734"/>
      <c r="BM734"/>
      <c r="BN734"/>
    </row>
    <row r="735" spans="55:66" ht="12.75">
      <c r="BC735"/>
      <c r="BD735"/>
      <c r="BE735"/>
      <c r="BF735"/>
      <c r="BG735"/>
      <c r="BH735"/>
      <c r="BI735"/>
      <c r="BJ735"/>
      <c r="BK735"/>
      <c r="BL735"/>
      <c r="BM735"/>
      <c r="BN735"/>
    </row>
    <row r="736" spans="55:66" ht="12.75">
      <c r="BC736"/>
      <c r="BD736"/>
      <c r="BE736"/>
      <c r="BF736"/>
      <c r="BG736"/>
      <c r="BH736"/>
      <c r="BI736"/>
      <c r="BJ736"/>
      <c r="BK736"/>
      <c r="BL736"/>
      <c r="BM736"/>
      <c r="BN736"/>
    </row>
    <row r="737" spans="55:66" ht="12.75">
      <c r="BC737"/>
      <c r="BD737"/>
      <c r="BE737"/>
      <c r="BF737"/>
      <c r="BG737"/>
      <c r="BH737"/>
      <c r="BI737"/>
      <c r="BJ737"/>
      <c r="BK737"/>
      <c r="BL737"/>
      <c r="BM737"/>
      <c r="BN737"/>
    </row>
    <row r="738" spans="55:66" ht="12.75">
      <c r="BC738"/>
      <c r="BD738"/>
      <c r="BE738"/>
      <c r="BF738"/>
      <c r="BG738"/>
      <c r="BH738"/>
      <c r="BI738"/>
      <c r="BJ738"/>
      <c r="BK738"/>
      <c r="BL738"/>
      <c r="BM738"/>
      <c r="BN738"/>
    </row>
    <row r="739" spans="55:66" ht="12.75">
      <c r="BC739"/>
      <c r="BD739"/>
      <c r="BE739"/>
      <c r="BF739"/>
      <c r="BG739"/>
      <c r="BH739"/>
      <c r="BI739"/>
      <c r="BJ739"/>
      <c r="BK739"/>
      <c r="BL739"/>
      <c r="BM739"/>
      <c r="BN739"/>
    </row>
    <row r="740" spans="55:66" ht="12.75">
      <c r="BC740"/>
      <c r="BD740"/>
      <c r="BE740"/>
      <c r="BF740"/>
      <c r="BG740"/>
      <c r="BH740"/>
      <c r="BI740"/>
      <c r="BJ740"/>
      <c r="BK740"/>
      <c r="BL740"/>
      <c r="BM740"/>
      <c r="BN740"/>
    </row>
    <row r="741" spans="55:66" ht="12.75">
      <c r="BC741"/>
      <c r="BD741"/>
      <c r="BE741"/>
      <c r="BF741"/>
      <c r="BG741"/>
      <c r="BH741"/>
      <c r="BI741"/>
      <c r="BJ741"/>
      <c r="BK741"/>
      <c r="BL741"/>
      <c r="BM741"/>
      <c r="BN741"/>
    </row>
    <row r="742" spans="55:66" ht="12.75">
      <c r="BC742"/>
      <c r="BD742"/>
      <c r="BE742"/>
      <c r="BF742"/>
      <c r="BG742"/>
      <c r="BH742"/>
      <c r="BI742"/>
      <c r="BJ742"/>
      <c r="BK742"/>
      <c r="BL742"/>
      <c r="BM742"/>
      <c r="BN742"/>
    </row>
    <row r="743" spans="55:66" ht="12.75">
      <c r="BC743"/>
      <c r="BD743"/>
      <c r="BE743"/>
      <c r="BF743"/>
      <c r="BG743"/>
      <c r="BH743"/>
      <c r="BI743"/>
      <c r="BJ743"/>
      <c r="BK743"/>
      <c r="BL743"/>
      <c r="BM743"/>
      <c r="BN743"/>
    </row>
    <row r="744" spans="55:66" ht="12.75">
      <c r="BC744"/>
      <c r="BD744"/>
      <c r="BE744"/>
      <c r="BF744"/>
      <c r="BG744"/>
      <c r="BH744"/>
      <c r="BI744"/>
      <c r="BJ744"/>
      <c r="BK744"/>
      <c r="BL744"/>
      <c r="BM744"/>
      <c r="BN744"/>
    </row>
    <row r="745" spans="55:66" ht="12.75">
      <c r="BC745"/>
      <c r="BD745"/>
      <c r="BE745"/>
      <c r="BF745"/>
      <c r="BG745"/>
      <c r="BH745"/>
      <c r="BI745"/>
      <c r="BJ745"/>
      <c r="BK745"/>
      <c r="BL745"/>
      <c r="BM745"/>
      <c r="BN745"/>
    </row>
    <row r="746" spans="55:66" ht="12.75">
      <c r="BC746"/>
      <c r="BD746"/>
      <c r="BE746"/>
      <c r="BF746"/>
      <c r="BG746"/>
      <c r="BH746"/>
      <c r="BI746"/>
      <c r="BJ746"/>
      <c r="BK746"/>
      <c r="BL746"/>
      <c r="BM746"/>
      <c r="BN746"/>
    </row>
    <row r="747" spans="55:66" ht="12.75">
      <c r="BC747"/>
      <c r="BD747"/>
      <c r="BE747"/>
      <c r="BF747"/>
      <c r="BG747"/>
      <c r="BH747"/>
      <c r="BI747"/>
      <c r="BJ747"/>
      <c r="BK747"/>
      <c r="BL747"/>
      <c r="BM747"/>
      <c r="BN747"/>
    </row>
    <row r="748" spans="55:66" ht="12.75">
      <c r="BC748"/>
      <c r="BD748"/>
      <c r="BE748"/>
      <c r="BF748"/>
      <c r="BG748"/>
      <c r="BH748"/>
      <c r="BI748"/>
      <c r="BJ748"/>
      <c r="BK748"/>
      <c r="BL748"/>
      <c r="BM748"/>
      <c r="BN748"/>
    </row>
    <row r="749" spans="55:66" ht="12.75">
      <c r="BC749"/>
      <c r="BD749"/>
      <c r="BE749"/>
      <c r="BF749"/>
      <c r="BG749"/>
      <c r="BH749"/>
      <c r="BI749"/>
      <c r="BJ749"/>
      <c r="BK749"/>
      <c r="BL749"/>
      <c r="BM749"/>
      <c r="BN749"/>
    </row>
    <row r="750" spans="55:66" ht="12.75">
      <c r="BC750"/>
      <c r="BD750"/>
      <c r="BE750"/>
      <c r="BF750"/>
      <c r="BG750"/>
      <c r="BH750"/>
      <c r="BI750"/>
      <c r="BJ750"/>
      <c r="BK750"/>
      <c r="BL750"/>
      <c r="BM750"/>
      <c r="BN750"/>
    </row>
    <row r="751" spans="55:66" ht="12.75">
      <c r="BC751"/>
      <c r="BD751"/>
      <c r="BE751"/>
      <c r="BF751"/>
      <c r="BG751"/>
      <c r="BH751"/>
      <c r="BI751"/>
      <c r="BJ751"/>
      <c r="BK751"/>
      <c r="BL751"/>
      <c r="BM751"/>
      <c r="BN751"/>
    </row>
    <row r="752" spans="55:66" ht="12.75">
      <c r="BC752"/>
      <c r="BD752"/>
      <c r="BE752"/>
      <c r="BF752"/>
      <c r="BG752"/>
      <c r="BH752"/>
      <c r="BI752"/>
      <c r="BJ752"/>
      <c r="BK752"/>
      <c r="BL752"/>
      <c r="BM752"/>
      <c r="BN752"/>
    </row>
    <row r="753" spans="55:66" ht="12.75">
      <c r="BC753"/>
      <c r="BD753"/>
      <c r="BE753"/>
      <c r="BF753"/>
      <c r="BG753"/>
      <c r="BH753"/>
      <c r="BI753"/>
      <c r="BJ753"/>
      <c r="BK753"/>
      <c r="BL753"/>
      <c r="BM753"/>
      <c r="BN753"/>
    </row>
    <row r="754" spans="55:66" ht="12.75">
      <c r="BC754"/>
      <c r="BD754"/>
      <c r="BE754"/>
      <c r="BF754"/>
      <c r="BG754"/>
      <c r="BH754"/>
      <c r="BI754"/>
      <c r="BJ754"/>
      <c r="BK754"/>
      <c r="BL754"/>
      <c r="BM754"/>
      <c r="BN754"/>
    </row>
    <row r="755" spans="55:66" ht="12.75">
      <c r="BC755"/>
      <c r="BD755"/>
      <c r="BE755"/>
      <c r="BF755"/>
      <c r="BG755"/>
      <c r="BH755"/>
      <c r="BI755"/>
      <c r="BJ755"/>
      <c r="BK755"/>
      <c r="BL755"/>
      <c r="BM755"/>
      <c r="BN755"/>
    </row>
    <row r="756" spans="55:66" ht="12.75">
      <c r="BC756"/>
      <c r="BD756"/>
      <c r="BE756"/>
      <c r="BF756"/>
      <c r="BG756"/>
      <c r="BH756"/>
      <c r="BI756"/>
      <c r="BJ756"/>
      <c r="BK756"/>
      <c r="BL756"/>
      <c r="BM756"/>
      <c r="BN756"/>
    </row>
    <row r="757" spans="55:66" ht="12.75">
      <c r="BC757"/>
      <c r="BD757"/>
      <c r="BE757"/>
      <c r="BF757"/>
      <c r="BG757"/>
      <c r="BH757"/>
      <c r="BI757"/>
      <c r="BJ757"/>
      <c r="BK757"/>
      <c r="BL757"/>
      <c r="BM757"/>
      <c r="BN757"/>
    </row>
    <row r="758" spans="55:66" ht="12.75">
      <c r="BC758"/>
      <c r="BD758"/>
      <c r="BE758"/>
      <c r="BF758"/>
      <c r="BG758"/>
      <c r="BH758"/>
      <c r="BI758"/>
      <c r="BJ758"/>
      <c r="BK758"/>
      <c r="BL758"/>
      <c r="BM758"/>
      <c r="BN758"/>
    </row>
    <row r="759" spans="55:66" ht="12.75">
      <c r="BC759"/>
      <c r="BD759"/>
      <c r="BE759"/>
      <c r="BF759"/>
      <c r="BG759"/>
      <c r="BH759"/>
      <c r="BI759"/>
      <c r="BJ759"/>
      <c r="BK759"/>
      <c r="BL759"/>
      <c r="BM759"/>
      <c r="BN759"/>
    </row>
    <row r="760" spans="55:66" ht="12.75">
      <c r="BC760"/>
      <c r="BD760"/>
      <c r="BE760"/>
      <c r="BF760"/>
      <c r="BG760"/>
      <c r="BH760"/>
      <c r="BI760"/>
      <c r="BJ760"/>
      <c r="BK760"/>
      <c r="BL760"/>
      <c r="BM760"/>
      <c r="BN760"/>
    </row>
    <row r="761" spans="55:66" ht="12.75">
      <c r="BC761"/>
      <c r="BD761"/>
      <c r="BE761"/>
      <c r="BF761"/>
      <c r="BG761"/>
      <c r="BH761"/>
      <c r="BI761"/>
      <c r="BJ761"/>
      <c r="BK761"/>
      <c r="BL761"/>
      <c r="BM761"/>
      <c r="BN761"/>
    </row>
    <row r="762" spans="55:66" ht="12.75">
      <c r="BC762"/>
      <c r="BD762"/>
      <c r="BE762"/>
      <c r="BF762"/>
      <c r="BG762"/>
      <c r="BH762"/>
      <c r="BI762"/>
      <c r="BJ762"/>
      <c r="BK762"/>
      <c r="BL762"/>
      <c r="BM762"/>
      <c r="BN762"/>
    </row>
    <row r="763" spans="55:66" ht="12.75">
      <c r="BC763"/>
      <c r="BD763"/>
      <c r="BE763"/>
      <c r="BF763"/>
      <c r="BG763"/>
      <c r="BH763"/>
      <c r="BI763"/>
      <c r="BJ763"/>
      <c r="BK763"/>
      <c r="BL763"/>
      <c r="BM763"/>
      <c r="BN763"/>
    </row>
    <row r="764" spans="55:66" ht="12.75">
      <c r="BC764"/>
      <c r="BD764"/>
      <c r="BE764"/>
      <c r="BF764"/>
      <c r="BG764"/>
      <c r="BH764"/>
      <c r="BI764"/>
      <c r="BJ764"/>
      <c r="BK764"/>
      <c r="BL764"/>
      <c r="BM764"/>
      <c r="BN764"/>
    </row>
    <row r="765" spans="55:66" ht="12.75">
      <c r="BC765"/>
      <c r="BD765"/>
      <c r="BE765"/>
      <c r="BF765"/>
      <c r="BG765"/>
      <c r="BH765"/>
      <c r="BI765"/>
      <c r="BJ765"/>
      <c r="BK765"/>
      <c r="BL765"/>
      <c r="BM765"/>
      <c r="BN765"/>
    </row>
    <row r="766" spans="55:66" ht="12.75">
      <c r="BC766"/>
      <c r="BD766"/>
      <c r="BE766"/>
      <c r="BF766"/>
      <c r="BG766"/>
      <c r="BH766"/>
      <c r="BI766"/>
      <c r="BJ766"/>
      <c r="BK766"/>
      <c r="BL766"/>
      <c r="BM766"/>
      <c r="BN766"/>
    </row>
    <row r="767" spans="55:66" ht="12.75">
      <c r="BC767"/>
      <c r="BD767"/>
      <c r="BE767"/>
      <c r="BF767"/>
      <c r="BG767"/>
      <c r="BH767"/>
      <c r="BI767"/>
      <c r="BJ767"/>
      <c r="BK767"/>
      <c r="BL767"/>
      <c r="BM767"/>
      <c r="BN767"/>
    </row>
    <row r="768" spans="55:66" ht="12.75">
      <c r="BC768"/>
      <c r="BD768"/>
      <c r="BE768"/>
      <c r="BF768"/>
      <c r="BG768"/>
      <c r="BH768"/>
      <c r="BI768"/>
      <c r="BJ768"/>
      <c r="BK768"/>
      <c r="BL768"/>
      <c r="BM768"/>
      <c r="BN768"/>
    </row>
    <row r="769" spans="55:66" ht="12.75">
      <c r="BC769"/>
      <c r="BD769"/>
      <c r="BE769"/>
      <c r="BF769"/>
      <c r="BG769"/>
      <c r="BH769"/>
      <c r="BI769"/>
      <c r="BJ769"/>
      <c r="BK769"/>
      <c r="BL769"/>
      <c r="BM769"/>
      <c r="BN769"/>
    </row>
    <row r="770" spans="55:66" ht="12.75">
      <c r="BC770"/>
      <c r="BD770"/>
      <c r="BE770"/>
      <c r="BF770"/>
      <c r="BG770"/>
      <c r="BH770"/>
      <c r="BI770"/>
      <c r="BJ770"/>
      <c r="BK770"/>
      <c r="BL770"/>
      <c r="BM770"/>
      <c r="BN770"/>
    </row>
    <row r="771" spans="55:66" ht="12.75">
      <c r="BC771"/>
      <c r="BD771"/>
      <c r="BE771"/>
      <c r="BF771"/>
      <c r="BG771"/>
      <c r="BH771"/>
      <c r="BI771"/>
      <c r="BJ771"/>
      <c r="BK771"/>
      <c r="BL771"/>
      <c r="BM771"/>
      <c r="BN771"/>
    </row>
    <row r="772" spans="55:66" ht="12.75">
      <c r="BC772"/>
      <c r="BD772"/>
      <c r="BE772"/>
      <c r="BF772"/>
      <c r="BG772"/>
      <c r="BH772"/>
      <c r="BI772"/>
      <c r="BJ772"/>
      <c r="BK772"/>
      <c r="BL772"/>
      <c r="BM772"/>
      <c r="BN772"/>
    </row>
    <row r="773" spans="55:66" ht="12.75">
      <c r="BC773"/>
      <c r="BD773"/>
      <c r="BE773"/>
      <c r="BF773"/>
      <c r="BG773"/>
      <c r="BH773"/>
      <c r="BI773"/>
      <c r="BJ773"/>
      <c r="BK773"/>
      <c r="BL773"/>
      <c r="BM773"/>
      <c r="BN773"/>
    </row>
    <row r="774" spans="55:66" ht="12.75">
      <c r="BC774"/>
      <c r="BD774"/>
      <c r="BE774"/>
      <c r="BF774"/>
      <c r="BG774"/>
      <c r="BH774"/>
      <c r="BI774"/>
      <c r="BJ774"/>
      <c r="BK774"/>
      <c r="BL774"/>
      <c r="BM774"/>
      <c r="BN774"/>
    </row>
    <row r="775" spans="55:66" ht="12.75">
      <c r="BC775"/>
      <c r="BD775"/>
      <c r="BE775"/>
      <c r="BF775"/>
      <c r="BG775"/>
      <c r="BH775"/>
      <c r="BI775"/>
      <c r="BJ775"/>
      <c r="BK775"/>
      <c r="BL775"/>
      <c r="BM775"/>
      <c r="BN775"/>
    </row>
    <row r="776" spans="55:66" ht="12.75">
      <c r="BC776"/>
      <c r="BD776"/>
      <c r="BE776"/>
      <c r="BF776"/>
      <c r="BG776"/>
      <c r="BH776"/>
      <c r="BI776"/>
      <c r="BJ776"/>
      <c r="BK776"/>
      <c r="BL776"/>
      <c r="BM776"/>
      <c r="BN776"/>
    </row>
    <row r="777" spans="55:66" ht="12.75">
      <c r="BC777"/>
      <c r="BD777"/>
      <c r="BE777"/>
      <c r="BF777"/>
      <c r="BG777"/>
      <c r="BH777"/>
      <c r="BI777"/>
      <c r="BJ777"/>
      <c r="BK777"/>
      <c r="BL777"/>
      <c r="BM777"/>
      <c r="BN777"/>
    </row>
    <row r="778" spans="55:66" ht="12.75">
      <c r="BC778"/>
      <c r="BD778"/>
      <c r="BE778"/>
      <c r="BF778"/>
      <c r="BG778"/>
      <c r="BH778"/>
      <c r="BI778"/>
      <c r="BJ778"/>
      <c r="BK778"/>
      <c r="BL778"/>
      <c r="BM778"/>
      <c r="BN778"/>
    </row>
    <row r="779" spans="55:66" ht="12.75">
      <c r="BC779"/>
      <c r="BD779"/>
      <c r="BE779"/>
      <c r="BF779"/>
      <c r="BG779"/>
      <c r="BH779"/>
      <c r="BI779"/>
      <c r="BJ779"/>
      <c r="BK779"/>
      <c r="BL779"/>
      <c r="BM779"/>
      <c r="BN779"/>
    </row>
    <row r="780" spans="55:66" ht="12.75">
      <c r="BC780"/>
      <c r="BD780"/>
      <c r="BE780"/>
      <c r="BF780"/>
      <c r="BG780"/>
      <c r="BH780"/>
      <c r="BI780"/>
      <c r="BJ780"/>
      <c r="BK780"/>
      <c r="BL780"/>
      <c r="BM780"/>
      <c r="BN780"/>
    </row>
    <row r="781" spans="55:66" ht="12.75">
      <c r="BC781"/>
      <c r="BD781"/>
      <c r="BE781"/>
      <c r="BF781"/>
      <c r="BG781"/>
      <c r="BH781"/>
      <c r="BI781"/>
      <c r="BJ781"/>
      <c r="BK781"/>
      <c r="BL781"/>
      <c r="BM781"/>
      <c r="BN781"/>
    </row>
    <row r="782" spans="55:66" ht="12.75">
      <c r="BC782"/>
      <c r="BD782"/>
      <c r="BE782"/>
      <c r="BF782"/>
      <c r="BG782"/>
      <c r="BH782"/>
      <c r="BI782"/>
      <c r="BJ782"/>
      <c r="BK782"/>
      <c r="BL782"/>
      <c r="BM782"/>
      <c r="BN782"/>
    </row>
    <row r="783" spans="55:66" ht="12.75">
      <c r="BC783"/>
      <c r="BD783"/>
      <c r="BE783"/>
      <c r="BF783"/>
      <c r="BG783"/>
      <c r="BH783"/>
      <c r="BI783"/>
      <c r="BJ783"/>
      <c r="BK783"/>
      <c r="BL783"/>
      <c r="BM783"/>
      <c r="BN783"/>
    </row>
    <row r="784" spans="55:66" ht="12.75">
      <c r="BC784"/>
      <c r="BD784"/>
      <c r="BE784"/>
      <c r="BF784"/>
      <c r="BG784"/>
      <c r="BH784"/>
      <c r="BI784"/>
      <c r="BJ784"/>
      <c r="BK784"/>
      <c r="BL784"/>
      <c r="BM784"/>
      <c r="BN784"/>
    </row>
    <row r="785" spans="55:66" ht="12.75">
      <c r="BC785"/>
      <c r="BD785"/>
      <c r="BE785"/>
      <c r="BF785"/>
      <c r="BG785"/>
      <c r="BH785"/>
      <c r="BI785"/>
      <c r="BJ785"/>
      <c r="BK785"/>
      <c r="BL785"/>
      <c r="BM785"/>
      <c r="BN785"/>
    </row>
    <row r="786" spans="55:66" ht="12.75">
      <c r="BC786"/>
      <c r="BD786"/>
      <c r="BE786"/>
      <c r="BF786"/>
      <c r="BG786"/>
      <c r="BH786"/>
      <c r="BI786"/>
      <c r="BJ786"/>
      <c r="BK786"/>
      <c r="BL786"/>
      <c r="BM786"/>
      <c r="BN786"/>
    </row>
    <row r="787" spans="55:66" ht="12.75">
      <c r="BC787"/>
      <c r="BD787"/>
      <c r="BE787"/>
      <c r="BF787"/>
      <c r="BG787"/>
      <c r="BH787"/>
      <c r="BI787"/>
      <c r="BJ787"/>
      <c r="BK787"/>
      <c r="BL787"/>
      <c r="BM787"/>
      <c r="BN787"/>
    </row>
    <row r="788" spans="55:66" ht="12.75">
      <c r="BC788"/>
      <c r="BD788"/>
      <c r="BE788"/>
      <c r="BF788"/>
      <c r="BG788"/>
      <c r="BH788"/>
      <c r="BI788"/>
      <c r="BJ788"/>
      <c r="BK788"/>
      <c r="BL788"/>
      <c r="BM788"/>
      <c r="BN788"/>
    </row>
    <row r="789" spans="55:66" ht="12.75">
      <c r="BC789"/>
      <c r="BD789"/>
      <c r="BE789"/>
      <c r="BF789"/>
      <c r="BG789"/>
      <c r="BH789"/>
      <c r="BI789"/>
      <c r="BJ789"/>
      <c r="BK789"/>
      <c r="BL789"/>
      <c r="BM789"/>
      <c r="BN789"/>
    </row>
    <row r="790" spans="55:66" ht="12.75">
      <c r="BC790"/>
      <c r="BD790"/>
      <c r="BE790"/>
      <c r="BF790"/>
      <c r="BG790"/>
      <c r="BH790"/>
      <c r="BI790"/>
      <c r="BJ790"/>
      <c r="BK790"/>
      <c r="BL790"/>
      <c r="BM790"/>
      <c r="BN790"/>
    </row>
    <row r="791" spans="55:66" ht="12.75">
      <c r="BC791"/>
      <c r="BD791"/>
      <c r="BE791"/>
      <c r="BF791"/>
      <c r="BG791"/>
      <c r="BH791"/>
      <c r="BI791"/>
      <c r="BJ791"/>
      <c r="BK791"/>
      <c r="BL791"/>
      <c r="BM791"/>
      <c r="BN791"/>
    </row>
    <row r="792" spans="55:66" ht="12.75">
      <c r="BC792"/>
      <c r="BD792"/>
      <c r="BE792"/>
      <c r="BF792"/>
      <c r="BG792"/>
      <c r="BH792"/>
      <c r="BI792"/>
      <c r="BJ792"/>
      <c r="BK792"/>
      <c r="BL792"/>
      <c r="BM792"/>
      <c r="BN792"/>
    </row>
    <row r="793" spans="55:66" ht="12.75">
      <c r="BC793"/>
      <c r="BD793"/>
      <c r="BE793"/>
      <c r="BF793"/>
      <c r="BG793"/>
      <c r="BH793"/>
      <c r="BI793"/>
      <c r="BJ793"/>
      <c r="BK793"/>
      <c r="BL793"/>
      <c r="BM793"/>
      <c r="BN793"/>
    </row>
    <row r="794" spans="55:66" ht="12.75">
      <c r="BC794"/>
      <c r="BD794"/>
      <c r="BE794"/>
      <c r="BF794"/>
      <c r="BG794"/>
      <c r="BH794"/>
      <c r="BI794"/>
      <c r="BJ794"/>
      <c r="BK794"/>
      <c r="BL794"/>
      <c r="BM794"/>
      <c r="BN794"/>
    </row>
    <row r="795" spans="55:66" ht="12.75">
      <c r="BC795"/>
      <c r="BD795"/>
      <c r="BE795"/>
      <c r="BF795"/>
      <c r="BG795"/>
      <c r="BH795"/>
      <c r="BI795"/>
      <c r="BJ795"/>
      <c r="BK795"/>
      <c r="BL795"/>
      <c r="BM795"/>
      <c r="BN795"/>
    </row>
    <row r="796" spans="55:66" ht="12.75">
      <c r="BC796"/>
      <c r="BD796"/>
      <c r="BE796"/>
      <c r="BF796"/>
      <c r="BG796"/>
      <c r="BH796"/>
      <c r="BI796"/>
      <c r="BJ796"/>
      <c r="BK796"/>
      <c r="BL796"/>
      <c r="BM796"/>
      <c r="BN796"/>
    </row>
    <row r="797" spans="55:66" ht="12.75">
      <c r="BC797"/>
      <c r="BD797"/>
      <c r="BE797"/>
      <c r="BF797"/>
      <c r="BG797"/>
      <c r="BH797"/>
      <c r="BI797"/>
      <c r="BJ797"/>
      <c r="BK797"/>
      <c r="BL797"/>
      <c r="BM797"/>
      <c r="BN797"/>
    </row>
    <row r="798" spans="55:66" ht="12.75">
      <c r="BC798"/>
      <c r="BD798"/>
      <c r="BE798"/>
      <c r="BF798"/>
      <c r="BG798"/>
      <c r="BH798"/>
      <c r="BI798"/>
      <c r="BJ798"/>
      <c r="BK798"/>
      <c r="BL798"/>
      <c r="BM798"/>
      <c r="BN798"/>
    </row>
    <row r="799" spans="55:66" ht="12.75">
      <c r="BC799"/>
      <c r="BD799"/>
      <c r="BE799"/>
      <c r="BF799"/>
      <c r="BG799"/>
      <c r="BH799"/>
      <c r="BI799"/>
      <c r="BJ799"/>
      <c r="BK799"/>
      <c r="BL799"/>
      <c r="BM799"/>
      <c r="BN799"/>
    </row>
    <row r="800" spans="55:66" ht="12.75">
      <c r="BC800"/>
      <c r="BD800"/>
      <c r="BE800"/>
      <c r="BF800"/>
      <c r="BG800"/>
      <c r="BH800"/>
      <c r="BI800"/>
      <c r="BJ800"/>
      <c r="BK800"/>
      <c r="BL800"/>
      <c r="BM800"/>
      <c r="BN800"/>
    </row>
    <row r="801" spans="55:66" ht="12.75">
      <c r="BC801"/>
      <c r="BD801"/>
      <c r="BE801"/>
      <c r="BF801"/>
      <c r="BG801"/>
      <c r="BH801"/>
      <c r="BI801"/>
      <c r="BJ801"/>
      <c r="BK801"/>
      <c r="BL801"/>
      <c r="BM801"/>
      <c r="BN801"/>
    </row>
    <row r="802" spans="55:66" ht="12.75">
      <c r="BC802"/>
      <c r="BD802"/>
      <c r="BE802"/>
      <c r="BF802"/>
      <c r="BG802"/>
      <c r="BH802"/>
      <c r="BI802"/>
      <c r="BJ802"/>
      <c r="BK802"/>
      <c r="BL802"/>
      <c r="BM802"/>
      <c r="BN802"/>
    </row>
    <row r="803" spans="55:66" ht="12.75">
      <c r="BC803"/>
      <c r="BD803"/>
      <c r="BE803"/>
      <c r="BF803"/>
      <c r="BG803"/>
      <c r="BH803"/>
      <c r="BI803"/>
      <c r="BJ803"/>
      <c r="BK803"/>
      <c r="BL803"/>
      <c r="BM803"/>
      <c r="BN803"/>
    </row>
    <row r="804" spans="55:66" ht="12.75">
      <c r="BC804"/>
      <c r="BD804"/>
      <c r="BE804"/>
      <c r="BF804"/>
      <c r="BG804"/>
      <c r="BH804"/>
      <c r="BI804"/>
      <c r="BJ804"/>
      <c r="BK804"/>
      <c r="BL804"/>
      <c r="BM804"/>
      <c r="BN804"/>
    </row>
    <row r="805" spans="55:66" ht="12.75">
      <c r="BC805"/>
      <c r="BD805"/>
      <c r="BE805"/>
      <c r="BF805"/>
      <c r="BG805"/>
      <c r="BH805"/>
      <c r="BI805"/>
      <c r="BJ805"/>
      <c r="BK805"/>
      <c r="BL805"/>
      <c r="BM805"/>
      <c r="BN805"/>
    </row>
    <row r="806" spans="55:66" ht="12.75">
      <c r="BC806"/>
      <c r="BD806"/>
      <c r="BE806"/>
      <c r="BF806"/>
      <c r="BG806"/>
      <c r="BH806"/>
      <c r="BI806"/>
      <c r="BJ806"/>
      <c r="BK806"/>
      <c r="BL806"/>
      <c r="BM806"/>
      <c r="BN806"/>
    </row>
    <row r="807" spans="55:66" ht="12.75">
      <c r="BC807"/>
      <c r="BD807"/>
      <c r="BE807"/>
      <c r="BF807"/>
      <c r="BG807"/>
      <c r="BH807"/>
      <c r="BI807"/>
      <c r="BJ807"/>
      <c r="BK807"/>
      <c r="BL807"/>
      <c r="BM807"/>
      <c r="BN807"/>
    </row>
    <row r="808" spans="55:66" ht="12.75">
      <c r="BC808"/>
      <c r="BD808"/>
      <c r="BE808"/>
      <c r="BF808"/>
      <c r="BG808"/>
      <c r="BH808"/>
      <c r="BI808"/>
      <c r="BJ808"/>
      <c r="BK808"/>
      <c r="BL808"/>
      <c r="BM808"/>
      <c r="BN808"/>
    </row>
    <row r="809" spans="55:66" ht="12.75">
      <c r="BC809"/>
      <c r="BD809"/>
      <c r="BE809"/>
      <c r="BF809"/>
      <c r="BG809"/>
      <c r="BH809"/>
      <c r="BI809"/>
      <c r="BJ809"/>
      <c r="BK809"/>
      <c r="BL809"/>
      <c r="BM809"/>
      <c r="BN809"/>
    </row>
    <row r="810" spans="55:66" ht="12.75">
      <c r="BC810"/>
      <c r="BD810"/>
      <c r="BE810"/>
      <c r="BF810"/>
      <c r="BG810"/>
      <c r="BH810"/>
      <c r="BI810"/>
      <c r="BJ810"/>
      <c r="BK810"/>
      <c r="BL810"/>
      <c r="BM810"/>
      <c r="BN810"/>
    </row>
    <row r="811" spans="55:66" ht="12.75">
      <c r="BC811"/>
      <c r="BD811"/>
      <c r="BE811"/>
      <c r="BF811"/>
      <c r="BG811"/>
      <c r="BH811"/>
      <c r="BI811"/>
      <c r="BJ811"/>
      <c r="BK811"/>
      <c r="BL811"/>
      <c r="BM811"/>
      <c r="BN811"/>
    </row>
    <row r="812" spans="55:66" ht="12.75">
      <c r="BC812"/>
      <c r="BD812"/>
      <c r="BE812"/>
      <c r="BF812"/>
      <c r="BG812"/>
      <c r="BH812"/>
      <c r="BI812"/>
      <c r="BJ812"/>
      <c r="BK812"/>
      <c r="BL812"/>
      <c r="BM812"/>
      <c r="BN812"/>
    </row>
    <row r="813" spans="55:66" ht="12.75">
      <c r="BC813"/>
      <c r="BD813"/>
      <c r="BE813"/>
      <c r="BF813"/>
      <c r="BG813"/>
      <c r="BH813"/>
      <c r="BI813"/>
      <c r="BJ813"/>
      <c r="BK813"/>
      <c r="BL813"/>
      <c r="BM813"/>
      <c r="BN813"/>
    </row>
    <row r="814" spans="55:66" ht="12.75">
      <c r="BC814"/>
      <c r="BD814"/>
      <c r="BE814"/>
      <c r="BF814"/>
      <c r="BG814"/>
      <c r="BH814"/>
      <c r="BI814"/>
      <c r="BJ814"/>
      <c r="BK814"/>
      <c r="BL814"/>
      <c r="BM814"/>
      <c r="BN814"/>
    </row>
    <row r="815" spans="55:66" ht="12.75">
      <c r="BC815"/>
      <c r="BD815"/>
      <c r="BE815"/>
      <c r="BF815"/>
      <c r="BG815"/>
      <c r="BH815"/>
      <c r="BI815"/>
      <c r="BJ815"/>
      <c r="BK815"/>
      <c r="BL815"/>
      <c r="BM815"/>
      <c r="BN815"/>
    </row>
    <row r="816" spans="55:66" ht="12.75">
      <c r="BC816"/>
      <c r="BD816"/>
      <c r="BE816"/>
      <c r="BF816"/>
      <c r="BG816"/>
      <c r="BH816"/>
      <c r="BI816"/>
      <c r="BJ816"/>
      <c r="BK816"/>
      <c r="BL816"/>
      <c r="BM816"/>
      <c r="BN816"/>
    </row>
    <row r="817" spans="55:66" ht="12.75">
      <c r="BC817"/>
      <c r="BD817"/>
      <c r="BE817"/>
      <c r="BF817"/>
      <c r="BG817"/>
      <c r="BH817"/>
      <c r="BI817"/>
      <c r="BJ817"/>
      <c r="BK817"/>
      <c r="BL817"/>
      <c r="BM817"/>
      <c r="BN817"/>
    </row>
    <row r="818" spans="55:66" ht="12.75">
      <c r="BC818"/>
      <c r="BD818"/>
      <c r="BE818"/>
      <c r="BF818"/>
      <c r="BG818"/>
      <c r="BH818"/>
      <c r="BI818"/>
      <c r="BJ818"/>
      <c r="BK818"/>
      <c r="BL818"/>
      <c r="BM818"/>
      <c r="BN818"/>
    </row>
    <row r="819" spans="55:66" ht="12.75">
      <c r="BC819"/>
      <c r="BD819"/>
      <c r="BE819"/>
      <c r="BF819"/>
      <c r="BG819"/>
      <c r="BH819"/>
      <c r="BI819"/>
      <c r="BJ819"/>
      <c r="BK819"/>
      <c r="BL819"/>
      <c r="BM819"/>
      <c r="BN819"/>
    </row>
    <row r="820" spans="55:66" ht="12.75">
      <c r="BC820"/>
      <c r="BD820"/>
      <c r="BE820"/>
      <c r="BF820"/>
      <c r="BG820"/>
      <c r="BH820"/>
      <c r="BI820"/>
      <c r="BJ820"/>
      <c r="BK820"/>
      <c r="BL820"/>
      <c r="BM820"/>
      <c r="BN820"/>
    </row>
    <row r="821" spans="55:66" ht="12.75">
      <c r="BC821"/>
      <c r="BD821"/>
      <c r="BE821"/>
      <c r="BF821"/>
      <c r="BG821"/>
      <c r="BH821"/>
      <c r="BI821"/>
      <c r="BJ821"/>
      <c r="BK821"/>
      <c r="BL821"/>
      <c r="BM821"/>
      <c r="BN821"/>
    </row>
    <row r="822" spans="55:66" ht="12.75">
      <c r="BC822"/>
      <c r="BD822"/>
      <c r="BE822"/>
      <c r="BF822"/>
      <c r="BG822"/>
      <c r="BH822"/>
      <c r="BI822"/>
      <c r="BJ822"/>
      <c r="BK822"/>
      <c r="BL822"/>
      <c r="BM822"/>
      <c r="BN822"/>
    </row>
    <row r="823" spans="55:66" ht="12.75">
      <c r="BC823"/>
      <c r="BD823"/>
      <c r="BE823"/>
      <c r="BF823"/>
      <c r="BG823"/>
      <c r="BH823"/>
      <c r="BI823"/>
      <c r="BJ823"/>
      <c r="BK823"/>
      <c r="BL823"/>
      <c r="BM823"/>
      <c r="BN823"/>
    </row>
    <row r="824" spans="55:66" ht="12.75">
      <c r="BC824"/>
      <c r="BD824"/>
      <c r="BE824"/>
      <c r="BF824"/>
      <c r="BG824"/>
      <c r="BH824"/>
      <c r="BI824"/>
      <c r="BJ824"/>
      <c r="BK824"/>
      <c r="BL824"/>
      <c r="BM824"/>
      <c r="BN824"/>
    </row>
    <row r="825" spans="55:66" ht="12.75">
      <c r="BC825"/>
      <c r="BD825"/>
      <c r="BE825"/>
      <c r="BF825"/>
      <c r="BG825"/>
      <c r="BH825"/>
      <c r="BI825"/>
      <c r="BJ825"/>
      <c r="BK825"/>
      <c r="BL825"/>
      <c r="BM825"/>
      <c r="BN825"/>
    </row>
    <row r="826" spans="55:66" ht="12.75">
      <c r="BC826"/>
      <c r="BD826"/>
      <c r="BE826"/>
      <c r="BF826"/>
      <c r="BG826"/>
      <c r="BH826"/>
      <c r="BI826"/>
      <c r="BJ826"/>
      <c r="BK826"/>
      <c r="BL826"/>
      <c r="BM826"/>
      <c r="BN826"/>
    </row>
    <row r="827" spans="55:66" ht="12.75">
      <c r="BC827"/>
      <c r="BD827"/>
      <c r="BE827"/>
      <c r="BF827"/>
      <c r="BG827"/>
      <c r="BH827"/>
      <c r="BI827"/>
      <c r="BJ827"/>
      <c r="BK827"/>
      <c r="BL827"/>
      <c r="BM827"/>
      <c r="BN827"/>
    </row>
    <row r="828" ht="12.75">
      <c r="BK828"/>
    </row>
  </sheetData>
  <printOptions/>
  <pageMargins left="0.75" right="0.75" top="1" bottom="1" header="0.5" footer="0.5"/>
  <pageSetup fitToWidth="4" horizontalDpi="1200" verticalDpi="1200" orientation="landscape" paperSize="5" scale="50" r:id="rId1"/>
  <colBreaks count="1" manualBreakCount="1">
    <brk id="96" min="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1970-01-01T07:00:00Z</cp:lastPrinted>
  <dcterms:created xsi:type="dcterms:W3CDTF">1970-01-01T07:00:00Z</dcterms:created>
  <dcterms:modified xsi:type="dcterms:W3CDTF">2009-04-22T19:16:08Z</dcterms:modified>
  <cp:category>::ODMA\GRPWISE\ASPOSUPT.PUPSC.PUPSCDocs:56469.1</cp:category>
  <cp:version/>
  <cp:contentType/>
  <cp:contentStatus/>
</cp:coreProperties>
</file>