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ISa" sheetId="1" r:id="rId1"/>
    <sheet name="PISb" sheetId="2" r:id="rId2"/>
    <sheet name="PISc" sheetId="3" r:id="rId3"/>
    <sheet name="cwc" sheetId="4" r:id="rId4"/>
    <sheet name="Adv" sheetId="5" r:id="rId5"/>
    <sheet name="RC" sheetId="6" r:id="rId6"/>
  </sheets>
  <definedNames>
    <definedName name="_xlnm.Print_Titles" localSheetId="2">'PISc'!$1:$8</definedName>
  </definedNames>
  <calcPr calcMode="manual" fullCalcOnLoad="1" iterate="1" iterateCount="100" iterateDelta="0.001"/>
</workbook>
</file>

<file path=xl/sharedStrings.xml><?xml version="1.0" encoding="utf-8"?>
<sst xmlns="http://schemas.openxmlformats.org/spreadsheetml/2006/main" count="318" uniqueCount="181">
  <si>
    <t>Questar Gas Company</t>
  </si>
  <si>
    <t>Committee of Consumer Services</t>
  </si>
  <si>
    <t>ADVERTISING EXPENSE</t>
  </si>
  <si>
    <t>Witness:  Donna DeRonne</t>
  </si>
  <si>
    <t>Total</t>
  </si>
  <si>
    <t>Questar Gas</t>
  </si>
  <si>
    <t>Amount</t>
  </si>
  <si>
    <t>Docket No. 07-057-13</t>
  </si>
  <si>
    <t>Test Year Ended December 31, 2008</t>
  </si>
  <si>
    <t>Account</t>
  </si>
  <si>
    <t>Type</t>
  </si>
  <si>
    <t>Remove Co-op Advertising Expense</t>
  </si>
  <si>
    <t>Remove Financial Advertising</t>
  </si>
  <si>
    <t>Further Reduction to AGA Dues (see below)</t>
  </si>
  <si>
    <t>Base Year AGA Dues, per Company</t>
  </si>
  <si>
    <t>CCS Recommended Disallowances:</t>
  </si>
  <si>
    <t xml:space="preserve">  -  Lobbying Expense</t>
  </si>
  <si>
    <t xml:space="preserve">  -  Advertising Expense</t>
  </si>
  <si>
    <t xml:space="preserve">  -  Governmental Relations Expense</t>
  </si>
  <si>
    <t>Total Percentage Reduction, per CCS</t>
  </si>
  <si>
    <t>AGA Dues Disallowance, per CCS</t>
  </si>
  <si>
    <t>AGA Dues Removed by Questar</t>
  </si>
  <si>
    <t>Additional Reduction to AGA Dues</t>
  </si>
  <si>
    <t>Additional Reduction to Base Year Advertising Expense</t>
  </si>
  <si>
    <t>Escalation Factor Used by Questar</t>
  </si>
  <si>
    <t>Additional Reduction to Test Year Advertising Expense</t>
  </si>
  <si>
    <t>Utah Adjustment (97%)</t>
  </si>
  <si>
    <t>Description</t>
  </si>
  <si>
    <t>Interest Expense (1)</t>
  </si>
  <si>
    <t>Divided by Days in Test Year</t>
  </si>
  <si>
    <t>Average Daily Cost of Service</t>
  </si>
  <si>
    <t>Cash Working Capital Impact</t>
  </si>
  <si>
    <t>Reduction to Cash Working Capital for Interest Impact</t>
  </si>
  <si>
    <t>Expense Lag for Long Term Debt (2)</t>
  </si>
  <si>
    <t>(2)  Per Company revenue lag of 39.18 days less long term debt expense lag of</t>
  </si>
  <si>
    <t>91.25 days.</t>
  </si>
  <si>
    <t>Description of Adjustment:</t>
  </si>
  <si>
    <t>The above adjustment reflects the impact of the expense lag for long term debt on cash working capital.</t>
  </si>
  <si>
    <t>(1)  Estimated based on Per Company rate base of $732,271,244 x per Company</t>
  </si>
  <si>
    <t>CASH WORKING CAPITAL - INTEREST COMPONENT</t>
  </si>
  <si>
    <t>weighted cost of debt of 3.12% ($732,271,244 x 3.12%)</t>
  </si>
  <si>
    <t>Budget</t>
  </si>
  <si>
    <t>Actual</t>
  </si>
  <si>
    <t>Original</t>
  </si>
  <si>
    <t>Year</t>
  </si>
  <si>
    <t>Expenditures</t>
  </si>
  <si>
    <t>Percentage</t>
  </si>
  <si>
    <t>Spent</t>
  </si>
  <si>
    <t>Five Year Average of Actual Expenditures to Budget</t>
  </si>
  <si>
    <t xml:space="preserve">    Based on 5-year Average of Actual Capital Expenditures to Budget</t>
  </si>
  <si>
    <t>Reduction to Net Additions to Plant in Service, Per CCS</t>
  </si>
  <si>
    <t>Additions to Plant in Service (Acct. 101), per Company</t>
  </si>
  <si>
    <t>Increase in Completed Construction Not Classified (Acct. 106) per Co.</t>
  </si>
  <si>
    <t>Additions to Plant in Service and Completed Construction, per Company</t>
  </si>
  <si>
    <t>Additions to Plant in Service and Completed Construction, per CCS,</t>
  </si>
  <si>
    <t>December 31, 2008 Gas Plant in Service (Acct 101/106), per Company</t>
  </si>
  <si>
    <t>December 31, 2008 Gas Plant in Service (Acct 101/106), per CCS</t>
  </si>
  <si>
    <t>Source:</t>
  </si>
  <si>
    <t>Lines 1 - 5: Exhibit QGC 5.2U</t>
  </si>
  <si>
    <t>Lines 7 &amp; 8: Exhibit QGC 5.11U</t>
  </si>
  <si>
    <t>Line 10:  Line 9 x Line 6</t>
  </si>
  <si>
    <t>Line 14:  Derived by entering amount from Line 13 into Company's model which spreads</t>
  </si>
  <si>
    <t>the additions to plant in service to individual months based on historic ratios.</t>
  </si>
  <si>
    <t>Reduction to 13-month Average Plant in Service (Acct 101/106)</t>
  </si>
  <si>
    <t>CCS Exhibit 2.1</t>
  </si>
  <si>
    <t>CCS Exhibit 2.1.1</t>
  </si>
  <si>
    <t>REDUCTION TO PLANT IN SERVICE</t>
  </si>
  <si>
    <t>Workpaper</t>
  </si>
  <si>
    <t>Utah Allocation Factor</t>
  </si>
  <si>
    <t>Reduction to Utah Plant in Service</t>
  </si>
  <si>
    <t>Reduction to Utah Depreciation Expense</t>
  </si>
  <si>
    <t>Reduction to Utah Accumulated Depreciation</t>
  </si>
  <si>
    <t>Reduction to Average Plant in Service, per Committee (1)</t>
  </si>
  <si>
    <t>Average Depreciation Rate (2)</t>
  </si>
  <si>
    <t>(1)  See workpaper - CCS Exhibit 2.1.1</t>
  </si>
  <si>
    <t>(2)  Calculated based on forecasted depreciation expense of $42,188,777 from</t>
  </si>
  <si>
    <t>QGC Exhibit 6.3U page 10 and forecasted average test year plant in service of</t>
  </si>
  <si>
    <t>$1,564,556,494 from QGC Exhibit 6.3U, page 3.</t>
  </si>
  <si>
    <t>Descripton of Adjustment:</t>
  </si>
  <si>
    <t xml:space="preserve">The Company has consistently underspent its capital budget.  The above adjustment reflects the impact on 2008 average test year plant in service, accumulated depreciation and depreciation expense from applying the five-year average of actual capital expenditures to budget to the projected 2008 plant additions.  </t>
  </si>
  <si>
    <t>Source/notes:</t>
  </si>
  <si>
    <t>CCS Exhibit 2.2</t>
  </si>
  <si>
    <t>CCS Exhibit 2.3</t>
  </si>
  <si>
    <t>Reduction to Accumulated Deferred Income Taxes (3)</t>
  </si>
  <si>
    <t>(3)  Removes the bonus depreciation impact calculated as reduction to plant in service x</t>
  </si>
  <si>
    <t>50% bonus depreciation allowance times tax rate on Exhibit QGC 5.16U of 38% or</t>
  </si>
  <si>
    <t>$2,477,853 x 50% x 38%.</t>
  </si>
  <si>
    <t>Per CCS</t>
  </si>
  <si>
    <t>Per QGC</t>
  </si>
  <si>
    <t>Adjustment</t>
  </si>
  <si>
    <t>302</t>
  </si>
  <si>
    <t>Franchises &amp; Consents</t>
  </si>
  <si>
    <t>Distribution - Wyoming</t>
  </si>
  <si>
    <t>Distribution - Utah</t>
  </si>
  <si>
    <t>Total Intangible Plant</t>
  </si>
  <si>
    <t>Production &amp; Gathering Plant</t>
  </si>
  <si>
    <t>325</t>
  </si>
  <si>
    <t>Land &amp; Land Rights</t>
  </si>
  <si>
    <t>326...9</t>
  </si>
  <si>
    <t>Structures</t>
  </si>
  <si>
    <t>330</t>
  </si>
  <si>
    <t>Gas Wells - Construction</t>
  </si>
  <si>
    <t>331</t>
  </si>
  <si>
    <t>Gas Wells - Equipment</t>
  </si>
  <si>
    <t>332...4</t>
  </si>
  <si>
    <t>Field Lines &amp; Comp, Meas &amp; Reg St Eqpt</t>
  </si>
  <si>
    <t>336</t>
  </si>
  <si>
    <t>Purification Equipment</t>
  </si>
  <si>
    <t>337</t>
  </si>
  <si>
    <t>Other Equipment</t>
  </si>
  <si>
    <t>Total Production &amp; Gathering Plant</t>
  </si>
  <si>
    <t>Distribution Plant</t>
  </si>
  <si>
    <t>374</t>
  </si>
  <si>
    <t>375</t>
  </si>
  <si>
    <t>Structures &amp; Improvements</t>
  </si>
  <si>
    <t>376</t>
  </si>
  <si>
    <t>Mains</t>
  </si>
  <si>
    <t>377</t>
  </si>
  <si>
    <t>Compressor Station Equipment</t>
  </si>
  <si>
    <t>378</t>
  </si>
  <si>
    <t>Measuring &amp; Regulation Station Equip</t>
  </si>
  <si>
    <t>380</t>
  </si>
  <si>
    <t>Services</t>
  </si>
  <si>
    <t>381...2</t>
  </si>
  <si>
    <t>Meters &amp; Meter Installation</t>
  </si>
  <si>
    <t>383...4</t>
  </si>
  <si>
    <t>House Regulators &amp; Reg Installations</t>
  </si>
  <si>
    <t>387</t>
  </si>
  <si>
    <t>Asset Retirement Costs</t>
  </si>
  <si>
    <t>Total Distribution Plant</t>
  </si>
  <si>
    <t>389</t>
  </si>
  <si>
    <t>390</t>
  </si>
  <si>
    <t>391</t>
  </si>
  <si>
    <t>Office Furniture &amp; Equipment</t>
  </si>
  <si>
    <t>392</t>
  </si>
  <si>
    <t>Transportation Equipment</t>
  </si>
  <si>
    <t>393</t>
  </si>
  <si>
    <t>Stores Equipment</t>
  </si>
  <si>
    <t>394</t>
  </si>
  <si>
    <t>Tools, Shop &amp; Garage Equipment</t>
  </si>
  <si>
    <t>395</t>
  </si>
  <si>
    <t>Laboratory Equipment</t>
  </si>
  <si>
    <t>396</t>
  </si>
  <si>
    <t>Power Operated Equipment</t>
  </si>
  <si>
    <t>397</t>
  </si>
  <si>
    <t>Communication Equipment</t>
  </si>
  <si>
    <t>398</t>
  </si>
  <si>
    <t>Miscellaneous Equipment</t>
  </si>
  <si>
    <t>Total General Plant</t>
  </si>
  <si>
    <t>Gas Plant in Service</t>
  </si>
  <si>
    <t>Production</t>
  </si>
  <si>
    <t>General</t>
  </si>
  <si>
    <t>Gas Plant Held for Future Use</t>
  </si>
  <si>
    <t>Completed Construction Not Classified - Gas</t>
  </si>
  <si>
    <t>Wyoming</t>
  </si>
  <si>
    <t>Utah</t>
  </si>
  <si>
    <t>Dist - Wy - Mains - SD</t>
  </si>
  <si>
    <t>Dist - Wy - Mains - LD</t>
  </si>
  <si>
    <t>Dist - Wy - Mains - Feeders</t>
  </si>
  <si>
    <t>Dist - Ut - Mains - SD</t>
  </si>
  <si>
    <t>Dist - Ut - Mains - LD</t>
  </si>
  <si>
    <t>Dist - Ut - Mains - Feeders</t>
  </si>
  <si>
    <t>CCS Exhibit 2.1.2</t>
  </si>
  <si>
    <t>Spread of Adjustment to Accounts</t>
  </si>
  <si>
    <t>Accumulated Depreciation spread</t>
  </si>
  <si>
    <t>Depreciation Expense</t>
  </si>
  <si>
    <t>Total Depreciation Expense</t>
  </si>
  <si>
    <t>108</t>
  </si>
  <si>
    <t>Accumulated Depreciation</t>
  </si>
  <si>
    <t>Accum Deferred Income Taxes - Federal</t>
  </si>
  <si>
    <t>Accum Deferred Income Taxes - State</t>
  </si>
  <si>
    <t>CCS Exhibit 2.4</t>
  </si>
  <si>
    <t xml:space="preserve">Outside Services - Conservation Enabling Tariff </t>
  </si>
  <si>
    <t xml:space="preserve">    Case Expense</t>
  </si>
  <si>
    <t>Reduction to Test Year Expenses</t>
  </si>
  <si>
    <t>Remove Additional Co-op Advertising in Correction</t>
  </si>
  <si>
    <t>Remove Utah Energy Summit Sponsorship</t>
  </si>
  <si>
    <t>The above adjustment removes Co-op advertising expense consistent with Commission policy.  It also removes financial advertising which is targeted toward shareholder interests and removes advertising costs included in AGA dues along with a sponsorship of the Utah Energy Summit.</t>
  </si>
  <si>
    <t>Description of Adjustment</t>
  </si>
  <si>
    <t>The above adjustment removes outside services expenses for the Conservation Enabling Tariff Case incurred during the base year.  These costs should not be passed on to Utah customers and are non-recurring.</t>
  </si>
  <si>
    <t>CONSERVATION ENABLING TARIFF CASE EXPENSE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</si>
</sst>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00_);_(* \(#,##0.000\);_(* &quot;-&quot;??_);_(@_)"/>
    <numFmt numFmtId="166" formatCode="_(* #,##0.0000_);_(* \(#,##0.0000\);_(* &quot;-&quot;??_);_(@_)"/>
    <numFmt numFmtId="167" formatCode="_(* #,##0.0_);_(* \(#,##0.0\);_(* &quot;-&quot;??_);_(@_)"/>
    <numFmt numFmtId="168" formatCode="_(* #,##0_);_(* \(#,##0\);_(* &quot;-&quot;??_);_(@_)"/>
    <numFmt numFmtId="169" formatCode="0.0%"/>
    <numFmt numFmtId="170" formatCode="0.000%"/>
    <numFmt numFmtId="171" formatCode="0.0000%"/>
    <numFmt numFmtId="172" formatCode="_(* #,##0.0000_);_(* \(#,##0.0000\);_(* &quot;-&quot;????_);_(@_)"/>
    <numFmt numFmtId="173" formatCode="_(* #,##0.0_);_(* \(#,##0.0\);_(* &quot;-&quot;?_);_(@_)"/>
    <numFmt numFmtId="174" formatCode="0.000"/>
    <numFmt numFmtId="175" formatCode="_(* #,##0.000000000_);_(* \(#,##0.000000000\);_(* &quot;-&quot;?????????_);_(@_)"/>
  </numFmts>
  <fonts count="5">
    <font>
      <sz val="10"/>
      <name val="Arial"/>
      <family val="0"/>
    </font>
    <font>
      <sz val="12"/>
      <name val="Arial"/>
      <family val="0"/>
    </font>
    <font>
      <sz val="8"/>
      <name val="Arial"/>
      <family val="0"/>
    </font>
    <font>
      <u val="single"/>
      <sz val="12"/>
      <name val="Arial"/>
      <family val="0"/>
    </font>
    <font>
      <sz val="10"/>
      <color indexed="9"/>
      <name val="Arial"/>
      <family val="0"/>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left"/>
    </xf>
    <xf numFmtId="41" fontId="1" fillId="0" borderId="0" xfId="17" applyNumberFormat="1" applyFont="1" applyBorder="1" applyAlignment="1">
      <alignment/>
    </xf>
    <xf numFmtId="164" fontId="1" fillId="0" borderId="0" xfId="17" applyNumberFormat="1" applyFont="1" applyBorder="1" applyAlignment="1">
      <alignment/>
    </xf>
    <xf numFmtId="10" fontId="1" fillId="0" borderId="0" xfId="19" applyNumberFormat="1" applyFont="1" applyBorder="1" applyAlignment="1">
      <alignment/>
    </xf>
    <xf numFmtId="41" fontId="1" fillId="0" borderId="0" xfId="15" applyNumberFormat="1" applyFont="1" applyBorder="1" applyAlignment="1">
      <alignment/>
    </xf>
    <xf numFmtId="164" fontId="1" fillId="0" borderId="0" xfId="15" applyNumberFormat="1" applyFont="1" applyBorder="1" applyAlignment="1">
      <alignment/>
    </xf>
    <xf numFmtId="41" fontId="1" fillId="0" borderId="0" xfId="0" applyNumberFormat="1" applyFont="1" applyBorder="1" applyAlignment="1">
      <alignment/>
    </xf>
    <xf numFmtId="41" fontId="1" fillId="0" borderId="1" xfId="0" applyNumberFormat="1" applyFont="1" applyBorder="1" applyAlignment="1">
      <alignment/>
    </xf>
    <xf numFmtId="41" fontId="1" fillId="0" borderId="2" xfId="0" applyNumberFormat="1" applyFont="1" applyBorder="1" applyAlignment="1">
      <alignment/>
    </xf>
    <xf numFmtId="0" fontId="1" fillId="0" borderId="0" xfId="0" applyFont="1" applyAlignment="1">
      <alignment/>
    </xf>
    <xf numFmtId="168" fontId="1" fillId="0" borderId="0" xfId="15" applyNumberFormat="1" applyFont="1" applyAlignment="1">
      <alignment/>
    </xf>
    <xf numFmtId="168" fontId="1" fillId="0" borderId="0" xfId="0" applyNumberFormat="1" applyFont="1" applyAlignment="1">
      <alignment/>
    </xf>
    <xf numFmtId="0" fontId="1" fillId="0" borderId="0" xfId="0" applyFont="1" applyBorder="1" applyAlignment="1">
      <alignment horizontal="right"/>
    </xf>
    <xf numFmtId="10" fontId="1" fillId="0" borderId="1" xfId="19" applyNumberFormat="1" applyFont="1" applyBorder="1" applyAlignment="1">
      <alignment/>
    </xf>
    <xf numFmtId="41" fontId="1" fillId="0" borderId="1" xfId="15" applyNumberFormat="1" applyFont="1" applyBorder="1" applyAlignment="1">
      <alignment/>
    </xf>
    <xf numFmtId="0" fontId="1" fillId="0" borderId="1" xfId="0" applyFont="1" applyBorder="1" applyAlignment="1">
      <alignment/>
    </xf>
    <xf numFmtId="43" fontId="1" fillId="0" borderId="1" xfId="15" applyFont="1" applyBorder="1" applyAlignment="1">
      <alignment/>
    </xf>
    <xf numFmtId="168" fontId="1" fillId="0" borderId="3" xfId="15" applyNumberFormat="1" applyFont="1" applyBorder="1" applyAlignment="1">
      <alignment/>
    </xf>
    <xf numFmtId="168" fontId="1" fillId="0" borderId="2" xfId="0" applyNumberFormat="1" applyFont="1" applyBorder="1" applyAlignment="1">
      <alignment/>
    </xf>
    <xf numFmtId="0" fontId="1" fillId="0" borderId="0" xfId="0" applyFont="1" applyAlignment="1" quotePrefix="1">
      <alignment/>
    </xf>
    <xf numFmtId="41" fontId="1" fillId="0" borderId="3" xfId="0" applyNumberFormat="1" applyFont="1" applyBorder="1" applyAlignment="1">
      <alignment/>
    </xf>
    <xf numFmtId="0" fontId="1" fillId="0" borderId="1" xfId="0" applyFont="1" applyBorder="1" applyAlignment="1">
      <alignment horizontal="right"/>
    </xf>
    <xf numFmtId="168" fontId="1" fillId="0" borderId="0" xfId="15" applyNumberFormat="1" applyFont="1" applyAlignment="1">
      <alignment horizontal="center"/>
    </xf>
    <xf numFmtId="10" fontId="1" fillId="0" borderId="0" xfId="19" applyNumberFormat="1" applyFont="1" applyAlignment="1">
      <alignment/>
    </xf>
    <xf numFmtId="168" fontId="1" fillId="0" borderId="1" xfId="15" applyNumberFormat="1" applyFont="1" applyBorder="1" applyAlignment="1">
      <alignment/>
    </xf>
    <xf numFmtId="168" fontId="1" fillId="0" borderId="2" xfId="15" applyNumberFormat="1" applyFont="1" applyBorder="1" applyAlignment="1">
      <alignment/>
    </xf>
    <xf numFmtId="168" fontId="1" fillId="0" borderId="1" xfId="15" applyNumberFormat="1" applyFont="1" applyBorder="1" applyAlignment="1">
      <alignment horizontal="center"/>
    </xf>
    <xf numFmtId="9" fontId="1" fillId="0" borderId="1" xfId="15" applyNumberFormat="1"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3" fillId="0" borderId="0" xfId="0" applyFont="1" applyAlignment="1">
      <alignment/>
    </xf>
    <xf numFmtId="37" fontId="2" fillId="0" borderId="0" xfId="15" applyNumberFormat="1" applyFont="1" applyBorder="1" applyAlignment="1">
      <alignment/>
    </xf>
    <xf numFmtId="168" fontId="0" fillId="0" borderId="0" xfId="15" applyNumberFormat="1" applyAlignment="1">
      <alignment/>
    </xf>
    <xf numFmtId="168" fontId="0" fillId="0" borderId="1" xfId="15" applyNumberFormat="1" applyBorder="1" applyAlignment="1">
      <alignment/>
    </xf>
    <xf numFmtId="37" fontId="2" fillId="0" borderId="7" xfId="15" applyNumberFormat="1" applyFont="1" applyBorder="1" applyAlignment="1">
      <alignment/>
    </xf>
    <xf numFmtId="168" fontId="0" fillId="0" borderId="0" xfId="0" applyNumberFormat="1" applyAlignment="1">
      <alignment/>
    </xf>
    <xf numFmtId="37" fontId="2" fillId="0" borderId="8" xfId="15" applyNumberFormat="1" applyFont="1" applyBorder="1" applyAlignment="1">
      <alignment/>
    </xf>
    <xf numFmtId="168" fontId="0" fillId="0" borderId="0" xfId="15" applyNumberFormat="1" applyFill="1" applyAlignment="1">
      <alignment/>
    </xf>
    <xf numFmtId="37" fontId="2" fillId="0" borderId="9" xfId="15" applyNumberFormat="1" applyFont="1" applyBorder="1" applyAlignment="1">
      <alignment/>
    </xf>
    <xf numFmtId="37" fontId="2" fillId="0" borderId="0" xfId="15" applyNumberFormat="1" applyFont="1" applyBorder="1" applyAlignment="1">
      <alignment horizontal="left"/>
    </xf>
    <xf numFmtId="0" fontId="0" fillId="0" borderId="0" xfId="0" applyBorder="1" applyAlignment="1">
      <alignment/>
    </xf>
    <xf numFmtId="168" fontId="0" fillId="0" borderId="0" xfId="15" applyNumberFormat="1" applyFont="1" applyFill="1" applyAlignment="1">
      <alignment/>
    </xf>
    <xf numFmtId="37" fontId="2" fillId="0" borderId="1" xfId="15" applyNumberFormat="1" applyFont="1" applyBorder="1" applyAlignment="1">
      <alignment/>
    </xf>
    <xf numFmtId="0" fontId="0" fillId="0" borderId="0" xfId="0" applyAlignment="1">
      <alignment horizontal="center"/>
    </xf>
    <xf numFmtId="37" fontId="2" fillId="2" borderId="0" xfId="15" applyNumberFormat="1" applyFont="1" applyFill="1" applyBorder="1" applyAlignment="1">
      <alignment/>
    </xf>
    <xf numFmtId="168" fontId="0" fillId="2" borderId="8" xfId="15" applyNumberFormat="1" applyFill="1" applyBorder="1" applyAlignment="1">
      <alignment/>
    </xf>
    <xf numFmtId="37" fontId="2" fillId="2" borderId="10" xfId="15" applyNumberFormat="1" applyFont="1" applyFill="1" applyBorder="1" applyAlignment="1">
      <alignment/>
    </xf>
    <xf numFmtId="0" fontId="0" fillId="2" borderId="0" xfId="0" applyFill="1" applyAlignment="1">
      <alignment/>
    </xf>
    <xf numFmtId="168" fontId="0" fillId="2" borderId="0" xfId="15" applyNumberFormat="1" applyFill="1" applyAlignment="1">
      <alignment/>
    </xf>
    <xf numFmtId="37" fontId="2" fillId="2" borderId="2" xfId="15" applyNumberFormat="1" applyFont="1" applyFill="1" applyBorder="1" applyAlignment="1">
      <alignment/>
    </xf>
    <xf numFmtId="168" fontId="0" fillId="2" borderId="0" xfId="15" applyNumberFormat="1" applyFont="1" applyFill="1" applyBorder="1" applyAlignment="1">
      <alignment/>
    </xf>
    <xf numFmtId="37" fontId="2" fillId="2" borderId="8" xfId="15" applyNumberFormat="1" applyFont="1" applyFill="1" applyBorder="1" applyAlignment="1">
      <alignment/>
    </xf>
    <xf numFmtId="0" fontId="0" fillId="0" borderId="1" xfId="0" applyBorder="1" applyAlignment="1">
      <alignment horizontal="center"/>
    </xf>
    <xf numFmtId="49" fontId="0" fillId="0" borderId="0" xfId="15" applyNumberFormat="1" applyFont="1" applyFill="1" applyAlignment="1">
      <alignment horizontal="left"/>
    </xf>
    <xf numFmtId="49" fontId="0" fillId="0" borderId="0" xfId="15" applyNumberFormat="1" applyFont="1" applyFill="1" applyBorder="1" applyAlignment="1">
      <alignment horizontal="left"/>
    </xf>
    <xf numFmtId="168" fontId="0" fillId="0" borderId="0" xfId="15" applyNumberFormat="1" applyFont="1" applyFill="1" applyBorder="1" applyAlignment="1">
      <alignment/>
    </xf>
    <xf numFmtId="168" fontId="4" fillId="0" borderId="0" xfId="0" applyNumberFormat="1" applyFont="1" applyAlignment="1">
      <alignment/>
    </xf>
    <xf numFmtId="0" fontId="1" fillId="0" borderId="9" xfId="0" applyFont="1" applyBorder="1" applyAlignment="1">
      <alignment horizontal="justify" wrapText="1"/>
    </xf>
    <xf numFmtId="0" fontId="1" fillId="0" borderId="8" xfId="0" applyFont="1" applyBorder="1" applyAlignment="1">
      <alignment horizontal="justify" wrapText="1"/>
    </xf>
    <xf numFmtId="0" fontId="1" fillId="0" borderId="10" xfId="0" applyFont="1" applyBorder="1" applyAlignment="1">
      <alignment horizontal="justify" wrapText="1"/>
    </xf>
    <xf numFmtId="0" fontId="1" fillId="0" borderId="0" xfId="0" applyFont="1" applyBorder="1" applyAlignment="1">
      <alignment horizontal="justify" wrapText="1"/>
    </xf>
    <xf numFmtId="0" fontId="1" fillId="0" borderId="11" xfId="0" applyFont="1" applyBorder="1" applyAlignment="1">
      <alignment horizontal="justify" wrapText="1"/>
    </xf>
    <xf numFmtId="0" fontId="1" fillId="0" borderId="1" xfId="0" applyFont="1" applyBorder="1" applyAlignment="1">
      <alignment horizontal="justify" wrapText="1"/>
    </xf>
    <xf numFmtId="0" fontId="1" fillId="0" borderId="4" xfId="0" applyFont="1" applyBorder="1" applyAlignment="1">
      <alignment horizontal="justify" wrapText="1"/>
    </xf>
    <xf numFmtId="0" fontId="1" fillId="0" borderId="6" xfId="0" applyFont="1" applyBorder="1" applyAlignment="1">
      <alignment horizontal="justify" wrapText="1"/>
    </xf>
    <xf numFmtId="0" fontId="0" fillId="0" borderId="9" xfId="0" applyBorder="1" applyAlignment="1">
      <alignment horizontal="justify" wrapText="1"/>
    </xf>
    <xf numFmtId="0" fontId="0" fillId="0" borderId="8" xfId="0" applyBorder="1" applyAlignment="1">
      <alignment horizontal="justify" wrapText="1"/>
    </xf>
    <xf numFmtId="0" fontId="0" fillId="0" borderId="4" xfId="0" applyBorder="1" applyAlignment="1">
      <alignment horizontal="justify" wrapText="1"/>
    </xf>
    <xf numFmtId="0" fontId="0" fillId="0" borderId="10" xfId="0" applyBorder="1" applyAlignment="1">
      <alignment horizontal="justify" wrapText="1"/>
    </xf>
    <xf numFmtId="0" fontId="0" fillId="0" borderId="0" xfId="0" applyBorder="1" applyAlignment="1">
      <alignment horizontal="justify" wrapText="1"/>
    </xf>
    <xf numFmtId="0" fontId="0" fillId="0" borderId="5" xfId="0" applyBorder="1" applyAlignment="1">
      <alignment horizontal="justify" wrapText="1"/>
    </xf>
    <xf numFmtId="0" fontId="0" fillId="0" borderId="11" xfId="0" applyBorder="1" applyAlignment="1">
      <alignment horizontal="justify" wrapText="1"/>
    </xf>
    <xf numFmtId="0" fontId="0" fillId="0" borderId="1" xfId="0" applyBorder="1" applyAlignment="1">
      <alignment horizontal="justify" wrapText="1"/>
    </xf>
    <xf numFmtId="0" fontId="0" fillId="0" borderId="6" xfId="0" applyBorder="1" applyAlignment="1">
      <alignment horizontal="justify" wrapText="1"/>
    </xf>
    <xf numFmtId="0" fontId="1" fillId="2" borderId="9" xfId="0" applyFont="1" applyFill="1" applyBorder="1" applyAlignment="1">
      <alignment horizontal="justify" wrapText="1"/>
    </xf>
    <xf numFmtId="0" fontId="0" fillId="2" borderId="8" xfId="0" applyFill="1" applyBorder="1" applyAlignment="1">
      <alignment horizontal="justify" wrapText="1"/>
    </xf>
    <xf numFmtId="0" fontId="0" fillId="2" borderId="4" xfId="0" applyFill="1" applyBorder="1" applyAlignment="1">
      <alignment horizontal="justify" wrapText="1"/>
    </xf>
    <xf numFmtId="0" fontId="0" fillId="2" borderId="10" xfId="0" applyFill="1" applyBorder="1" applyAlignment="1">
      <alignment horizontal="justify" wrapText="1"/>
    </xf>
    <xf numFmtId="0" fontId="0" fillId="2" borderId="0" xfId="0" applyFill="1" applyBorder="1" applyAlignment="1">
      <alignment horizontal="justify" wrapText="1"/>
    </xf>
    <xf numFmtId="0" fontId="0" fillId="2" borderId="5" xfId="0" applyFill="1" applyBorder="1" applyAlignment="1">
      <alignment horizontal="justify" wrapText="1"/>
    </xf>
    <xf numFmtId="0" fontId="0" fillId="2" borderId="11" xfId="0" applyFill="1" applyBorder="1" applyAlignment="1">
      <alignment horizontal="justify" wrapText="1"/>
    </xf>
    <xf numFmtId="0" fontId="0" fillId="2" borderId="1" xfId="0" applyFill="1" applyBorder="1" applyAlignment="1">
      <alignment horizontal="justify" wrapText="1"/>
    </xf>
    <xf numFmtId="0" fontId="0" fillId="2" borderId="6" xfId="0" applyFill="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tabSelected="1" workbookViewId="0" topLeftCell="A1">
      <selection activeCell="C23" sqref="C23"/>
    </sheetView>
  </sheetViews>
  <sheetFormatPr defaultColWidth="9.140625" defaultRowHeight="12.75"/>
  <cols>
    <col min="1" max="1" width="41.28125" style="0" customWidth="1"/>
    <col min="2" max="2" width="1.57421875" style="0" customWidth="1"/>
    <col min="3" max="3" width="6.28125" style="0" customWidth="1"/>
    <col min="4" max="4" width="3.7109375" style="0" customWidth="1"/>
    <col min="5" max="5" width="20.28125" style="0" customWidth="1"/>
    <col min="6" max="6" width="17.28125" style="0" customWidth="1"/>
  </cols>
  <sheetData>
    <row r="1" spans="1:5" ht="15">
      <c r="A1" s="1" t="s">
        <v>0</v>
      </c>
      <c r="B1" s="1"/>
      <c r="C1" s="1"/>
      <c r="D1" s="1"/>
      <c r="E1" s="1" t="s">
        <v>1</v>
      </c>
    </row>
    <row r="2" spans="1:5" ht="15">
      <c r="A2" s="1" t="s">
        <v>66</v>
      </c>
      <c r="B2" s="1"/>
      <c r="C2" s="1"/>
      <c r="D2" s="1"/>
      <c r="E2" s="1" t="s">
        <v>3</v>
      </c>
    </row>
    <row r="3" spans="1:5" ht="15">
      <c r="A3" s="1" t="s">
        <v>8</v>
      </c>
      <c r="B3" s="1"/>
      <c r="C3" s="1"/>
      <c r="D3" s="1"/>
      <c r="E3" s="1" t="s">
        <v>7</v>
      </c>
    </row>
    <row r="4" spans="1:5" ht="15">
      <c r="A4" s="1"/>
      <c r="B4" s="1"/>
      <c r="C4" s="1"/>
      <c r="D4" s="1"/>
      <c r="E4" s="1" t="s">
        <v>64</v>
      </c>
    </row>
    <row r="5" spans="1:6" ht="15">
      <c r="A5" s="1"/>
      <c r="B5" s="1"/>
      <c r="C5" s="1"/>
      <c r="D5" s="1"/>
      <c r="E5" s="1"/>
      <c r="F5" s="1"/>
    </row>
    <row r="6" spans="1:6" ht="15">
      <c r="A6" s="1"/>
      <c r="B6" s="1"/>
      <c r="C6" s="1"/>
      <c r="D6" s="1"/>
      <c r="E6" s="1"/>
      <c r="F6" s="1"/>
    </row>
    <row r="7" spans="1:6" ht="15">
      <c r="A7" s="1"/>
      <c r="B7" s="1"/>
      <c r="C7" s="1"/>
      <c r="D7" s="1"/>
      <c r="E7" s="1"/>
      <c r="F7" s="1"/>
    </row>
    <row r="8" spans="1:6" ht="15">
      <c r="A8" s="22" t="s">
        <v>27</v>
      </c>
      <c r="B8" s="1"/>
      <c r="C8" s="1"/>
      <c r="D8" s="1"/>
      <c r="E8" s="1"/>
      <c r="F8" s="33" t="s">
        <v>6</v>
      </c>
    </row>
    <row r="9" spans="1:8" ht="15">
      <c r="A9" s="1"/>
      <c r="B9" s="1"/>
      <c r="C9" s="1"/>
      <c r="D9" s="1"/>
      <c r="E9" s="1"/>
      <c r="F9" s="17"/>
      <c r="G9" s="1"/>
      <c r="H9" s="1"/>
    </row>
    <row r="10" spans="1:8" ht="15">
      <c r="A10" s="1" t="s">
        <v>72</v>
      </c>
      <c r="B10" s="1"/>
      <c r="C10" s="1"/>
      <c r="D10" s="1"/>
      <c r="E10" s="1"/>
      <c r="F10" s="17">
        <f>-PISb!H37</f>
        <v>-2554488</v>
      </c>
      <c r="G10" s="1"/>
      <c r="H10" s="1"/>
    </row>
    <row r="11" spans="1:8" ht="15">
      <c r="A11" s="1"/>
      <c r="B11" s="1"/>
      <c r="C11" s="1"/>
      <c r="D11" s="1"/>
      <c r="E11" s="1"/>
      <c r="F11" s="17"/>
      <c r="G11" s="1"/>
      <c r="H11" s="1"/>
    </row>
    <row r="12" spans="1:8" ht="15">
      <c r="A12" s="1" t="s">
        <v>68</v>
      </c>
      <c r="B12" s="1"/>
      <c r="C12" s="1"/>
      <c r="D12" s="1"/>
      <c r="E12" s="1"/>
      <c r="F12" s="34">
        <v>0.97</v>
      </c>
      <c r="G12" s="1"/>
      <c r="H12" s="1"/>
    </row>
    <row r="13" spans="1:8" ht="15">
      <c r="A13" s="1"/>
      <c r="B13" s="1"/>
      <c r="C13" s="1"/>
      <c r="D13" s="1"/>
      <c r="E13" s="1"/>
      <c r="F13" s="17"/>
      <c r="G13" s="1"/>
      <c r="H13" s="1"/>
    </row>
    <row r="14" spans="1:8" ht="15.75" thickBot="1">
      <c r="A14" s="1" t="s">
        <v>69</v>
      </c>
      <c r="B14" s="1"/>
      <c r="C14" s="1"/>
      <c r="D14" s="1"/>
      <c r="E14" s="1"/>
      <c r="F14" s="32">
        <f>F10*F12</f>
        <v>-2477853.36</v>
      </c>
      <c r="G14" s="1"/>
      <c r="H14" s="1"/>
    </row>
    <row r="15" spans="1:8" ht="15.75" thickTop="1">
      <c r="A15" s="1"/>
      <c r="B15" s="1"/>
      <c r="C15" s="1"/>
      <c r="D15" s="1"/>
      <c r="E15" s="1"/>
      <c r="F15" s="17"/>
      <c r="G15" s="1"/>
      <c r="H15" s="1"/>
    </row>
    <row r="16" spans="1:8" ht="15">
      <c r="A16" s="1" t="s">
        <v>73</v>
      </c>
      <c r="B16" s="1"/>
      <c r="C16" s="1"/>
      <c r="D16" s="1"/>
      <c r="E16" s="1"/>
      <c r="F16" s="30">
        <v>0.027</v>
      </c>
      <c r="G16" s="1"/>
      <c r="H16" s="1"/>
    </row>
    <row r="17" spans="1:8" ht="15">
      <c r="A17" s="1"/>
      <c r="B17" s="1"/>
      <c r="C17" s="1"/>
      <c r="D17" s="1"/>
      <c r="E17" s="1"/>
      <c r="F17" s="17"/>
      <c r="G17" s="1"/>
      <c r="H17" s="1"/>
    </row>
    <row r="18" spans="1:8" ht="15.75" thickBot="1">
      <c r="A18" s="1" t="s">
        <v>70</v>
      </c>
      <c r="B18" s="1"/>
      <c r="C18" s="1"/>
      <c r="D18" s="1"/>
      <c r="E18" s="1"/>
      <c r="F18" s="32">
        <f>F14*F16</f>
        <v>-66902.04071999999</v>
      </c>
      <c r="G18" s="1"/>
      <c r="H18" s="1"/>
    </row>
    <row r="19" spans="1:8" ht="15.75" thickTop="1">
      <c r="A19" s="1"/>
      <c r="B19" s="1"/>
      <c r="C19" s="1"/>
      <c r="D19" s="1"/>
      <c r="E19" s="1"/>
      <c r="F19" s="17"/>
      <c r="G19" s="1"/>
      <c r="H19" s="1"/>
    </row>
    <row r="20" spans="1:8" ht="15.75" thickBot="1">
      <c r="A20" s="1" t="s">
        <v>71</v>
      </c>
      <c r="B20" s="1"/>
      <c r="C20" s="1"/>
      <c r="D20" s="1"/>
      <c r="E20" s="1"/>
      <c r="F20" s="32">
        <f>F18</f>
        <v>-66902.04071999999</v>
      </c>
      <c r="G20" s="1"/>
      <c r="H20" s="1"/>
    </row>
    <row r="21" spans="1:8" ht="15.75" thickTop="1">
      <c r="A21" s="1"/>
      <c r="B21" s="1"/>
      <c r="C21" s="1"/>
      <c r="D21" s="1"/>
      <c r="E21" s="1"/>
      <c r="F21" s="17"/>
      <c r="G21" s="1"/>
      <c r="H21" s="1"/>
    </row>
    <row r="22" spans="1:8" ht="15.75" thickBot="1">
      <c r="A22" s="1" t="s">
        <v>83</v>
      </c>
      <c r="B22" s="1"/>
      <c r="C22" s="1"/>
      <c r="D22" s="1"/>
      <c r="E22" s="1"/>
      <c r="F22" s="32">
        <f>F14*0.5*0.38</f>
        <v>-470792.1384</v>
      </c>
      <c r="G22" s="1"/>
      <c r="H22" s="1"/>
    </row>
    <row r="23" spans="1:8" ht="15.75" thickTop="1">
      <c r="A23" s="1"/>
      <c r="B23" s="1"/>
      <c r="C23" s="1"/>
      <c r="D23" s="1"/>
      <c r="E23" s="1"/>
      <c r="F23" s="17"/>
      <c r="G23" s="1"/>
      <c r="H23" s="1"/>
    </row>
    <row r="24" spans="1:8" ht="15">
      <c r="A24" s="38" t="s">
        <v>80</v>
      </c>
      <c r="B24" s="1"/>
      <c r="C24" s="1"/>
      <c r="D24" s="1"/>
      <c r="E24" s="1"/>
      <c r="F24" s="1"/>
      <c r="G24" s="1"/>
      <c r="H24" s="1"/>
    </row>
    <row r="25" spans="1:8" ht="15">
      <c r="A25" s="26" t="s">
        <v>74</v>
      </c>
      <c r="B25" s="1"/>
      <c r="C25" s="1"/>
      <c r="D25" s="1"/>
      <c r="E25" s="1"/>
      <c r="F25" s="1"/>
      <c r="G25" s="1"/>
      <c r="H25" s="1"/>
    </row>
    <row r="26" spans="1:8" ht="15">
      <c r="A26" s="26" t="s">
        <v>75</v>
      </c>
      <c r="B26" s="1"/>
      <c r="C26" s="1"/>
      <c r="D26" s="1"/>
      <c r="E26" s="1"/>
      <c r="F26" s="1"/>
      <c r="G26" s="1"/>
      <c r="H26" s="1"/>
    </row>
    <row r="27" spans="1:8" ht="15">
      <c r="A27" s="1" t="s">
        <v>76</v>
      </c>
      <c r="B27" s="1"/>
      <c r="C27" s="1"/>
      <c r="D27" s="1"/>
      <c r="E27" s="1"/>
      <c r="F27" s="1"/>
      <c r="G27" s="1"/>
      <c r="H27" s="1"/>
    </row>
    <row r="28" spans="1:8" ht="15">
      <c r="A28" s="26" t="s">
        <v>77</v>
      </c>
      <c r="B28" s="1"/>
      <c r="C28" s="1"/>
      <c r="D28" s="1"/>
      <c r="E28" s="1"/>
      <c r="F28" s="1"/>
      <c r="G28" s="1"/>
      <c r="H28" s="1"/>
    </row>
    <row r="29" spans="1:8" ht="15">
      <c r="A29" s="26" t="s">
        <v>84</v>
      </c>
      <c r="B29" s="1"/>
      <c r="C29" s="1"/>
      <c r="D29" s="1"/>
      <c r="E29" s="1"/>
      <c r="F29" s="1"/>
      <c r="G29" s="1"/>
      <c r="H29" s="1"/>
    </row>
    <row r="30" spans="1:8" ht="15">
      <c r="A30" s="26" t="s">
        <v>85</v>
      </c>
      <c r="B30" s="1"/>
      <c r="C30" s="1"/>
      <c r="D30" s="1"/>
      <c r="E30" s="1"/>
      <c r="F30" s="1"/>
      <c r="G30" s="1"/>
      <c r="H30" s="1"/>
    </row>
    <row r="31" spans="1:8" ht="15">
      <c r="A31" s="26" t="s">
        <v>86</v>
      </c>
      <c r="B31" s="1"/>
      <c r="C31" s="1"/>
      <c r="D31" s="1"/>
      <c r="E31" s="1"/>
      <c r="F31" s="1"/>
      <c r="G31" s="1"/>
      <c r="H31" s="1"/>
    </row>
    <row r="32" spans="1:8" ht="15">
      <c r="A32" s="26"/>
      <c r="B32" s="1"/>
      <c r="C32" s="1"/>
      <c r="D32" s="1"/>
      <c r="E32" s="1"/>
      <c r="F32" s="1"/>
      <c r="G32" s="1"/>
      <c r="H32" s="1"/>
    </row>
    <row r="33" spans="1:8" ht="15">
      <c r="A33" s="1" t="s">
        <v>78</v>
      </c>
      <c r="B33" s="1"/>
      <c r="C33" s="1"/>
      <c r="D33" s="1"/>
      <c r="E33" s="1"/>
      <c r="F33" s="1"/>
      <c r="G33" s="1"/>
      <c r="H33" s="1"/>
    </row>
    <row r="35" spans="1:18" ht="15">
      <c r="A35" s="65" t="s">
        <v>79</v>
      </c>
      <c r="B35" s="66"/>
      <c r="C35" s="66"/>
      <c r="D35" s="66"/>
      <c r="E35" s="66"/>
      <c r="F35" s="66"/>
      <c r="G35" s="35"/>
      <c r="H35" s="1"/>
      <c r="I35" s="1"/>
      <c r="J35" s="1"/>
      <c r="K35" s="1"/>
      <c r="L35" s="1"/>
      <c r="M35" s="1"/>
      <c r="N35" s="1"/>
      <c r="O35" s="1"/>
      <c r="P35" s="1"/>
      <c r="Q35" s="1"/>
      <c r="R35" s="1"/>
    </row>
    <row r="36" spans="1:18" ht="15">
      <c r="A36" s="67"/>
      <c r="B36" s="68"/>
      <c r="C36" s="68"/>
      <c r="D36" s="68"/>
      <c r="E36" s="68"/>
      <c r="F36" s="68"/>
      <c r="G36" s="36"/>
      <c r="H36" s="1"/>
      <c r="I36" s="1"/>
      <c r="J36" s="1"/>
      <c r="K36" s="1"/>
      <c r="L36" s="1"/>
      <c r="M36" s="1"/>
      <c r="N36" s="1"/>
      <c r="O36" s="1"/>
      <c r="P36" s="1"/>
      <c r="Q36" s="1"/>
      <c r="R36" s="1"/>
    </row>
    <row r="37" spans="1:18" ht="15">
      <c r="A37" s="67"/>
      <c r="B37" s="68"/>
      <c r="C37" s="68"/>
      <c r="D37" s="68"/>
      <c r="E37" s="68"/>
      <c r="F37" s="68"/>
      <c r="G37" s="36"/>
      <c r="H37" s="1"/>
      <c r="I37" s="1"/>
      <c r="J37" s="1"/>
      <c r="K37" s="1"/>
      <c r="L37" s="1"/>
      <c r="M37" s="1"/>
      <c r="N37" s="1"/>
      <c r="O37" s="1"/>
      <c r="P37" s="1"/>
      <c r="Q37" s="1"/>
      <c r="R37" s="1"/>
    </row>
    <row r="38" spans="1:18" ht="15">
      <c r="A38" s="67"/>
      <c r="B38" s="68"/>
      <c r="C38" s="68"/>
      <c r="D38" s="68"/>
      <c r="E38" s="68"/>
      <c r="F38" s="68"/>
      <c r="G38" s="36"/>
      <c r="H38" s="1"/>
      <c r="I38" s="1"/>
      <c r="J38" s="1"/>
      <c r="K38" s="1"/>
      <c r="L38" s="1"/>
      <c r="M38" s="1"/>
      <c r="N38" s="1"/>
      <c r="O38" s="1"/>
      <c r="P38" s="1"/>
      <c r="Q38" s="1"/>
      <c r="R38" s="1"/>
    </row>
    <row r="39" spans="1:18" ht="15">
      <c r="A39" s="69"/>
      <c r="B39" s="70"/>
      <c r="C39" s="70"/>
      <c r="D39" s="70"/>
      <c r="E39" s="70"/>
      <c r="F39" s="70"/>
      <c r="G39" s="37"/>
      <c r="H39" s="1"/>
      <c r="I39" s="1"/>
      <c r="J39" s="1"/>
      <c r="K39" s="1"/>
      <c r="L39" s="1"/>
      <c r="M39" s="1"/>
      <c r="N39" s="1"/>
      <c r="O39" s="1"/>
      <c r="P39" s="1"/>
      <c r="Q39" s="1"/>
      <c r="R39" s="1"/>
    </row>
    <row r="40" spans="1:18" ht="15">
      <c r="A40" s="1"/>
      <c r="B40" s="1"/>
      <c r="C40" s="1"/>
      <c r="D40" s="1"/>
      <c r="E40" s="1"/>
      <c r="F40" s="1"/>
      <c r="G40" s="1"/>
      <c r="H40" s="1"/>
      <c r="I40" s="1"/>
      <c r="J40" s="1"/>
      <c r="K40" s="1"/>
      <c r="L40" s="1"/>
      <c r="M40" s="1"/>
      <c r="N40" s="1"/>
      <c r="O40" s="1"/>
      <c r="P40" s="1"/>
      <c r="Q40" s="1"/>
      <c r="R40" s="1"/>
    </row>
    <row r="41" spans="1:18" ht="15">
      <c r="A41" s="1"/>
      <c r="B41" s="1"/>
      <c r="C41" s="1"/>
      <c r="D41" s="1"/>
      <c r="E41" s="1"/>
      <c r="F41" s="1"/>
      <c r="G41" s="1"/>
      <c r="H41" s="1"/>
      <c r="I41" s="1"/>
      <c r="J41" s="1"/>
      <c r="K41" s="1"/>
      <c r="L41" s="1"/>
      <c r="M41" s="1"/>
      <c r="N41" s="1"/>
      <c r="O41" s="1"/>
      <c r="P41" s="1"/>
      <c r="Q41" s="1"/>
      <c r="R41" s="1"/>
    </row>
    <row r="42" spans="1:18" ht="15">
      <c r="A42" s="1"/>
      <c r="B42" s="1"/>
      <c r="C42" s="1"/>
      <c r="D42" s="1"/>
      <c r="E42" s="1"/>
      <c r="F42" s="1"/>
      <c r="G42" s="1"/>
      <c r="H42" s="1"/>
      <c r="I42" s="1"/>
      <c r="J42" s="1"/>
      <c r="K42" s="1"/>
      <c r="L42" s="1"/>
      <c r="M42" s="1"/>
      <c r="N42" s="1"/>
      <c r="O42" s="1"/>
      <c r="P42" s="1"/>
      <c r="Q42" s="1"/>
      <c r="R42" s="1"/>
    </row>
    <row r="43" spans="1:18" ht="15">
      <c r="A43" s="1"/>
      <c r="B43" s="1"/>
      <c r="C43" s="1"/>
      <c r="D43" s="1"/>
      <c r="E43" s="1"/>
      <c r="F43" s="1"/>
      <c r="G43" s="1"/>
      <c r="H43" s="1"/>
      <c r="I43" s="1"/>
      <c r="J43" s="1"/>
      <c r="K43" s="1"/>
      <c r="L43" s="1"/>
      <c r="M43" s="1"/>
      <c r="N43" s="1"/>
      <c r="O43" s="1"/>
      <c r="P43" s="1"/>
      <c r="Q43" s="1"/>
      <c r="R43" s="1"/>
    </row>
  </sheetData>
  <mergeCells count="1">
    <mergeCell ref="A35:F39"/>
  </mergeCells>
  <printOptions/>
  <pageMargins left="0.75" right="0.75"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F4"/>
    </sheetView>
  </sheetViews>
  <sheetFormatPr defaultColWidth="9.140625" defaultRowHeight="12.75"/>
  <cols>
    <col min="1" max="1" width="4.00390625" style="0" customWidth="1"/>
    <col min="2" max="2" width="20.28125" style="0" customWidth="1"/>
    <col min="3" max="3" width="12.7109375" style="0" customWidth="1"/>
    <col min="4" max="4" width="15.57421875" style="0" customWidth="1"/>
    <col min="5" max="5" width="2.00390625" style="0" customWidth="1"/>
    <col min="6" max="6" width="23.421875" style="0" customWidth="1"/>
    <col min="7" max="7" width="1.421875" style="0" customWidth="1"/>
    <col min="8" max="8" width="18.140625" style="0" customWidth="1"/>
  </cols>
  <sheetData>
    <row r="1" spans="1:6" ht="15">
      <c r="A1" s="1" t="s">
        <v>0</v>
      </c>
      <c r="B1" s="1"/>
      <c r="C1" s="1"/>
      <c r="D1" s="1"/>
      <c r="E1" s="1"/>
      <c r="F1" s="1" t="s">
        <v>1</v>
      </c>
    </row>
    <row r="2" spans="1:6" ht="15">
      <c r="A2" s="1" t="s">
        <v>66</v>
      </c>
      <c r="B2" s="1"/>
      <c r="C2" s="1"/>
      <c r="D2" s="1"/>
      <c r="E2" s="1"/>
      <c r="F2" s="1" t="s">
        <v>3</v>
      </c>
    </row>
    <row r="3" spans="1:6" ht="15">
      <c r="A3" s="1" t="s">
        <v>8</v>
      </c>
      <c r="B3" s="1"/>
      <c r="C3" s="1"/>
      <c r="D3" s="1"/>
      <c r="E3" s="1"/>
      <c r="F3" s="1" t="s">
        <v>7</v>
      </c>
    </row>
    <row r="4" spans="1:6" ht="15">
      <c r="A4" s="1"/>
      <c r="B4" s="1"/>
      <c r="C4" s="1"/>
      <c r="D4" s="1"/>
      <c r="E4" s="1"/>
      <c r="F4" s="1" t="s">
        <v>65</v>
      </c>
    </row>
    <row r="7" spans="1:9" ht="15">
      <c r="A7" s="1"/>
      <c r="B7" s="1"/>
      <c r="C7" s="1"/>
      <c r="D7" s="1"/>
      <c r="E7" s="1"/>
      <c r="F7" s="1"/>
      <c r="G7" s="1"/>
      <c r="H7" s="1"/>
      <c r="I7" s="1"/>
    </row>
    <row r="8" spans="1:9" ht="15">
      <c r="A8" s="1"/>
      <c r="B8" s="1" t="s">
        <v>67</v>
      </c>
      <c r="C8" s="1"/>
      <c r="D8" s="1"/>
      <c r="E8" s="1"/>
      <c r="F8" s="1"/>
      <c r="G8" s="1"/>
      <c r="H8" s="1"/>
      <c r="I8" s="1"/>
    </row>
    <row r="9" spans="1:9" ht="15">
      <c r="A9" s="1"/>
      <c r="B9" s="1"/>
      <c r="C9" s="1"/>
      <c r="D9" s="1"/>
      <c r="E9" s="1"/>
      <c r="F9" s="1"/>
      <c r="G9" s="1"/>
      <c r="H9" s="1"/>
      <c r="I9" s="1"/>
    </row>
    <row r="10" spans="1:9" ht="15">
      <c r="A10" s="1"/>
      <c r="B10" s="1"/>
      <c r="C10" s="1"/>
      <c r="D10" s="1"/>
      <c r="E10" s="1"/>
      <c r="F10" s="1"/>
      <c r="G10" s="1"/>
      <c r="H10" s="1"/>
      <c r="I10" s="1"/>
    </row>
    <row r="11" spans="1:9" ht="15">
      <c r="A11" s="1"/>
      <c r="B11" s="1"/>
      <c r="C11" s="1"/>
      <c r="D11" s="4"/>
      <c r="E11" s="4"/>
      <c r="F11" s="4"/>
      <c r="G11" s="4"/>
      <c r="H11" s="4"/>
      <c r="I11" s="1"/>
    </row>
    <row r="12" spans="1:9" ht="15">
      <c r="A12" s="1"/>
      <c r="B12" s="1"/>
      <c r="C12" s="1"/>
      <c r="D12" s="4" t="s">
        <v>43</v>
      </c>
      <c r="E12" s="4"/>
      <c r="F12" s="4" t="s">
        <v>42</v>
      </c>
      <c r="G12" s="4"/>
      <c r="H12" s="4" t="s">
        <v>46</v>
      </c>
      <c r="I12" s="1"/>
    </row>
    <row r="13" spans="1:9" ht="15">
      <c r="A13" s="1"/>
      <c r="B13" s="28" t="s">
        <v>44</v>
      </c>
      <c r="C13" s="1"/>
      <c r="D13" s="6" t="s">
        <v>41</v>
      </c>
      <c r="E13" s="4"/>
      <c r="F13" s="6" t="s">
        <v>45</v>
      </c>
      <c r="G13" s="4"/>
      <c r="H13" s="6" t="s">
        <v>47</v>
      </c>
      <c r="I13" s="1"/>
    </row>
    <row r="14" spans="1:9" ht="15">
      <c r="A14" s="1"/>
      <c r="B14" s="1"/>
      <c r="C14" s="1"/>
      <c r="D14" s="29"/>
      <c r="E14" s="29"/>
      <c r="F14" s="29"/>
      <c r="G14" s="4"/>
      <c r="H14" s="4"/>
      <c r="I14" s="1"/>
    </row>
    <row r="15" spans="1:9" ht="15">
      <c r="A15" s="1">
        <v>1</v>
      </c>
      <c r="B15" s="1">
        <v>2003</v>
      </c>
      <c r="C15" s="1"/>
      <c r="D15" s="17">
        <v>85083710</v>
      </c>
      <c r="E15" s="17"/>
      <c r="F15" s="17">
        <v>71522806</v>
      </c>
      <c r="G15" s="1"/>
      <c r="H15" s="30">
        <f>F15/D15</f>
        <v>0.840616917151356</v>
      </c>
      <c r="I15" s="1"/>
    </row>
    <row r="16" spans="1:9" ht="15">
      <c r="A16" s="1">
        <v>2</v>
      </c>
      <c r="B16" s="1">
        <v>2004</v>
      </c>
      <c r="C16" s="1"/>
      <c r="D16" s="17">
        <v>82848006</v>
      </c>
      <c r="E16" s="17"/>
      <c r="F16" s="17">
        <v>77222859</v>
      </c>
      <c r="G16" s="1"/>
      <c r="H16" s="30">
        <f>F16/D16</f>
        <v>0.932102807640295</v>
      </c>
      <c r="I16" s="1"/>
    </row>
    <row r="17" spans="1:9" ht="15">
      <c r="A17" s="1">
        <v>3</v>
      </c>
      <c r="B17" s="1">
        <v>2005</v>
      </c>
      <c r="C17" s="1"/>
      <c r="D17" s="17">
        <v>77881960</v>
      </c>
      <c r="E17" s="17"/>
      <c r="F17" s="17">
        <v>70156799</v>
      </c>
      <c r="G17" s="1"/>
      <c r="H17" s="30">
        <f>F17/D17</f>
        <v>0.9008093658659849</v>
      </c>
      <c r="I17" s="1"/>
    </row>
    <row r="18" spans="1:9" ht="15">
      <c r="A18" s="1">
        <v>4</v>
      </c>
      <c r="B18" s="1">
        <v>2006</v>
      </c>
      <c r="C18" s="1"/>
      <c r="D18" s="17">
        <v>99111256</v>
      </c>
      <c r="E18" s="17"/>
      <c r="F18" s="17">
        <v>97255854</v>
      </c>
      <c r="G18" s="1"/>
      <c r="H18" s="30">
        <f>F18/D18</f>
        <v>0.9812796036002207</v>
      </c>
      <c r="I18" s="1"/>
    </row>
    <row r="19" spans="1:9" ht="15">
      <c r="A19" s="1">
        <v>5</v>
      </c>
      <c r="B19" s="1">
        <v>2007</v>
      </c>
      <c r="C19" s="1"/>
      <c r="D19" s="17">
        <v>116423106</v>
      </c>
      <c r="E19" s="17"/>
      <c r="F19" s="17">
        <v>129877545</v>
      </c>
      <c r="G19" s="1"/>
      <c r="H19" s="30">
        <f>F19/D19</f>
        <v>1.1155650236646324</v>
      </c>
      <c r="I19" s="1"/>
    </row>
    <row r="20" spans="1:9" ht="15">
      <c r="A20" s="1"/>
      <c r="B20" s="1"/>
      <c r="C20" s="1"/>
      <c r="D20" s="17"/>
      <c r="E20" s="17"/>
      <c r="F20" s="17"/>
      <c r="G20" s="1"/>
      <c r="H20" s="30"/>
      <c r="I20" s="1"/>
    </row>
    <row r="21" spans="1:9" ht="15">
      <c r="A21" s="1">
        <v>6</v>
      </c>
      <c r="B21" s="1" t="s">
        <v>48</v>
      </c>
      <c r="C21" s="1"/>
      <c r="D21" s="17"/>
      <c r="E21" s="17"/>
      <c r="F21" s="17"/>
      <c r="G21" s="1"/>
      <c r="H21" s="30">
        <f>AVERAGE(H15:H19)</f>
        <v>0.9540747435844977</v>
      </c>
      <c r="I21" s="1"/>
    </row>
    <row r="22" spans="1:9" ht="15">
      <c r="A22" s="1"/>
      <c r="B22" s="1"/>
      <c r="C22" s="1"/>
      <c r="D22" s="17"/>
      <c r="E22" s="17"/>
      <c r="F22" s="17"/>
      <c r="G22" s="1"/>
      <c r="H22" s="30"/>
      <c r="I22" s="1"/>
    </row>
    <row r="23" spans="1:9" ht="15">
      <c r="A23" s="1">
        <v>7</v>
      </c>
      <c r="B23" s="1" t="s">
        <v>51</v>
      </c>
      <c r="C23" s="1"/>
      <c r="D23" s="17"/>
      <c r="E23" s="17"/>
      <c r="F23" s="17"/>
      <c r="G23" s="1"/>
      <c r="H23" s="17">
        <v>129303962</v>
      </c>
      <c r="I23" s="1"/>
    </row>
    <row r="24" spans="1:9" ht="15">
      <c r="A24" s="1">
        <v>8</v>
      </c>
      <c r="B24" s="1" t="s">
        <v>52</v>
      </c>
      <c r="C24" s="1"/>
      <c r="D24" s="17"/>
      <c r="E24" s="17"/>
      <c r="F24" s="17"/>
      <c r="G24" s="1"/>
      <c r="H24" s="31">
        <f>17039266-15485361</f>
        <v>1553905</v>
      </c>
      <c r="I24" s="1"/>
    </row>
    <row r="25" spans="1:9" ht="15">
      <c r="A25" s="1"/>
      <c r="B25" s="1"/>
      <c r="C25" s="1"/>
      <c r="D25" s="1"/>
      <c r="E25" s="1"/>
      <c r="F25" s="1"/>
      <c r="G25" s="1"/>
      <c r="H25" s="17"/>
      <c r="I25" s="1"/>
    </row>
    <row r="26" spans="1:9" ht="15">
      <c r="A26" s="1">
        <v>9</v>
      </c>
      <c r="B26" s="1" t="s">
        <v>53</v>
      </c>
      <c r="C26" s="1"/>
      <c r="D26" s="1"/>
      <c r="E26" s="1"/>
      <c r="F26" s="1"/>
      <c r="G26" s="1"/>
      <c r="H26" s="17">
        <f>SUM(H23:H25)</f>
        <v>130857867</v>
      </c>
      <c r="I26" s="1"/>
    </row>
    <row r="27" spans="1:9" ht="15">
      <c r="A27" s="1"/>
      <c r="B27" s="1"/>
      <c r="C27" s="1"/>
      <c r="D27" s="1"/>
      <c r="E27" s="1"/>
      <c r="F27" s="1"/>
      <c r="G27" s="1"/>
      <c r="H27" s="17"/>
      <c r="I27" s="1"/>
    </row>
    <row r="28" spans="1:9" ht="15">
      <c r="A28" s="1">
        <v>10</v>
      </c>
      <c r="B28" s="1" t="s">
        <v>54</v>
      </c>
      <c r="C28" s="1"/>
      <c r="D28" s="1"/>
      <c r="E28" s="1"/>
      <c r="F28" s="1"/>
      <c r="G28" s="1"/>
      <c r="H28" s="17"/>
      <c r="I28" s="1"/>
    </row>
    <row r="29" spans="1:9" ht="15">
      <c r="A29" s="1"/>
      <c r="B29" s="1" t="s">
        <v>49</v>
      </c>
      <c r="C29" s="1"/>
      <c r="D29" s="17"/>
      <c r="E29" s="17"/>
      <c r="F29" s="17"/>
      <c r="G29" s="1"/>
      <c r="H29" s="31">
        <f>H26*H21</f>
        <v>124848185.90403931</v>
      </c>
      <c r="I29" s="1"/>
    </row>
    <row r="30" spans="1:9" ht="15">
      <c r="A30" s="1"/>
      <c r="B30" s="1"/>
      <c r="C30" s="1"/>
      <c r="D30" s="17"/>
      <c r="E30" s="17"/>
      <c r="F30" s="17"/>
      <c r="G30" s="1"/>
      <c r="H30" s="17"/>
      <c r="I30" s="1"/>
    </row>
    <row r="31" spans="1:9" ht="15">
      <c r="A31" s="1">
        <v>11</v>
      </c>
      <c r="B31" s="1" t="s">
        <v>50</v>
      </c>
      <c r="C31" s="1"/>
      <c r="D31" s="17"/>
      <c r="E31" s="17"/>
      <c r="F31" s="17"/>
      <c r="G31" s="1"/>
      <c r="H31" s="17">
        <f>H26-H29</f>
        <v>6009681.095960692</v>
      </c>
      <c r="I31" s="1"/>
    </row>
    <row r="32" spans="1:9" ht="15">
      <c r="A32" s="1"/>
      <c r="B32" s="1"/>
      <c r="C32" s="1"/>
      <c r="D32" s="17"/>
      <c r="E32" s="17"/>
      <c r="F32" s="17"/>
      <c r="G32" s="1"/>
      <c r="H32" s="17"/>
      <c r="I32" s="1"/>
    </row>
    <row r="33" spans="1:9" ht="15">
      <c r="A33" s="1">
        <v>12</v>
      </c>
      <c r="B33" s="1" t="s">
        <v>55</v>
      </c>
      <c r="C33" s="1"/>
      <c r="D33" s="17"/>
      <c r="E33" s="17"/>
      <c r="F33" s="17"/>
      <c r="G33" s="1"/>
      <c r="H33" s="31">
        <v>1639903645</v>
      </c>
      <c r="I33" s="1"/>
    </row>
    <row r="34" spans="1:9" ht="15">
      <c r="A34" s="1"/>
      <c r="B34" s="1"/>
      <c r="C34" s="1"/>
      <c r="D34" s="17"/>
      <c r="E34" s="17"/>
      <c r="F34" s="17"/>
      <c r="G34" s="1"/>
      <c r="H34" s="17"/>
      <c r="I34" s="1"/>
    </row>
    <row r="35" spans="1:9" ht="15.75" thickBot="1">
      <c r="A35" s="1">
        <v>13</v>
      </c>
      <c r="B35" s="1" t="s">
        <v>56</v>
      </c>
      <c r="C35" s="1"/>
      <c r="D35" s="17"/>
      <c r="E35" s="17"/>
      <c r="F35" s="17"/>
      <c r="G35" s="1"/>
      <c r="H35" s="32">
        <f>H33-H31</f>
        <v>1633893963.9040394</v>
      </c>
      <c r="I35" s="1"/>
    </row>
    <row r="36" spans="1:9" ht="15.75" thickTop="1">
      <c r="A36" s="1"/>
      <c r="B36" s="1"/>
      <c r="C36" s="1"/>
      <c r="D36" s="1"/>
      <c r="E36" s="1"/>
      <c r="F36" s="1"/>
      <c r="G36" s="1"/>
      <c r="H36" s="17"/>
      <c r="I36" s="1"/>
    </row>
    <row r="37" spans="1:9" ht="15.75" thickBot="1">
      <c r="A37" s="1">
        <v>14</v>
      </c>
      <c r="B37" s="1" t="s">
        <v>63</v>
      </c>
      <c r="C37" s="1"/>
      <c r="D37" s="1"/>
      <c r="E37" s="1"/>
      <c r="F37" s="1"/>
      <c r="G37" s="1"/>
      <c r="H37" s="32">
        <v>2554488</v>
      </c>
      <c r="I37" s="1"/>
    </row>
    <row r="38" spans="1:9" ht="15.75" thickTop="1">
      <c r="A38" s="1"/>
      <c r="B38" s="1"/>
      <c r="C38" s="1"/>
      <c r="D38" s="1"/>
      <c r="E38" s="1"/>
      <c r="F38" s="1"/>
      <c r="G38" s="1"/>
      <c r="H38" s="17"/>
      <c r="I38" s="1"/>
    </row>
    <row r="39" spans="1:9" ht="15">
      <c r="A39" s="1"/>
      <c r="B39" s="1"/>
      <c r="C39" s="1"/>
      <c r="D39" s="1"/>
      <c r="E39" s="1"/>
      <c r="F39" s="1"/>
      <c r="G39" s="1"/>
      <c r="H39" s="17"/>
      <c r="I39" s="1"/>
    </row>
    <row r="40" spans="1:9" ht="15">
      <c r="A40" s="1"/>
      <c r="B40" s="1"/>
      <c r="C40" s="1"/>
      <c r="D40" s="1"/>
      <c r="E40" s="1"/>
      <c r="F40" s="1"/>
      <c r="G40" s="1"/>
      <c r="H40" s="17"/>
      <c r="I40" s="1"/>
    </row>
    <row r="41" spans="1:9" ht="15">
      <c r="A41" s="1"/>
      <c r="B41" s="1"/>
      <c r="C41" s="1"/>
      <c r="D41" s="1"/>
      <c r="E41" s="1"/>
      <c r="F41" s="1"/>
      <c r="G41" s="1"/>
      <c r="H41" s="1"/>
      <c r="I41" s="1"/>
    </row>
    <row r="42" spans="1:9" ht="15">
      <c r="A42" s="1"/>
      <c r="B42" s="1" t="s">
        <v>57</v>
      </c>
      <c r="C42" s="1"/>
      <c r="D42" s="1"/>
      <c r="E42" s="1"/>
      <c r="F42" s="1"/>
      <c r="G42" s="1"/>
      <c r="H42" s="1"/>
      <c r="I42" s="1"/>
    </row>
    <row r="43" spans="1:9" ht="15">
      <c r="A43" s="1"/>
      <c r="B43" s="1" t="s">
        <v>58</v>
      </c>
      <c r="C43" s="1"/>
      <c r="D43" s="1"/>
      <c r="E43" s="1"/>
      <c r="F43" s="1"/>
      <c r="G43" s="1"/>
      <c r="H43" s="1"/>
      <c r="I43" s="1"/>
    </row>
    <row r="44" spans="1:9" ht="15">
      <c r="A44" s="1"/>
      <c r="B44" s="1" t="s">
        <v>59</v>
      </c>
      <c r="C44" s="1"/>
      <c r="D44" s="1"/>
      <c r="E44" s="1"/>
      <c r="F44" s="1"/>
      <c r="G44" s="1"/>
      <c r="H44" s="1"/>
      <c r="I44" s="1"/>
    </row>
    <row r="45" spans="1:9" ht="15">
      <c r="A45" s="1"/>
      <c r="B45" s="1" t="s">
        <v>60</v>
      </c>
      <c r="C45" s="1"/>
      <c r="D45" s="1"/>
      <c r="E45" s="1"/>
      <c r="F45" s="1"/>
      <c r="G45" s="1"/>
      <c r="H45" s="1"/>
      <c r="I45" s="1"/>
    </row>
    <row r="46" spans="1:9" ht="15">
      <c r="A46" s="1"/>
      <c r="B46" s="1" t="s">
        <v>61</v>
      </c>
      <c r="C46" s="1"/>
      <c r="D46" s="1"/>
      <c r="E46" s="1"/>
      <c r="F46" s="1"/>
      <c r="G46" s="1"/>
      <c r="H46" s="1"/>
      <c r="I46" s="1"/>
    </row>
    <row r="47" spans="1:9" ht="15">
      <c r="A47" s="1"/>
      <c r="B47" s="1" t="s">
        <v>62</v>
      </c>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sheetData>
  <printOptions/>
  <pageMargins left="0.75" right="0.75" top="1" bottom="1"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H198"/>
  <sheetViews>
    <sheetView workbookViewId="0" topLeftCell="A1">
      <selection activeCell="C7" sqref="C7"/>
    </sheetView>
  </sheetViews>
  <sheetFormatPr defaultColWidth="9.140625" defaultRowHeight="12.75"/>
  <cols>
    <col min="1" max="1" width="7.57421875" style="0" customWidth="1"/>
    <col min="2" max="2" width="17.28125" style="0" customWidth="1"/>
    <col min="3" max="3" width="21.28125" style="0" customWidth="1"/>
    <col min="4" max="4" width="18.57421875" style="0" customWidth="1"/>
    <col min="5" max="5" width="2.8515625" style="0" customWidth="1"/>
    <col min="6" max="6" width="16.8515625" style="0" customWidth="1"/>
    <col min="7" max="7" width="2.00390625" style="0" customWidth="1"/>
    <col min="8" max="8" width="16.00390625" style="0" customWidth="1"/>
  </cols>
  <sheetData>
    <row r="1" spans="1:6" ht="15">
      <c r="A1" s="1" t="s">
        <v>0</v>
      </c>
      <c r="B1" s="1"/>
      <c r="C1" s="1"/>
      <c r="D1" s="1"/>
      <c r="E1" s="1"/>
      <c r="F1" s="1" t="s">
        <v>1</v>
      </c>
    </row>
    <row r="2" spans="1:6" ht="15">
      <c r="A2" s="1" t="s">
        <v>66</v>
      </c>
      <c r="B2" s="1"/>
      <c r="C2" s="1"/>
      <c r="D2" s="1"/>
      <c r="E2" s="1"/>
      <c r="F2" s="1" t="s">
        <v>3</v>
      </c>
    </row>
    <row r="3" spans="1:6" ht="15">
      <c r="A3" s="1" t="s">
        <v>8</v>
      </c>
      <c r="B3" s="1"/>
      <c r="C3" s="1"/>
      <c r="D3" s="1"/>
      <c r="E3" s="1"/>
      <c r="F3" s="1" t="s">
        <v>7</v>
      </c>
    </row>
    <row r="4" spans="1:6" ht="15">
      <c r="A4" s="1"/>
      <c r="B4" s="1"/>
      <c r="C4" s="1"/>
      <c r="D4" s="1"/>
      <c r="E4" s="1"/>
      <c r="F4" s="1" t="s">
        <v>162</v>
      </c>
    </row>
    <row r="5" ht="15">
      <c r="A5" s="1" t="s">
        <v>163</v>
      </c>
    </row>
    <row r="8" spans="4:8" ht="12.75">
      <c r="D8" s="60" t="s">
        <v>87</v>
      </c>
      <c r="E8" s="51"/>
      <c r="F8" s="60" t="s">
        <v>88</v>
      </c>
      <c r="G8" s="51"/>
      <c r="H8" s="60" t="s">
        <v>89</v>
      </c>
    </row>
    <row r="9" spans="1:4" ht="12.75">
      <c r="A9" s="39" t="s">
        <v>90</v>
      </c>
      <c r="B9" s="39" t="s">
        <v>91</v>
      </c>
      <c r="D9" s="40"/>
    </row>
    <row r="10" spans="1:6" ht="12.75">
      <c r="A10" s="39"/>
      <c r="B10" s="39" t="s">
        <v>92</v>
      </c>
      <c r="C10" s="39"/>
      <c r="D10" s="40">
        <v>10883.08</v>
      </c>
      <c r="F10" s="40">
        <v>10883.08</v>
      </c>
    </row>
    <row r="11" spans="1:6" ht="12.75">
      <c r="A11" s="39"/>
      <c r="B11" s="39" t="s">
        <v>93</v>
      </c>
      <c r="C11" s="39"/>
      <c r="D11" s="41">
        <v>58742.88</v>
      </c>
      <c r="F11" s="40">
        <v>58742.88</v>
      </c>
    </row>
    <row r="12" spans="1:6" ht="13.5" thickBot="1">
      <c r="A12" s="42"/>
      <c r="B12" s="42"/>
      <c r="C12" s="50"/>
      <c r="D12" s="40"/>
      <c r="F12" s="40"/>
    </row>
    <row r="13" spans="1:6" ht="12.75">
      <c r="A13" s="39"/>
      <c r="B13" s="39" t="s">
        <v>94</v>
      </c>
      <c r="C13" s="39"/>
      <c r="D13" s="40">
        <v>69625.96</v>
      </c>
      <c r="F13" s="40">
        <v>69625.96</v>
      </c>
    </row>
    <row r="14" spans="1:6" ht="12.75">
      <c r="A14" s="39"/>
      <c r="B14" s="39"/>
      <c r="C14" s="39"/>
      <c r="D14" s="40"/>
      <c r="F14" s="40"/>
    </row>
    <row r="15" spans="1:6" ht="12.75">
      <c r="A15" s="39"/>
      <c r="B15" s="39" t="s">
        <v>95</v>
      </c>
      <c r="C15" s="39"/>
      <c r="D15" s="40"/>
      <c r="F15" s="40"/>
    </row>
    <row r="16" spans="1:8" ht="12.75">
      <c r="A16" s="39" t="s">
        <v>96</v>
      </c>
      <c r="B16" s="39" t="s">
        <v>97</v>
      </c>
      <c r="C16" s="39"/>
      <c r="D16" s="40">
        <v>6066865.7708144495</v>
      </c>
      <c r="F16" s="40">
        <v>6060792.27910048</v>
      </c>
      <c r="H16" s="43">
        <f>D16-F16</f>
        <v>6073.491713969968</v>
      </c>
    </row>
    <row r="17" spans="1:8" ht="12.75">
      <c r="A17" s="39" t="s">
        <v>98</v>
      </c>
      <c r="B17" s="39" t="s">
        <v>99</v>
      </c>
      <c r="C17" s="39"/>
      <c r="D17" s="40">
        <v>1675469.5349488002</v>
      </c>
      <c r="F17" s="40">
        <v>1673792.235545462</v>
      </c>
      <c r="H17" s="43">
        <f aca="true" t="shared" si="0" ref="H17:H22">D17-F17</f>
        <v>1677.2994033382274</v>
      </c>
    </row>
    <row r="18" spans="1:8" ht="12.75">
      <c r="A18" s="39" t="s">
        <v>100</v>
      </c>
      <c r="B18" s="39" t="s">
        <v>101</v>
      </c>
      <c r="C18" s="39"/>
      <c r="D18" s="40">
        <v>54270693.02515396</v>
      </c>
      <c r="F18" s="40">
        <v>54216363.06025094</v>
      </c>
      <c r="H18" s="43">
        <f t="shared" si="0"/>
        <v>54329.96490301937</v>
      </c>
    </row>
    <row r="19" spans="1:8" ht="12.75">
      <c r="A19" s="39" t="s">
        <v>102</v>
      </c>
      <c r="B19" s="39" t="s">
        <v>103</v>
      </c>
      <c r="C19" s="39"/>
      <c r="D19" s="40">
        <v>17784129.00512975</v>
      </c>
      <c r="F19" s="40">
        <v>17766325.453142095</v>
      </c>
      <c r="H19" s="43">
        <f t="shared" si="0"/>
        <v>17803.55198765546</v>
      </c>
    </row>
    <row r="20" spans="1:8" ht="12.75">
      <c r="A20" s="39" t="s">
        <v>104</v>
      </c>
      <c r="B20" s="39" t="s">
        <v>105</v>
      </c>
      <c r="C20" s="39"/>
      <c r="D20" s="40">
        <v>3144871.2989664236</v>
      </c>
      <c r="F20" s="40">
        <v>3141722.9929881277</v>
      </c>
      <c r="H20" s="43">
        <f t="shared" si="0"/>
        <v>3148.305978295859</v>
      </c>
    </row>
    <row r="21" spans="1:8" ht="12.75">
      <c r="A21" s="39" t="s">
        <v>106</v>
      </c>
      <c r="B21" s="39" t="s">
        <v>107</v>
      </c>
      <c r="C21" s="39"/>
      <c r="D21" s="40">
        <v>570471.6755217235</v>
      </c>
      <c r="F21" s="40">
        <v>569900.5808040847</v>
      </c>
      <c r="H21" s="43">
        <f t="shared" si="0"/>
        <v>571.0947176387999</v>
      </c>
    </row>
    <row r="22" spans="1:8" ht="12.75">
      <c r="A22" s="39" t="s">
        <v>108</v>
      </c>
      <c r="B22" s="39" t="s">
        <v>109</v>
      </c>
      <c r="C22" s="39"/>
      <c r="D22" s="40">
        <v>168611.08965288414</v>
      </c>
      <c r="F22" s="40">
        <v>168442.29441419325</v>
      </c>
      <c r="H22" s="43">
        <f t="shared" si="0"/>
        <v>168.79523869088735</v>
      </c>
    </row>
    <row r="23" spans="1:6" ht="13.5" thickBot="1">
      <c r="A23" s="42"/>
      <c r="B23" s="42"/>
      <c r="C23" s="42"/>
      <c r="D23" s="40"/>
      <c r="F23" s="40"/>
    </row>
    <row r="24" spans="1:8" ht="12.75">
      <c r="A24" s="39"/>
      <c r="B24" s="39" t="s">
        <v>110</v>
      </c>
      <c r="C24" s="39"/>
      <c r="D24" s="40">
        <v>83681111.40018798</v>
      </c>
      <c r="F24" s="40">
        <v>83597338.89624538</v>
      </c>
      <c r="H24" s="43">
        <f>SUM(H16:H23)</f>
        <v>83772.50394260857</v>
      </c>
    </row>
    <row r="25" spans="1:6" ht="12.75">
      <c r="A25" s="39"/>
      <c r="B25" s="39"/>
      <c r="C25" s="39"/>
      <c r="D25" s="40"/>
      <c r="F25" s="40"/>
    </row>
    <row r="26" spans="1:6" ht="12.75">
      <c r="A26" s="39"/>
      <c r="B26" s="39" t="s">
        <v>111</v>
      </c>
      <c r="C26" s="39"/>
      <c r="D26" s="40"/>
      <c r="F26" s="40"/>
    </row>
    <row r="27" spans="1:6" ht="12.75">
      <c r="A27" s="39" t="s">
        <v>112</v>
      </c>
      <c r="B27" s="39" t="s">
        <v>97</v>
      </c>
      <c r="C27" s="39"/>
      <c r="D27" s="40"/>
      <c r="F27" s="40"/>
    </row>
    <row r="28" spans="1:8" ht="12.75">
      <c r="A28" s="39"/>
      <c r="B28" s="39"/>
      <c r="C28" s="39" t="s">
        <v>154</v>
      </c>
      <c r="D28" s="40">
        <v>29095.071423537192</v>
      </c>
      <c r="F28" s="40">
        <v>29129.331602532657</v>
      </c>
      <c r="H28" s="43">
        <f>D28-F28</f>
        <v>-34.26017899546423</v>
      </c>
    </row>
    <row r="29" spans="1:8" ht="12.75">
      <c r="A29" s="39"/>
      <c r="B29" s="39"/>
      <c r="C29" s="39" t="s">
        <v>155</v>
      </c>
      <c r="D29" s="40">
        <v>5424626.422839413</v>
      </c>
      <c r="F29" s="40">
        <v>5437435.783868978</v>
      </c>
      <c r="H29" s="43">
        <f>D29-F29</f>
        <v>-12809.361029564403</v>
      </c>
    </row>
    <row r="30" spans="1:8" ht="12.75">
      <c r="A30" s="44"/>
      <c r="B30" s="44"/>
      <c r="C30" s="44" t="s">
        <v>4</v>
      </c>
      <c r="D30" s="40">
        <v>5453721.4942629505</v>
      </c>
      <c r="F30" s="40">
        <v>5466565.11547151</v>
      </c>
      <c r="H30" s="43">
        <f>D30-F30</f>
        <v>-12843.621208559722</v>
      </c>
    </row>
    <row r="31" spans="1:6" ht="12.75">
      <c r="A31" s="39"/>
      <c r="B31" s="39"/>
      <c r="C31" s="39"/>
      <c r="D31" s="40"/>
      <c r="F31" s="40"/>
    </row>
    <row r="32" spans="1:6" ht="12.75">
      <c r="A32" s="39" t="s">
        <v>113</v>
      </c>
      <c r="B32" s="39" t="s">
        <v>114</v>
      </c>
      <c r="C32" s="39"/>
      <c r="D32" s="40"/>
      <c r="F32" s="40"/>
    </row>
    <row r="33" spans="1:8" ht="12.75">
      <c r="A33" s="39"/>
      <c r="B33" s="39"/>
      <c r="C33" s="39" t="s">
        <v>154</v>
      </c>
      <c r="D33" s="40">
        <v>605012.2280945829</v>
      </c>
      <c r="F33" s="40">
        <v>605724.6452228047</v>
      </c>
      <c r="H33" s="43">
        <f>D33-F33</f>
        <v>-712.4171282218304</v>
      </c>
    </row>
    <row r="34" spans="1:8" ht="12.75">
      <c r="A34" s="39"/>
      <c r="B34" s="39"/>
      <c r="C34" s="39" t="s">
        <v>155</v>
      </c>
      <c r="D34" s="40">
        <v>59623827.1204565</v>
      </c>
      <c r="F34" s="40">
        <v>59764618.95901237</v>
      </c>
      <c r="H34" s="43">
        <f>D34-F34</f>
        <v>-140791.838555865</v>
      </c>
    </row>
    <row r="35" spans="1:8" ht="12.75">
      <c r="A35" s="44"/>
      <c r="B35" s="44"/>
      <c r="C35" s="44" t="s">
        <v>4</v>
      </c>
      <c r="D35" s="40">
        <v>60228839.34855109</v>
      </c>
      <c r="F35" s="40">
        <v>60370343.60423517</v>
      </c>
      <c r="H35" s="43">
        <f>D35-F35</f>
        <v>-141504.2556840852</v>
      </c>
    </row>
    <row r="36" spans="1:6" ht="12.75">
      <c r="A36" s="39"/>
      <c r="B36" s="39"/>
      <c r="C36" s="39"/>
      <c r="D36" s="40"/>
      <c r="F36" s="40"/>
    </row>
    <row r="37" spans="1:6" ht="12.75">
      <c r="A37" s="39" t="s">
        <v>115</v>
      </c>
      <c r="B37" s="39" t="s">
        <v>116</v>
      </c>
      <c r="C37" s="39"/>
      <c r="D37" s="40"/>
      <c r="F37" s="40"/>
    </row>
    <row r="38" spans="1:6" ht="12.75">
      <c r="A38" s="39"/>
      <c r="B38" s="39"/>
      <c r="C38" s="49" t="s">
        <v>156</v>
      </c>
      <c r="D38" s="40"/>
      <c r="F38" s="40"/>
    </row>
    <row r="39" spans="1:6" ht="12.75">
      <c r="A39" s="39"/>
      <c r="B39" s="39"/>
      <c r="C39" s="49" t="s">
        <v>157</v>
      </c>
      <c r="D39" s="40"/>
      <c r="F39" s="40"/>
    </row>
    <row r="40" spans="1:6" ht="12.75">
      <c r="A40" s="39"/>
      <c r="B40" s="39"/>
      <c r="C40" s="49" t="s">
        <v>158</v>
      </c>
      <c r="D40" s="40"/>
      <c r="F40" s="40"/>
    </row>
    <row r="41" spans="1:8" ht="12.75">
      <c r="A41" s="39"/>
      <c r="B41" s="39"/>
      <c r="C41" s="39" t="s">
        <v>154</v>
      </c>
      <c r="D41" s="40">
        <v>22138639.399514712</v>
      </c>
      <c r="F41" s="40">
        <v>22164708.204691447</v>
      </c>
      <c r="H41" s="43">
        <f>D41-F41</f>
        <v>-26068.805176734924</v>
      </c>
    </row>
    <row r="42" spans="1:6" ht="12.75">
      <c r="A42" s="39"/>
      <c r="B42" s="39"/>
      <c r="C42" s="39"/>
      <c r="D42" s="40"/>
      <c r="F42" s="40"/>
    </row>
    <row r="43" spans="1:6" ht="12.75">
      <c r="A43" s="39"/>
      <c r="B43" s="39"/>
      <c r="C43" s="49" t="s">
        <v>159</v>
      </c>
      <c r="D43" s="40"/>
      <c r="F43" s="40"/>
    </row>
    <row r="44" spans="1:6" ht="12.75">
      <c r="A44" s="39"/>
      <c r="B44" s="39"/>
      <c r="C44" s="49" t="s">
        <v>160</v>
      </c>
      <c r="D44" s="40"/>
      <c r="F44" s="40"/>
    </row>
    <row r="45" spans="1:6" ht="12.75">
      <c r="A45" s="39"/>
      <c r="B45" s="39"/>
      <c r="C45" s="49" t="s">
        <v>161</v>
      </c>
      <c r="D45" s="40"/>
      <c r="F45" s="40"/>
    </row>
    <row r="46" spans="1:8" ht="12.75">
      <c r="A46" s="39"/>
      <c r="B46" s="39"/>
      <c r="C46" s="39" t="s">
        <v>155</v>
      </c>
      <c r="D46" s="40">
        <v>684698036.9919113</v>
      </c>
      <c r="F46" s="40">
        <v>686314838.5314858</v>
      </c>
      <c r="H46" s="43">
        <f>D46-F46</f>
        <v>-1616801.539574504</v>
      </c>
    </row>
    <row r="47" spans="1:8" ht="12.75">
      <c r="A47" s="44"/>
      <c r="B47" s="44"/>
      <c r="C47" s="44" t="s">
        <v>4</v>
      </c>
      <c r="D47" s="40">
        <v>706836676.391426</v>
      </c>
      <c r="F47" s="40">
        <v>708479546.7361772</v>
      </c>
      <c r="H47" s="43">
        <f>D47-F47</f>
        <v>-1642870.3447512388</v>
      </c>
    </row>
    <row r="48" spans="1:6" ht="12.75">
      <c r="A48" s="39"/>
      <c r="B48" s="39"/>
      <c r="C48" s="39"/>
      <c r="D48" s="40"/>
      <c r="F48" s="40"/>
    </row>
    <row r="49" spans="1:6" ht="12.75">
      <c r="A49" s="39" t="s">
        <v>117</v>
      </c>
      <c r="B49" s="39" t="s">
        <v>118</v>
      </c>
      <c r="C49" s="39"/>
      <c r="D49" s="40"/>
      <c r="F49" s="40"/>
    </row>
    <row r="50" spans="1:8" ht="12.75">
      <c r="A50" s="39"/>
      <c r="B50" s="39"/>
      <c r="C50" s="39" t="s">
        <v>154</v>
      </c>
      <c r="D50" s="40">
        <v>4505.233111381709</v>
      </c>
      <c r="F50" s="40">
        <v>4510.53813677812</v>
      </c>
      <c r="H50" s="43">
        <f>D50-F50</f>
        <v>-5.305025396411111</v>
      </c>
    </row>
    <row r="51" spans="1:8" ht="12.75">
      <c r="A51" s="39"/>
      <c r="B51" s="39"/>
      <c r="C51" s="39" t="s">
        <v>155</v>
      </c>
      <c r="D51" s="40">
        <v>4756715.68274841</v>
      </c>
      <c r="F51" s="40">
        <v>4767947.882672589</v>
      </c>
      <c r="H51" s="43">
        <f>D51-F51</f>
        <v>-11232.199924179353</v>
      </c>
    </row>
    <row r="52" spans="1:8" ht="12.75">
      <c r="A52" s="44"/>
      <c r="B52" s="44"/>
      <c r="C52" s="44" t="s">
        <v>4</v>
      </c>
      <c r="D52" s="40">
        <v>4761220.915859791</v>
      </c>
      <c r="F52" s="40">
        <v>4772458.420809368</v>
      </c>
      <c r="H52" s="43">
        <f>D52-F52</f>
        <v>-11237.504949576221</v>
      </c>
    </row>
    <row r="53" spans="1:6" ht="12.75">
      <c r="A53" s="39"/>
      <c r="B53" s="39"/>
      <c r="C53" s="39"/>
      <c r="D53" s="40"/>
      <c r="F53" s="40"/>
    </row>
    <row r="54" spans="1:6" ht="12.75">
      <c r="A54" s="39" t="s">
        <v>119</v>
      </c>
      <c r="B54" s="39" t="s">
        <v>120</v>
      </c>
      <c r="C54" s="39"/>
      <c r="D54" s="40"/>
      <c r="F54" s="40"/>
    </row>
    <row r="55" spans="1:8" ht="12.75">
      <c r="A55" s="39"/>
      <c r="B55" s="39"/>
      <c r="C55" s="39" t="s">
        <v>154</v>
      </c>
      <c r="D55" s="40">
        <v>1833658.7389532228</v>
      </c>
      <c r="F55" s="40">
        <v>1835817.9182760245</v>
      </c>
      <c r="H55" s="43">
        <f>D55-F55</f>
        <v>-2159.179322801763</v>
      </c>
    </row>
    <row r="56" spans="1:8" ht="12.75">
      <c r="A56" s="39"/>
      <c r="B56" s="39"/>
      <c r="C56" s="39" t="s">
        <v>155</v>
      </c>
      <c r="D56" s="40">
        <v>36734625.72858133</v>
      </c>
      <c r="F56" s="40">
        <v>36821368.49141237</v>
      </c>
      <c r="H56" s="43">
        <f>D56-F56</f>
        <v>-86742.76283103973</v>
      </c>
    </row>
    <row r="57" spans="1:8" ht="12.75">
      <c r="A57" s="44"/>
      <c r="B57" s="44"/>
      <c r="C57" s="44" t="s">
        <v>4</v>
      </c>
      <c r="D57" s="40">
        <v>38568284.46753456</v>
      </c>
      <c r="F57" s="40">
        <v>38657186.4096884</v>
      </c>
      <c r="H57" s="43">
        <f>D57-F57</f>
        <v>-88901.94215384126</v>
      </c>
    </row>
    <row r="58" spans="1:6" ht="12.75">
      <c r="A58" s="39"/>
      <c r="B58" s="39"/>
      <c r="C58" s="39"/>
      <c r="D58" s="40"/>
      <c r="F58" s="40"/>
    </row>
    <row r="59" spans="1:6" ht="12.75">
      <c r="A59" s="39" t="s">
        <v>121</v>
      </c>
      <c r="B59" s="39" t="s">
        <v>122</v>
      </c>
      <c r="C59" s="39"/>
      <c r="D59" s="40"/>
      <c r="F59" s="40"/>
    </row>
    <row r="60" spans="1:8" ht="12.75">
      <c r="A60" s="39"/>
      <c r="B60" s="39"/>
      <c r="C60" s="39" t="s">
        <v>154</v>
      </c>
      <c r="D60" s="40">
        <v>11520773.440470781</v>
      </c>
      <c r="F60" s="40">
        <v>11534339.441203037</v>
      </c>
      <c r="H60" s="43">
        <f>D60-F60</f>
        <v>-13566.0007322561</v>
      </c>
    </row>
    <row r="61" spans="1:8" ht="12.75">
      <c r="A61" s="39"/>
      <c r="B61" s="39"/>
      <c r="C61" s="39" t="s">
        <v>155</v>
      </c>
      <c r="D61" s="40">
        <v>294053574.1819216</v>
      </c>
      <c r="F61" s="40">
        <v>294747933.22162825</v>
      </c>
      <c r="H61" s="43">
        <f>D61-F61</f>
        <v>-694359.0397066474</v>
      </c>
    </row>
    <row r="62" spans="1:8" ht="12.75">
      <c r="A62" s="44"/>
      <c r="B62" s="44"/>
      <c r="C62" s="44" t="s">
        <v>4</v>
      </c>
      <c r="D62" s="40">
        <v>305574347.62239236</v>
      </c>
      <c r="F62" s="40">
        <v>306282272.6628313</v>
      </c>
      <c r="H62" s="43">
        <f>D62-F62</f>
        <v>-707925.0404389501</v>
      </c>
    </row>
    <row r="63" spans="1:6" ht="12.75">
      <c r="A63" s="39"/>
      <c r="B63" s="39"/>
      <c r="C63" s="39"/>
      <c r="D63" s="40"/>
      <c r="F63" s="40"/>
    </row>
    <row r="64" spans="1:6" ht="12.75">
      <c r="A64" s="39" t="s">
        <v>123</v>
      </c>
      <c r="B64" s="39" t="s">
        <v>124</v>
      </c>
      <c r="C64" s="39"/>
      <c r="D64" s="40"/>
      <c r="F64" s="40"/>
    </row>
    <row r="65" spans="1:8" ht="12.75">
      <c r="A65" s="39"/>
      <c r="B65" s="39"/>
      <c r="C65" s="39" t="s">
        <v>154</v>
      </c>
      <c r="D65" s="40">
        <v>6326636.442942077</v>
      </c>
      <c r="F65" s="40">
        <v>6334086.216610585</v>
      </c>
      <c r="H65" s="43">
        <f>D65-F65</f>
        <v>-7449.773668508045</v>
      </c>
    </row>
    <row r="66" spans="1:8" ht="12.75">
      <c r="A66" s="39"/>
      <c r="B66" s="39"/>
      <c r="C66" s="39" t="s">
        <v>155</v>
      </c>
      <c r="D66" s="40">
        <v>216178614.66198358</v>
      </c>
      <c r="F66" s="40">
        <v>216689084.82273376</v>
      </c>
      <c r="H66" s="43">
        <f>D66-F66</f>
        <v>-510470.1607501805</v>
      </c>
    </row>
    <row r="67" spans="1:8" ht="12.75">
      <c r="A67" s="44"/>
      <c r="B67" s="44"/>
      <c r="C67" s="44" t="s">
        <v>4</v>
      </c>
      <c r="D67" s="40">
        <v>222505251.10492566</v>
      </c>
      <c r="F67" s="40">
        <v>223023171.03934434</v>
      </c>
      <c r="H67" s="43">
        <f>D67-F67</f>
        <v>-517919.9344186783</v>
      </c>
    </row>
    <row r="68" spans="1:6" ht="12.75">
      <c r="A68" s="39"/>
      <c r="B68" s="39"/>
      <c r="C68" s="39"/>
      <c r="D68" s="40"/>
      <c r="F68" s="40"/>
    </row>
    <row r="69" spans="1:6" ht="12.75">
      <c r="A69" s="39" t="s">
        <v>125</v>
      </c>
      <c r="B69" s="39" t="s">
        <v>126</v>
      </c>
      <c r="C69" s="39"/>
      <c r="D69" s="40"/>
      <c r="F69" s="40"/>
    </row>
    <row r="70" spans="1:8" ht="12.75">
      <c r="A70" s="39"/>
      <c r="B70" s="39"/>
      <c r="C70" s="39" t="s">
        <v>154</v>
      </c>
      <c r="D70" s="40">
        <v>726798.7662585079</v>
      </c>
      <c r="F70" s="40">
        <v>727654.5901010834</v>
      </c>
      <c r="H70" s="43">
        <f>D70-F70</f>
        <v>-855.8238425755408</v>
      </c>
    </row>
    <row r="71" spans="1:8" ht="12.75">
      <c r="A71" s="39"/>
      <c r="B71" s="39"/>
      <c r="C71" s="39" t="s">
        <v>155</v>
      </c>
      <c r="D71" s="40">
        <v>15899459.08415098</v>
      </c>
      <c r="F71" s="40">
        <v>15937003.035698721</v>
      </c>
      <c r="H71" s="43">
        <f>D71-F71</f>
        <v>-37543.95154774189</v>
      </c>
    </row>
    <row r="72" spans="1:8" ht="12.75">
      <c r="A72" s="44"/>
      <c r="B72" s="44"/>
      <c r="C72" s="44" t="s">
        <v>4</v>
      </c>
      <c r="D72" s="40">
        <v>16626257.850409487</v>
      </c>
      <c r="F72" s="40">
        <v>16664657.625799805</v>
      </c>
      <c r="H72" s="43">
        <f>D72-F72</f>
        <v>-38399.77539031766</v>
      </c>
    </row>
    <row r="73" spans="1:6" ht="12.75">
      <c r="A73" s="39"/>
      <c r="B73" s="39"/>
      <c r="C73" s="39"/>
      <c r="D73" s="40"/>
      <c r="F73" s="40"/>
    </row>
    <row r="74" spans="1:6" ht="12.75">
      <c r="A74" s="39" t="s">
        <v>127</v>
      </c>
      <c r="B74" s="39" t="s">
        <v>109</v>
      </c>
      <c r="C74" s="39"/>
      <c r="D74" s="40"/>
      <c r="F74" s="40"/>
    </row>
    <row r="75" spans="1:8" ht="12.75">
      <c r="A75" s="39"/>
      <c r="B75" s="39"/>
      <c r="C75" s="39" t="s">
        <v>154</v>
      </c>
      <c r="D75" s="40">
        <v>39302.42854355113</v>
      </c>
      <c r="F75" s="40">
        <v>39348.70814249961</v>
      </c>
      <c r="H75" s="43">
        <f>D75-F75</f>
        <v>-46.27959894848027</v>
      </c>
    </row>
    <row r="76" spans="1:8" ht="12.75">
      <c r="A76" s="39"/>
      <c r="B76" s="39"/>
      <c r="C76" s="39" t="s">
        <v>155</v>
      </c>
      <c r="D76" s="40">
        <v>301104.03131495346</v>
      </c>
      <c r="F76" s="40">
        <v>301815.0388468881</v>
      </c>
      <c r="H76" s="43">
        <f>D76-F76</f>
        <v>-711.0075319346506</v>
      </c>
    </row>
    <row r="77" spans="1:8" ht="12.75">
      <c r="A77" s="44"/>
      <c r="B77" s="44"/>
      <c r="C77" s="44" t="s">
        <v>4</v>
      </c>
      <c r="D77" s="40">
        <v>340406.4598585046</v>
      </c>
      <c r="F77" s="40">
        <v>341163.7469893877</v>
      </c>
      <c r="H77" s="43">
        <f>D77-F77</f>
        <v>-757.2871308831382</v>
      </c>
    </row>
    <row r="78" spans="1:6" ht="12.75">
      <c r="A78" s="39"/>
      <c r="B78" s="39"/>
      <c r="C78" s="39"/>
      <c r="D78" s="40"/>
      <c r="F78" s="40"/>
    </row>
    <row r="79" spans="1:6" ht="12.75">
      <c r="A79" s="39">
        <v>388</v>
      </c>
      <c r="B79" s="39" t="s">
        <v>128</v>
      </c>
      <c r="C79" s="39"/>
      <c r="D79" s="40"/>
      <c r="F79" s="40"/>
    </row>
    <row r="80" spans="1:8" ht="12.75">
      <c r="A80" s="39"/>
      <c r="B80" s="39"/>
      <c r="C80" s="39" t="s">
        <v>154</v>
      </c>
      <c r="D80" s="40">
        <v>0</v>
      </c>
      <c r="F80" s="40">
        <v>0</v>
      </c>
      <c r="H80" s="43">
        <f>D80-F80</f>
        <v>0</v>
      </c>
    </row>
    <row r="81" spans="1:8" ht="12.75">
      <c r="A81" s="39"/>
      <c r="B81" s="39"/>
      <c r="C81" s="39" t="s">
        <v>155</v>
      </c>
      <c r="D81" s="40">
        <v>492304.40038601623</v>
      </c>
      <c r="F81" s="40">
        <v>493466.8960694862</v>
      </c>
      <c r="H81" s="43">
        <f>D81-F81</f>
        <v>-1162.4956834699842</v>
      </c>
    </row>
    <row r="82" spans="1:8" ht="12.75">
      <c r="A82" s="45"/>
      <c r="B82" s="45"/>
      <c r="C82" s="45" t="s">
        <v>4</v>
      </c>
      <c r="D82" s="40">
        <v>492304.40038601623</v>
      </c>
      <c r="F82" s="40">
        <v>493466.8960694862</v>
      </c>
      <c r="H82" s="43">
        <f>D82-F82</f>
        <v>-1162.4956834699842</v>
      </c>
    </row>
    <row r="83" spans="1:6" ht="12.75">
      <c r="A83" s="39"/>
      <c r="B83" s="39"/>
      <c r="C83" s="39"/>
      <c r="D83" s="40"/>
      <c r="F83" s="40"/>
    </row>
    <row r="84" spans="1:8" ht="12.75">
      <c r="A84" s="52"/>
      <c r="B84" s="52" t="s">
        <v>129</v>
      </c>
      <c r="C84" s="52"/>
      <c r="D84" s="53">
        <v>1361387310.0556064</v>
      </c>
      <c r="F84" s="40">
        <v>1364550832.2574162</v>
      </c>
      <c r="H84" s="43">
        <f>D84-F84</f>
        <v>-3163522.201809883</v>
      </c>
    </row>
    <row r="85" spans="1:8" ht="12.75">
      <c r="A85" s="39"/>
      <c r="B85" s="39"/>
      <c r="C85" s="39"/>
      <c r="D85" s="40">
        <v>1318162888.306294</v>
      </c>
      <c r="F85" s="40">
        <v>1321275512.6634293</v>
      </c>
      <c r="H85" s="43">
        <f>D85-F85</f>
        <v>-3112624.357135296</v>
      </c>
    </row>
    <row r="86" spans="1:8" ht="12.75">
      <c r="A86" s="39"/>
      <c r="B86" s="39"/>
      <c r="C86" s="39"/>
      <c r="D86" s="40">
        <v>43224421.749312356</v>
      </c>
      <c r="F86" s="40">
        <v>43275319.593986794</v>
      </c>
      <c r="H86" s="43">
        <f>D86-F86</f>
        <v>-50897.84467443824</v>
      </c>
    </row>
    <row r="87" spans="1:6" ht="12.75">
      <c r="A87" s="39" t="s">
        <v>130</v>
      </c>
      <c r="B87" s="39" t="s">
        <v>97</v>
      </c>
      <c r="C87" s="39"/>
      <c r="D87" s="40"/>
      <c r="F87" s="40"/>
    </row>
    <row r="88" spans="1:8" ht="12.75">
      <c r="A88" s="39"/>
      <c r="B88" s="39"/>
      <c r="C88" s="39" t="s">
        <v>92</v>
      </c>
      <c r="D88" s="40">
        <v>10716.395092193954</v>
      </c>
      <c r="F88" s="40">
        <v>10667.15639621567</v>
      </c>
      <c r="H88" s="43">
        <f>D88-F88</f>
        <v>49.23869597828343</v>
      </c>
    </row>
    <row r="89" spans="1:8" ht="12.75">
      <c r="A89" s="39"/>
      <c r="B89" s="39"/>
      <c r="C89" s="39" t="s">
        <v>93</v>
      </c>
      <c r="D89" s="40">
        <v>590269.4568415617</v>
      </c>
      <c r="F89" s="40">
        <v>587557.3416124526</v>
      </c>
      <c r="H89" s="43">
        <f>D89-F89</f>
        <v>2712.1152291090693</v>
      </c>
    </row>
    <row r="90" spans="1:8" ht="12.75">
      <c r="A90" s="44"/>
      <c r="B90" s="44"/>
      <c r="C90" s="44" t="s">
        <v>4</v>
      </c>
      <c r="D90" s="40">
        <v>600985.8519337557</v>
      </c>
      <c r="F90" s="40">
        <v>598224.4980086683</v>
      </c>
      <c r="H90" s="43">
        <f>D90-F90</f>
        <v>2761.3539250873728</v>
      </c>
    </row>
    <row r="91" spans="1:6" ht="12.75">
      <c r="A91" s="39"/>
      <c r="B91" s="39"/>
      <c r="C91" s="39"/>
      <c r="D91" s="40"/>
      <c r="F91" s="40"/>
    </row>
    <row r="92" spans="1:6" ht="12.75">
      <c r="A92" s="39" t="s">
        <v>131</v>
      </c>
      <c r="B92" s="39" t="s">
        <v>114</v>
      </c>
      <c r="C92" s="39"/>
      <c r="D92" s="40"/>
      <c r="F92" s="40"/>
    </row>
    <row r="93" spans="1:8" ht="12.75">
      <c r="A93" s="39"/>
      <c r="B93" s="39"/>
      <c r="C93" s="39" t="s">
        <v>92</v>
      </c>
      <c r="D93" s="40">
        <v>1197482.3154611462</v>
      </c>
      <c r="F93" s="40">
        <v>1191980.2350354893</v>
      </c>
      <c r="H93" s="43">
        <f>D93-F93</f>
        <v>5502.080425656866</v>
      </c>
    </row>
    <row r="94" spans="1:8" ht="12.75">
      <c r="A94" s="39"/>
      <c r="B94" s="39"/>
      <c r="C94" s="39" t="s">
        <v>93</v>
      </c>
      <c r="D94" s="40">
        <v>6386111.368315427</v>
      </c>
      <c r="F94" s="40">
        <v>6356769.057450366</v>
      </c>
      <c r="H94" s="43">
        <f>D94-F94</f>
        <v>29342.310865060426</v>
      </c>
    </row>
    <row r="95" spans="1:8" ht="12.75">
      <c r="A95" s="44"/>
      <c r="B95" s="44"/>
      <c r="C95" s="44" t="s">
        <v>4</v>
      </c>
      <c r="D95" s="40">
        <v>7583593.683776572</v>
      </c>
      <c r="F95" s="40">
        <v>7548749.2924858555</v>
      </c>
      <c r="H95" s="43">
        <f>D95-F95</f>
        <v>34844.39129071683</v>
      </c>
    </row>
    <row r="96" spans="1:6" ht="12.75">
      <c r="A96" s="39"/>
      <c r="B96" s="39"/>
      <c r="C96" s="39"/>
      <c r="D96" s="40"/>
      <c r="F96" s="40"/>
    </row>
    <row r="97" spans="1:6" ht="12.75">
      <c r="A97" s="39" t="s">
        <v>132</v>
      </c>
      <c r="B97" s="39" t="s">
        <v>133</v>
      </c>
      <c r="C97" s="39"/>
      <c r="D97" s="40"/>
      <c r="F97" s="40"/>
    </row>
    <row r="98" spans="1:8" ht="12.75">
      <c r="A98" s="39"/>
      <c r="B98" s="39"/>
      <c r="C98" s="39" t="s">
        <v>92</v>
      </c>
      <c r="D98" s="40">
        <v>133392.4826795769</v>
      </c>
      <c r="F98" s="40">
        <v>132779.5833002667</v>
      </c>
      <c r="H98" s="43">
        <f>D98-F98</f>
        <v>612.8993793101981</v>
      </c>
    </row>
    <row r="99" spans="1:8" ht="12.75">
      <c r="A99" s="39"/>
      <c r="B99" s="39"/>
      <c r="C99" s="39" t="s">
        <v>93</v>
      </c>
      <c r="D99" s="40">
        <v>14189921.367665108</v>
      </c>
      <c r="F99" s="40">
        <v>14124722.836053748</v>
      </c>
      <c r="H99" s="43">
        <f>D99-F99</f>
        <v>65198.53161136061</v>
      </c>
    </row>
    <row r="100" spans="1:8" ht="12.75">
      <c r="A100" s="39"/>
      <c r="B100" s="39"/>
      <c r="C100" s="39" t="s">
        <v>151</v>
      </c>
      <c r="D100" s="40">
        <v>41668300.98475151</v>
      </c>
      <c r="F100" s="40">
        <v>41476847.34885351</v>
      </c>
      <c r="H100" s="43">
        <f>D100-F100</f>
        <v>191453.63589799404</v>
      </c>
    </row>
    <row r="101" spans="1:8" ht="12.75">
      <c r="A101" s="44"/>
      <c r="B101" s="44"/>
      <c r="C101" s="44" t="s">
        <v>4</v>
      </c>
      <c r="D101" s="40">
        <v>55991614.835096195</v>
      </c>
      <c r="F101" s="40">
        <v>55734349.76820753</v>
      </c>
      <c r="H101" s="43">
        <f>D101-F101</f>
        <v>257265.06688866764</v>
      </c>
    </row>
    <row r="102" spans="1:6" ht="12.75">
      <c r="A102" s="39"/>
      <c r="B102" s="39"/>
      <c r="C102" s="39"/>
      <c r="D102" s="40"/>
      <c r="F102" s="40"/>
    </row>
    <row r="103" spans="1:6" ht="12.75">
      <c r="A103" s="39" t="s">
        <v>134</v>
      </c>
      <c r="B103" s="39" t="s">
        <v>135</v>
      </c>
      <c r="C103" s="39"/>
      <c r="D103" s="40"/>
      <c r="F103" s="40"/>
    </row>
    <row r="104" spans="1:8" ht="12.75">
      <c r="A104" s="39"/>
      <c r="B104" s="39"/>
      <c r="C104" s="39" t="s">
        <v>92</v>
      </c>
      <c r="D104" s="40">
        <v>1287437.2475149087</v>
      </c>
      <c r="F104" s="40">
        <v>1281521.8505296216</v>
      </c>
      <c r="H104" s="43">
        <f>D104-F104</f>
        <v>5915.39698528708</v>
      </c>
    </row>
    <row r="105" spans="1:8" ht="12.75">
      <c r="A105" s="39"/>
      <c r="B105" s="39"/>
      <c r="C105" s="39" t="s">
        <v>93</v>
      </c>
      <c r="D105" s="40">
        <v>26121774.732299563</v>
      </c>
      <c r="F105" s="40">
        <v>26001752.830028165</v>
      </c>
      <c r="H105" s="43">
        <f>D105-F105</f>
        <v>120021.90227139741</v>
      </c>
    </row>
    <row r="106" spans="1:8" ht="12.75">
      <c r="A106" s="39"/>
      <c r="B106" s="39"/>
      <c r="C106" s="39" t="s">
        <v>151</v>
      </c>
      <c r="D106" s="40">
        <v>0</v>
      </c>
      <c r="F106" s="40">
        <v>0</v>
      </c>
      <c r="H106" s="43">
        <f>D106-F106</f>
        <v>0</v>
      </c>
    </row>
    <row r="107" spans="1:8" ht="12.75">
      <c r="A107" s="44"/>
      <c r="B107" s="44"/>
      <c r="C107" s="44" t="s">
        <v>4</v>
      </c>
      <c r="D107" s="40">
        <v>27409211.97981447</v>
      </c>
      <c r="F107" s="40">
        <v>27283274.680557787</v>
      </c>
      <c r="H107" s="43">
        <f>D107-F107</f>
        <v>125937.2992566824</v>
      </c>
    </row>
    <row r="108" spans="1:6" ht="12.75">
      <c r="A108" s="39"/>
      <c r="B108" s="39"/>
      <c r="C108" s="39"/>
      <c r="D108" s="40"/>
      <c r="F108" s="40"/>
    </row>
    <row r="109" spans="1:6" ht="12.75">
      <c r="A109" s="39" t="s">
        <v>136</v>
      </c>
      <c r="B109" s="39" t="s">
        <v>137</v>
      </c>
      <c r="C109" s="39"/>
      <c r="D109" s="40"/>
      <c r="F109" s="40"/>
    </row>
    <row r="110" spans="1:6" ht="12.75">
      <c r="A110" s="39"/>
      <c r="B110" s="39"/>
      <c r="C110" s="39" t="s">
        <v>92</v>
      </c>
      <c r="D110" s="40">
        <v>0</v>
      </c>
      <c r="F110" s="40">
        <v>0</v>
      </c>
    </row>
    <row r="111" spans="1:8" ht="12.75">
      <c r="A111" s="39"/>
      <c r="B111" s="39"/>
      <c r="C111" s="39" t="s">
        <v>93</v>
      </c>
      <c r="D111" s="40">
        <v>9847.817227854895</v>
      </c>
      <c r="F111" s="40">
        <v>9802.569392705062</v>
      </c>
      <c r="H111" s="43">
        <f>D111-F111</f>
        <v>45.24783514983392</v>
      </c>
    </row>
    <row r="112" spans="1:8" ht="12.75">
      <c r="A112" s="44"/>
      <c r="B112" s="44"/>
      <c r="C112" s="44" t="s">
        <v>4</v>
      </c>
      <c r="D112" s="40">
        <v>9847.817227854895</v>
      </c>
      <c r="F112" s="40">
        <v>9802.569392705062</v>
      </c>
      <c r="H112" s="43">
        <f>D112-F112</f>
        <v>45.24783514983392</v>
      </c>
    </row>
    <row r="113" spans="1:6" ht="12.75">
      <c r="A113" s="39"/>
      <c r="B113" s="39"/>
      <c r="C113" s="39"/>
      <c r="D113" s="40"/>
      <c r="F113" s="40"/>
    </row>
    <row r="114" spans="1:6" ht="12.75">
      <c r="A114" s="39" t="s">
        <v>138</v>
      </c>
      <c r="B114" s="39" t="s">
        <v>139</v>
      </c>
      <c r="C114" s="39"/>
      <c r="D114" s="40"/>
      <c r="F114" s="40"/>
    </row>
    <row r="115" spans="1:8" ht="12.75">
      <c r="A115" s="39"/>
      <c r="B115" s="39"/>
      <c r="C115" s="39" t="s">
        <v>92</v>
      </c>
      <c r="D115" s="40">
        <v>372610.8674864079</v>
      </c>
      <c r="F115" s="40">
        <v>370898.8297102221</v>
      </c>
      <c r="H115" s="43">
        <f>D115-F115</f>
        <v>1712.03777618584</v>
      </c>
    </row>
    <row r="116" spans="1:8" ht="12.75">
      <c r="A116" s="39"/>
      <c r="B116" s="39"/>
      <c r="C116" s="39" t="s">
        <v>93</v>
      </c>
      <c r="D116" s="40">
        <v>7696325.852657684</v>
      </c>
      <c r="F116" s="40">
        <v>7660963.490076926</v>
      </c>
      <c r="H116" s="43">
        <f>D116-F116</f>
        <v>35362.36258075852</v>
      </c>
    </row>
    <row r="117" spans="1:8" ht="12.75">
      <c r="A117" s="39"/>
      <c r="B117" s="39"/>
      <c r="C117" s="39" t="s">
        <v>151</v>
      </c>
      <c r="D117" s="40">
        <v>0</v>
      </c>
      <c r="F117" s="40">
        <v>0</v>
      </c>
      <c r="H117" s="43">
        <f>D117-F117</f>
        <v>0</v>
      </c>
    </row>
    <row r="118" spans="1:8" ht="12.75">
      <c r="A118" s="44"/>
      <c r="B118" s="44"/>
      <c r="C118" s="44" t="s">
        <v>4</v>
      </c>
      <c r="D118" s="40">
        <v>8068936.720144092</v>
      </c>
      <c r="F118" s="40">
        <v>8031862.319787147</v>
      </c>
      <c r="H118" s="43">
        <f>D118-F118</f>
        <v>37074.40035694465</v>
      </c>
    </row>
    <row r="119" spans="1:6" ht="12.75">
      <c r="A119" s="39"/>
      <c r="B119" s="39"/>
      <c r="C119" s="39"/>
      <c r="D119" s="40"/>
      <c r="F119" s="40"/>
    </row>
    <row r="120" spans="1:6" ht="12.75">
      <c r="A120" s="39" t="s">
        <v>140</v>
      </c>
      <c r="B120" s="39" t="s">
        <v>141</v>
      </c>
      <c r="C120" s="39"/>
      <c r="D120" s="40"/>
      <c r="F120" s="40"/>
    </row>
    <row r="121" spans="1:6" ht="12.75">
      <c r="A121" s="39"/>
      <c r="B121" s="39"/>
      <c r="C121" s="39" t="s">
        <v>92</v>
      </c>
      <c r="D121" s="40">
        <v>0</v>
      </c>
      <c r="F121" s="40">
        <v>0</v>
      </c>
    </row>
    <row r="122" spans="1:8" ht="12.75">
      <c r="A122" s="39"/>
      <c r="B122" s="39"/>
      <c r="C122" s="39" t="s">
        <v>93</v>
      </c>
      <c r="D122" s="40">
        <v>100569.32737411173</v>
      </c>
      <c r="F122" s="40">
        <v>100107.24077757316</v>
      </c>
      <c r="H122" s="43">
        <f>D122-F122</f>
        <v>462.08659653857467</v>
      </c>
    </row>
    <row r="123" spans="1:8" ht="12.75">
      <c r="A123" s="39"/>
      <c r="B123" s="39"/>
      <c r="C123" s="39" t="s">
        <v>151</v>
      </c>
      <c r="D123" s="40">
        <v>0</v>
      </c>
      <c r="F123" s="40">
        <v>0</v>
      </c>
      <c r="H123" s="43">
        <f>D123-F123</f>
        <v>0</v>
      </c>
    </row>
    <row r="124" spans="1:8" ht="12.75">
      <c r="A124" s="44"/>
      <c r="B124" s="44"/>
      <c r="C124" s="44" t="s">
        <v>4</v>
      </c>
      <c r="D124" s="40">
        <v>100569.32737411173</v>
      </c>
      <c r="F124" s="40">
        <v>100107.24077757316</v>
      </c>
      <c r="H124" s="43">
        <f>D124-F124</f>
        <v>462.08659653857467</v>
      </c>
    </row>
    <row r="125" spans="1:6" ht="12.75">
      <c r="A125" s="39"/>
      <c r="B125" s="39"/>
      <c r="C125" s="39"/>
      <c r="D125" s="40"/>
      <c r="F125" s="40"/>
    </row>
    <row r="126" spans="1:6" ht="12.75">
      <c r="A126" s="39" t="s">
        <v>142</v>
      </c>
      <c r="B126" s="39" t="s">
        <v>143</v>
      </c>
      <c r="C126" s="39"/>
      <c r="D126" s="40"/>
      <c r="F126" s="40"/>
    </row>
    <row r="127" spans="1:8" ht="12.75">
      <c r="A127" s="39"/>
      <c r="B127" s="39"/>
      <c r="C127" s="39" t="s">
        <v>92</v>
      </c>
      <c r="D127" s="40">
        <v>617677.0760346857</v>
      </c>
      <c r="F127" s="40">
        <v>614839.0308247082</v>
      </c>
      <c r="H127" s="43">
        <f>D127-F127</f>
        <v>2838.045209977543</v>
      </c>
    </row>
    <row r="128" spans="1:8" ht="12.75">
      <c r="A128" s="39"/>
      <c r="B128" s="39"/>
      <c r="C128" s="39" t="s">
        <v>93</v>
      </c>
      <c r="D128" s="40">
        <v>6233293.743555568</v>
      </c>
      <c r="F128" s="40">
        <v>6204653.584906896</v>
      </c>
      <c r="H128" s="43">
        <f>D128-F128</f>
        <v>28640.158648672514</v>
      </c>
    </row>
    <row r="129" spans="1:8" ht="12.75">
      <c r="A129" s="39"/>
      <c r="B129" s="39"/>
      <c r="C129" s="39" t="s">
        <v>151</v>
      </c>
      <c r="D129" s="40">
        <v>0</v>
      </c>
      <c r="F129" s="40">
        <v>0</v>
      </c>
      <c r="H129" s="43">
        <f>D129-F129</f>
        <v>0</v>
      </c>
    </row>
    <row r="130" spans="1:8" ht="12.75">
      <c r="A130" s="44"/>
      <c r="B130" s="44"/>
      <c r="C130" s="44" t="s">
        <v>4</v>
      </c>
      <c r="D130" s="40">
        <v>6850970.819590254</v>
      </c>
      <c r="F130" s="40">
        <v>6819492.6157316035</v>
      </c>
      <c r="H130" s="43">
        <f>D130-F130</f>
        <v>31478.20385865029</v>
      </c>
    </row>
    <row r="131" spans="1:6" ht="12.75">
      <c r="A131" s="39"/>
      <c r="B131" s="39"/>
      <c r="C131" s="39"/>
      <c r="D131" s="40"/>
      <c r="F131" s="40"/>
    </row>
    <row r="132" spans="1:6" ht="12.75">
      <c r="A132" s="39" t="s">
        <v>144</v>
      </c>
      <c r="B132" s="39" t="s">
        <v>145</v>
      </c>
      <c r="C132" s="39"/>
      <c r="D132" s="40"/>
      <c r="F132" s="40"/>
    </row>
    <row r="133" spans="1:8" ht="12.75">
      <c r="A133" s="39"/>
      <c r="B133" s="39"/>
      <c r="C133" s="39" t="s">
        <v>92</v>
      </c>
      <c r="D133" s="40">
        <v>2213621.8708252115</v>
      </c>
      <c r="F133" s="40">
        <v>2203450.9268304496</v>
      </c>
      <c r="H133" s="43">
        <f>D133-F133</f>
        <v>10170.94399476191</v>
      </c>
    </row>
    <row r="134" spans="1:8" ht="12.75">
      <c r="A134" s="39"/>
      <c r="B134" s="39"/>
      <c r="C134" s="39" t="s">
        <v>93</v>
      </c>
      <c r="D134" s="40">
        <v>7549177.911382687</v>
      </c>
      <c r="F134" s="40">
        <v>7514491.650483691</v>
      </c>
      <c r="H134" s="43">
        <f>D134-F134</f>
        <v>34686.260898996145</v>
      </c>
    </row>
    <row r="135" spans="1:8" ht="12.75">
      <c r="A135" s="46"/>
      <c r="B135" s="46"/>
      <c r="C135" s="46" t="s">
        <v>4</v>
      </c>
      <c r="D135" s="40">
        <v>9762799.782207899</v>
      </c>
      <c r="F135" s="40">
        <v>9717942.57731414</v>
      </c>
      <c r="H135" s="43">
        <f>D135-F135</f>
        <v>44857.20489375852</v>
      </c>
    </row>
    <row r="136" spans="1:6" ht="12.75">
      <c r="A136" s="39"/>
      <c r="B136" s="39"/>
      <c r="C136" s="39"/>
      <c r="D136" s="40"/>
      <c r="F136" s="40"/>
    </row>
    <row r="137" spans="1:6" ht="12.75">
      <c r="A137" s="39" t="s">
        <v>146</v>
      </c>
      <c r="B137" s="39" t="s">
        <v>147</v>
      </c>
      <c r="C137" s="39"/>
      <c r="D137" s="40"/>
      <c r="F137" s="40"/>
    </row>
    <row r="138" spans="1:8" ht="12.75">
      <c r="A138" s="39"/>
      <c r="B138" s="39"/>
      <c r="C138" s="39" t="s">
        <v>92</v>
      </c>
      <c r="D138" s="40">
        <v>0</v>
      </c>
      <c r="F138" s="40">
        <v>0</v>
      </c>
      <c r="H138" s="43">
        <f>D138-F138</f>
        <v>0</v>
      </c>
    </row>
    <row r="139" spans="1:8" ht="12.75">
      <c r="A139" s="39"/>
      <c r="B139" s="39"/>
      <c r="C139" s="39" t="s">
        <v>93</v>
      </c>
      <c r="D139" s="40">
        <v>430880.10171406984</v>
      </c>
      <c r="F139" s="40">
        <v>428900.3338771369</v>
      </c>
      <c r="H139" s="43">
        <f>D139-F139</f>
        <v>1979.767836932966</v>
      </c>
    </row>
    <row r="140" spans="1:8" ht="12.75">
      <c r="A140" s="39"/>
      <c r="B140" s="39"/>
      <c r="C140" s="39" t="s">
        <v>151</v>
      </c>
      <c r="D140" s="40">
        <v>0</v>
      </c>
      <c r="F140" s="40">
        <v>0</v>
      </c>
      <c r="H140" s="43">
        <f>D140-F140</f>
        <v>0</v>
      </c>
    </row>
    <row r="141" spans="1:8" ht="12.75">
      <c r="A141" s="44"/>
      <c r="B141" s="44"/>
      <c r="C141" s="44" t="s">
        <v>4</v>
      </c>
      <c r="D141" s="40">
        <v>430880.10171406984</v>
      </c>
      <c r="F141" s="40">
        <v>428900.3338771369</v>
      </c>
      <c r="H141" s="43">
        <f>D141-F141</f>
        <v>1979.767836932966</v>
      </c>
    </row>
    <row r="142" spans="1:6" ht="12.75">
      <c r="A142" s="39"/>
      <c r="B142" s="39"/>
      <c r="C142" s="39"/>
      <c r="D142" s="40"/>
      <c r="F142" s="40"/>
    </row>
    <row r="143" spans="1:6" ht="12.75">
      <c r="A143" s="47">
        <v>399</v>
      </c>
      <c r="B143" s="39" t="s">
        <v>145</v>
      </c>
      <c r="C143" s="39"/>
      <c r="D143" s="40"/>
      <c r="F143" s="40"/>
    </row>
    <row r="144" spans="1:8" ht="12.75">
      <c r="A144" s="39"/>
      <c r="B144" s="39"/>
      <c r="C144" s="39" t="s">
        <v>92</v>
      </c>
      <c r="D144" s="40">
        <v>0</v>
      </c>
      <c r="F144" s="40">
        <v>0</v>
      </c>
      <c r="H144" s="43">
        <f>D144-F144</f>
        <v>0</v>
      </c>
    </row>
    <row r="145" spans="1:8" ht="12.75">
      <c r="A145" s="39"/>
      <c r="B145" s="39"/>
      <c r="C145" s="39" t="s">
        <v>93</v>
      </c>
      <c r="D145" s="40">
        <v>66295.55383121707</v>
      </c>
      <c r="F145" s="40">
        <v>65990.94518327863</v>
      </c>
      <c r="H145" s="43">
        <f>D145-F145</f>
        <v>304.6086479384394</v>
      </c>
    </row>
    <row r="146" spans="1:8" ht="12.75">
      <c r="A146" s="39"/>
      <c r="B146" s="39"/>
      <c r="C146" s="39" t="s">
        <v>4</v>
      </c>
      <c r="D146" s="40">
        <v>66295.55383121707</v>
      </c>
      <c r="F146" s="40">
        <v>65990.94518327863</v>
      </c>
      <c r="H146" s="43">
        <f>D146-F146</f>
        <v>304.6086479384394</v>
      </c>
    </row>
    <row r="147" spans="1:6" ht="13.5" thickBot="1">
      <c r="A147" s="42"/>
      <c r="B147" s="42"/>
      <c r="C147" s="42"/>
      <c r="D147" s="40"/>
      <c r="F147" s="40"/>
    </row>
    <row r="148" spans="1:8" ht="12.75">
      <c r="A148" s="54"/>
      <c r="B148" s="54" t="s">
        <v>148</v>
      </c>
      <c r="C148" s="55"/>
      <c r="D148" s="56">
        <v>116875706.4727105</v>
      </c>
      <c r="F148" s="40">
        <v>116338696.84132344</v>
      </c>
      <c r="H148" s="43">
        <f>D148-F148</f>
        <v>537009.6313870698</v>
      </c>
    </row>
    <row r="149" spans="1:6" ht="13.5" thickBot="1">
      <c r="A149" s="57"/>
      <c r="B149" s="57"/>
      <c r="C149" s="55"/>
      <c r="D149" s="56"/>
      <c r="F149" s="40"/>
    </row>
    <row r="150" spans="1:6" ht="13.5" thickTop="1">
      <c r="A150" s="52" t="s">
        <v>149</v>
      </c>
      <c r="B150" s="52"/>
      <c r="C150" s="55"/>
      <c r="D150" s="56"/>
      <c r="F150" s="40"/>
    </row>
    <row r="151" spans="1:8" ht="12.75">
      <c r="A151" s="52"/>
      <c r="B151" s="52" t="s">
        <v>150</v>
      </c>
      <c r="C151" s="55"/>
      <c r="D151" s="58">
        <v>83681111.40018798</v>
      </c>
      <c r="F151" s="40">
        <v>83597338.89624538</v>
      </c>
      <c r="H151" s="43">
        <f>D151-F151</f>
        <v>83772.50394260883</v>
      </c>
    </row>
    <row r="152" spans="1:8" ht="12.75">
      <c r="A152" s="52"/>
      <c r="B152" s="52" t="s">
        <v>92</v>
      </c>
      <c r="C152" s="55"/>
      <c r="D152" s="58">
        <v>43235304.829312354</v>
      </c>
      <c r="F152" s="40">
        <v>43286202.67398679</v>
      </c>
      <c r="H152" s="43">
        <f>D152-F152</f>
        <v>-50897.84467443824</v>
      </c>
    </row>
    <row r="153" spans="1:8" ht="12.75">
      <c r="A153" s="52"/>
      <c r="B153" s="52" t="s">
        <v>93</v>
      </c>
      <c r="C153" s="55"/>
      <c r="D153" s="58">
        <v>1318221631.186294</v>
      </c>
      <c r="F153" s="40">
        <v>1321334255.5434291</v>
      </c>
      <c r="H153" s="43">
        <f>D153-F153</f>
        <v>-3112624.3571350574</v>
      </c>
    </row>
    <row r="154" spans="1:8" ht="12.75">
      <c r="A154" s="52"/>
      <c r="B154" s="52" t="s">
        <v>151</v>
      </c>
      <c r="C154" s="55"/>
      <c r="D154" s="58">
        <v>116875706.4727105</v>
      </c>
      <c r="F154" s="40">
        <v>116338696.84132344</v>
      </c>
      <c r="H154" s="43">
        <f>D154-F154</f>
        <v>537009.6313870698</v>
      </c>
    </row>
    <row r="155" spans="1:8" ht="12.75">
      <c r="A155" s="59"/>
      <c r="B155" s="59" t="s">
        <v>4</v>
      </c>
      <c r="C155" s="55"/>
      <c r="D155" s="56">
        <v>1562013753.888505</v>
      </c>
      <c r="F155" s="40">
        <f>SUM(F151:F154)</f>
        <v>1564556493.9549847</v>
      </c>
      <c r="H155" s="43">
        <f>D155-F155</f>
        <v>-2542740.066479683</v>
      </c>
    </row>
    <row r="156" spans="1:6" ht="12.75">
      <c r="A156" s="52"/>
      <c r="B156" s="52"/>
      <c r="C156" s="55"/>
      <c r="D156" s="56"/>
      <c r="F156" s="40"/>
    </row>
    <row r="157" spans="1:6" ht="12.75">
      <c r="A157" s="39" t="s">
        <v>152</v>
      </c>
      <c r="B157" s="39"/>
      <c r="D157" s="40"/>
      <c r="F157" s="40"/>
    </row>
    <row r="158" spans="1:6" ht="12.75">
      <c r="A158" s="39"/>
      <c r="B158" s="39" t="s">
        <v>93</v>
      </c>
      <c r="D158" s="40">
        <v>0</v>
      </c>
      <c r="F158" s="40">
        <v>0</v>
      </c>
    </row>
    <row r="159" spans="1:6" ht="12.75">
      <c r="A159" s="44"/>
      <c r="B159" s="44" t="s">
        <v>4</v>
      </c>
      <c r="D159" s="40">
        <v>0</v>
      </c>
      <c r="F159" s="40">
        <v>0</v>
      </c>
    </row>
    <row r="160" spans="1:6" ht="12.75">
      <c r="A160" s="39"/>
      <c r="B160" s="39"/>
      <c r="D160" s="40"/>
      <c r="F160" s="40"/>
    </row>
    <row r="161" spans="1:6" ht="12.75">
      <c r="A161" s="39" t="s">
        <v>153</v>
      </c>
      <c r="B161" s="39"/>
      <c r="D161" s="40"/>
      <c r="F161" s="40"/>
    </row>
    <row r="162" spans="1:6" ht="12.75">
      <c r="A162" s="39"/>
      <c r="B162" s="39" t="s">
        <v>150</v>
      </c>
      <c r="D162" s="40">
        <v>0</v>
      </c>
      <c r="F162" s="40">
        <v>0</v>
      </c>
    </row>
    <row r="163" spans="1:8" ht="12.75">
      <c r="A163" s="39"/>
      <c r="B163" s="39" t="s">
        <v>92</v>
      </c>
      <c r="D163" s="40">
        <v>234167.39463817273</v>
      </c>
      <c r="F163" s="40">
        <v>234443.13263992636</v>
      </c>
      <c r="H163" s="43">
        <f>D163-F163</f>
        <v>-275.7380017536343</v>
      </c>
    </row>
    <row r="164" spans="1:8" ht="12.75">
      <c r="A164" s="39"/>
      <c r="B164" s="39" t="s">
        <v>93</v>
      </c>
      <c r="D164" s="40">
        <v>5800030.33197465</v>
      </c>
      <c r="F164" s="40">
        <v>5813726.147449037</v>
      </c>
      <c r="H164" s="43">
        <f>D164-F164</f>
        <v>-13695.815474387258</v>
      </c>
    </row>
    <row r="165" spans="1:8" ht="12.75">
      <c r="A165" s="39"/>
      <c r="B165" s="39" t="s">
        <v>151</v>
      </c>
      <c r="D165" s="40">
        <v>483927.9358630456</v>
      </c>
      <c r="F165" s="40">
        <v>481704.42876906804</v>
      </c>
      <c r="H165" s="43">
        <f>D165-F165</f>
        <v>2223.5070939775906</v>
      </c>
    </row>
    <row r="166" spans="1:8" ht="12.75">
      <c r="A166" s="44"/>
      <c r="B166" s="44" t="s">
        <v>4</v>
      </c>
      <c r="D166" s="40">
        <v>6518125.662475868</v>
      </c>
      <c r="F166" s="40">
        <v>6529873.708858031</v>
      </c>
      <c r="H166" s="43">
        <f>D166-F166</f>
        <v>-11748.04638216272</v>
      </c>
    </row>
    <row r="167" spans="1:6" ht="12.75">
      <c r="A167" s="39"/>
      <c r="B167" s="39"/>
      <c r="D167" s="40"/>
      <c r="F167" s="40"/>
    </row>
    <row r="168" spans="1:8" ht="12.75">
      <c r="A168" s="39"/>
      <c r="B168" s="39"/>
      <c r="C168" s="48"/>
      <c r="D168" s="40"/>
      <c r="F168" s="40"/>
      <c r="H168" s="43">
        <f>H155+H166</f>
        <v>-2554488.1128618456</v>
      </c>
    </row>
    <row r="169" spans="1:6" ht="12.75">
      <c r="A169" s="39" t="s">
        <v>164</v>
      </c>
      <c r="B169" s="39"/>
      <c r="C169" s="48"/>
      <c r="F169" s="40"/>
    </row>
    <row r="170" spans="1:6" ht="12.75">
      <c r="A170" s="61">
        <v>403</v>
      </c>
      <c r="B170" s="49" t="s">
        <v>165</v>
      </c>
      <c r="C170" s="49"/>
      <c r="D170" s="49"/>
      <c r="F170" s="40"/>
    </row>
    <row r="171" spans="1:8" ht="12.75">
      <c r="A171" s="61"/>
      <c r="B171" s="49"/>
      <c r="C171" s="49" t="s">
        <v>150</v>
      </c>
      <c r="D171" s="49"/>
      <c r="H171" s="40">
        <f>(290032/-13561064)*$H$175</f>
        <v>1430.8414645121532</v>
      </c>
    </row>
    <row r="172" spans="1:8" ht="12.75">
      <c r="A172" s="61"/>
      <c r="B172" s="49"/>
      <c r="C172" s="49" t="s">
        <v>92</v>
      </c>
      <c r="D172" s="49"/>
      <c r="H172" s="40">
        <f>(-863197/-13561064)*$H$175</f>
        <v>-4258.488924127328</v>
      </c>
    </row>
    <row r="173" spans="1:8" ht="12.75">
      <c r="A173" s="61"/>
      <c r="B173" s="49"/>
      <c r="C173" s="49" t="s">
        <v>93</v>
      </c>
      <c r="D173" s="49"/>
      <c r="H173" s="40">
        <f>(-24050988/-13561064)*$H$175</f>
        <v>-118652.94482293064</v>
      </c>
    </row>
    <row r="174" spans="1:8" ht="12.75">
      <c r="A174" s="61"/>
      <c r="B174" s="49"/>
      <c r="C174" s="49" t="s">
        <v>151</v>
      </c>
      <c r="D174" s="49"/>
      <c r="H174" s="41">
        <f>(11063090/-13561064)*$H$175</f>
        <v>54578.55649593754</v>
      </c>
    </row>
    <row r="175" spans="1:8" ht="12.75">
      <c r="A175" s="61"/>
      <c r="B175" s="49"/>
      <c r="C175" s="49" t="s">
        <v>166</v>
      </c>
      <c r="D175" s="49"/>
      <c r="H175" s="40">
        <f>PISa!F18</f>
        <v>-66902.04071999999</v>
      </c>
    </row>
    <row r="177" spans="1:6" ht="12.75">
      <c r="A177" s="61" t="s">
        <v>167</v>
      </c>
      <c r="B177" s="49" t="s">
        <v>168</v>
      </c>
      <c r="C177" s="49"/>
      <c r="D177" s="49"/>
      <c r="F177" s="40"/>
    </row>
    <row r="178" spans="1:8" ht="12.75">
      <c r="A178" s="61"/>
      <c r="B178" s="49"/>
      <c r="C178" s="49" t="s">
        <v>150</v>
      </c>
      <c r="D178" s="49"/>
      <c r="H178" s="40">
        <f>(290032/-13561064)*$H$175</f>
        <v>1430.8414645121532</v>
      </c>
    </row>
    <row r="179" spans="1:8" ht="12.75">
      <c r="A179" s="61"/>
      <c r="B179" s="49"/>
      <c r="C179" s="49" t="s">
        <v>92</v>
      </c>
      <c r="D179" s="49"/>
      <c r="H179" s="40">
        <f>(-863197/-13561064)*$H$175</f>
        <v>-4258.488924127328</v>
      </c>
    </row>
    <row r="180" spans="1:8" ht="12.75">
      <c r="A180" s="61"/>
      <c r="B180" s="49"/>
      <c r="C180" s="49" t="s">
        <v>93</v>
      </c>
      <c r="D180" s="49"/>
      <c r="H180" s="40">
        <f>(-24050988/-13561064)*$H$175</f>
        <v>-118652.94482293064</v>
      </c>
    </row>
    <row r="181" spans="1:8" ht="12.75">
      <c r="A181" s="61"/>
      <c r="B181" s="49"/>
      <c r="C181" s="49" t="s">
        <v>151</v>
      </c>
      <c r="D181" s="49"/>
      <c r="H181" s="41">
        <f>(11063090/-13561064)*$H$175</f>
        <v>54578.55649593754</v>
      </c>
    </row>
    <row r="182" spans="1:8" ht="12.75">
      <c r="A182" s="61"/>
      <c r="B182" s="49"/>
      <c r="C182" s="49" t="s">
        <v>166</v>
      </c>
      <c r="D182" s="49"/>
      <c r="H182" s="40">
        <f>H175</f>
        <v>-66902.04071999999</v>
      </c>
    </row>
    <row r="184" spans="1:3" ht="12.75">
      <c r="A184" s="62">
        <v>2820</v>
      </c>
      <c r="B184" s="63" t="s">
        <v>169</v>
      </c>
      <c r="C184" s="63"/>
    </row>
    <row r="185" spans="1:8" ht="12.75">
      <c r="A185" s="62"/>
      <c r="B185" s="63"/>
      <c r="C185" s="63" t="s">
        <v>150</v>
      </c>
      <c r="H185" s="40">
        <f>354725.704730963/F196*F195</f>
        <v>21489.736664656317</v>
      </c>
    </row>
    <row r="186" spans="1:8" ht="12.75">
      <c r="A186" s="62"/>
      <c r="B186" s="63"/>
      <c r="C186" s="63" t="s">
        <v>92</v>
      </c>
      <c r="H186" s="40">
        <f>-179021.338026886/F196*F195</f>
        <v>-10845.341513860694</v>
      </c>
    </row>
    <row r="187" spans="1:8" ht="12.75">
      <c r="A187" s="62"/>
      <c r="B187" s="63"/>
      <c r="C187" s="63" t="s">
        <v>93</v>
      </c>
      <c r="H187" s="40">
        <f>-12399678.5075328/F196*F195</f>
        <v>-751188.3754107304</v>
      </c>
    </row>
    <row r="188" spans="1:8" ht="12.75">
      <c r="A188" s="62"/>
      <c r="B188" s="63"/>
      <c r="C188" s="63" t="s">
        <v>151</v>
      </c>
      <c r="H188" s="41">
        <f>5730803.64841707/F196*F195</f>
        <v>347179.4111304637</v>
      </c>
    </row>
    <row r="189" spans="1:8" ht="12.75">
      <c r="A189" s="62"/>
      <c r="B189" s="63"/>
      <c r="C189" s="63" t="s">
        <v>4</v>
      </c>
      <c r="H189" s="40">
        <f>SUM(H185:H188)</f>
        <v>-393364.5691294711</v>
      </c>
    </row>
    <row r="190" spans="1:8" ht="12.75">
      <c r="A190" s="62"/>
      <c r="B190" s="63"/>
      <c r="C190" s="63"/>
      <c r="H190" s="40"/>
    </row>
    <row r="191" spans="1:8" ht="12.75">
      <c r="A191" s="62">
        <v>2821</v>
      </c>
      <c r="B191" s="63" t="s">
        <v>170</v>
      </c>
      <c r="C191" s="63"/>
      <c r="H191" s="40"/>
    </row>
    <row r="192" spans="1:8" ht="12.75">
      <c r="A192" s="62"/>
      <c r="B192" s="63"/>
      <c r="C192" s="63" t="s">
        <v>150</v>
      </c>
      <c r="H192" s="40">
        <f>114880.180929926/F196*F195</f>
        <v>6959.588220550774</v>
      </c>
    </row>
    <row r="193" spans="1:8" ht="12.75">
      <c r="A193" s="62"/>
      <c r="B193" s="63"/>
      <c r="C193" s="63" t="s">
        <v>92</v>
      </c>
      <c r="H193" s="40">
        <v>0</v>
      </c>
    </row>
    <row r="194" spans="1:8" ht="12.75">
      <c r="A194" s="62"/>
      <c r="B194" s="63"/>
      <c r="C194" s="63" t="s">
        <v>93</v>
      </c>
      <c r="H194" s="40">
        <f>-1083935.61755709/F196*F195</f>
        <v>-65666.20538652569</v>
      </c>
    </row>
    <row r="195" spans="1:8" ht="12.75">
      <c r="A195" s="62"/>
      <c r="B195" s="63"/>
      <c r="C195" s="63" t="s">
        <v>151</v>
      </c>
      <c r="F195" s="64">
        <f>PISa!F22</f>
        <v>-470792.1384</v>
      </c>
      <c r="H195" s="41">
        <f>-309023.000256158/F196*F195</f>
        <v>-18721.00840243168</v>
      </c>
    </row>
    <row r="196" spans="1:8" ht="12.75">
      <c r="A196" s="62"/>
      <c r="B196" s="63"/>
      <c r="C196" s="63" t="s">
        <v>4</v>
      </c>
      <c r="F196" s="64">
        <f>-6493170-1278078</f>
        <v>-7771248</v>
      </c>
      <c r="H196" s="40">
        <f>SUM(H192:H195)</f>
        <v>-77427.6255684066</v>
      </c>
    </row>
    <row r="198" ht="12.75">
      <c r="H198" s="43"/>
    </row>
  </sheetData>
  <printOptions/>
  <pageMargins left="0.75" right="0.75" top="1" bottom="1" header="0.5" footer="0.5"/>
  <pageSetup fitToHeight="4" horizontalDpi="600" verticalDpi="600" orientation="portrait" scale="85" r:id="rId1"/>
  <rowBreaks count="2" manualBreakCount="2">
    <brk id="108" max="255" man="1"/>
    <brk id="1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S46"/>
  <sheetViews>
    <sheetView workbookViewId="0" topLeftCell="A10">
      <selection activeCell="E8" sqref="E8"/>
    </sheetView>
  </sheetViews>
  <sheetFormatPr defaultColWidth="9.140625" defaultRowHeight="12.75"/>
  <cols>
    <col min="1" max="1" width="41.28125" style="0" customWidth="1"/>
    <col min="2" max="2" width="1.57421875" style="0" customWidth="1"/>
    <col min="3" max="3" width="6.28125" style="0" customWidth="1"/>
    <col min="4" max="4" width="3.7109375" style="0" customWidth="1"/>
    <col min="5" max="5" width="15.57421875" style="0" customWidth="1"/>
    <col min="6" max="6" width="19.421875" style="0" customWidth="1"/>
    <col min="7" max="7" width="2.140625" style="0" customWidth="1"/>
    <col min="8" max="8" width="16.28125" style="0" customWidth="1"/>
  </cols>
  <sheetData>
    <row r="1" spans="1:8" ht="15">
      <c r="A1" s="1" t="s">
        <v>0</v>
      </c>
      <c r="B1" s="1"/>
      <c r="C1" s="1"/>
      <c r="D1" s="1"/>
      <c r="E1" s="1"/>
      <c r="F1" s="1" t="s">
        <v>1</v>
      </c>
      <c r="H1" s="1"/>
    </row>
    <row r="2" spans="1:8" ht="15">
      <c r="A2" s="1" t="s">
        <v>39</v>
      </c>
      <c r="B2" s="1"/>
      <c r="C2" s="1"/>
      <c r="D2" s="1"/>
      <c r="E2" s="1"/>
      <c r="F2" s="1" t="s">
        <v>3</v>
      </c>
      <c r="H2" s="1"/>
    </row>
    <row r="3" spans="1:8" ht="15">
      <c r="A3" s="1" t="s">
        <v>8</v>
      </c>
      <c r="B3" s="1"/>
      <c r="C3" s="1"/>
      <c r="D3" s="1"/>
      <c r="E3" s="1"/>
      <c r="F3" s="1" t="s">
        <v>7</v>
      </c>
      <c r="H3" s="1"/>
    </row>
    <row r="4" spans="1:8" ht="15">
      <c r="A4" s="1"/>
      <c r="B4" s="1"/>
      <c r="C4" s="1"/>
      <c r="D4" s="1"/>
      <c r="E4" s="1"/>
      <c r="F4" s="1" t="s">
        <v>81</v>
      </c>
      <c r="H4" s="1"/>
    </row>
    <row r="5" spans="1:8" ht="15">
      <c r="A5" s="1"/>
      <c r="B5" s="1"/>
      <c r="C5" s="1"/>
      <c r="D5" s="1"/>
      <c r="E5" s="1"/>
      <c r="F5" s="1"/>
      <c r="G5" s="1"/>
      <c r="H5" s="1"/>
    </row>
    <row r="6" spans="1:19" ht="15">
      <c r="A6" s="1"/>
      <c r="B6" s="1"/>
      <c r="C6" s="1"/>
      <c r="D6" s="1"/>
      <c r="E6" s="1"/>
      <c r="F6" s="1"/>
      <c r="G6" s="1"/>
      <c r="H6" s="1"/>
      <c r="I6" s="1"/>
      <c r="J6" s="1"/>
      <c r="K6" s="1"/>
      <c r="L6" s="1"/>
      <c r="M6" s="1"/>
      <c r="N6" s="1"/>
      <c r="O6" s="1"/>
      <c r="P6" s="1"/>
      <c r="Q6" s="1"/>
      <c r="R6" s="1"/>
      <c r="S6" s="1"/>
    </row>
    <row r="7" spans="1:19" ht="15">
      <c r="A7" s="1"/>
      <c r="B7" s="1"/>
      <c r="C7" s="1"/>
      <c r="D7" s="1"/>
      <c r="E7" s="1"/>
      <c r="F7" s="1"/>
      <c r="G7" s="1"/>
      <c r="H7" s="1"/>
      <c r="I7" s="1"/>
      <c r="J7" s="1"/>
      <c r="K7" s="1"/>
      <c r="L7" s="1"/>
      <c r="M7" s="1"/>
      <c r="N7" s="1"/>
      <c r="O7" s="1"/>
      <c r="P7" s="1"/>
      <c r="Q7" s="1"/>
      <c r="R7" s="1"/>
      <c r="S7" s="1"/>
    </row>
    <row r="8" spans="1:19" ht="15">
      <c r="A8" s="1"/>
      <c r="B8" s="1"/>
      <c r="C8" s="1"/>
      <c r="D8" s="1"/>
      <c r="E8" s="1"/>
      <c r="G8" s="1"/>
      <c r="H8" s="1"/>
      <c r="I8" s="1"/>
      <c r="J8" s="1"/>
      <c r="K8" s="1"/>
      <c r="L8" s="1"/>
      <c r="M8" s="1"/>
      <c r="N8" s="1"/>
      <c r="O8" s="1"/>
      <c r="P8" s="1"/>
      <c r="Q8" s="1"/>
      <c r="R8" s="1"/>
      <c r="S8" s="1"/>
    </row>
    <row r="9" spans="1:19" ht="15">
      <c r="A9" s="22" t="s">
        <v>27</v>
      </c>
      <c r="B9" s="22"/>
      <c r="C9" s="22"/>
      <c r="D9" s="1"/>
      <c r="E9" s="1"/>
      <c r="G9" s="1"/>
      <c r="H9" s="6" t="s">
        <v>6</v>
      </c>
      <c r="I9" s="1"/>
      <c r="J9" s="1"/>
      <c r="K9" s="1"/>
      <c r="L9" s="1"/>
      <c r="M9" s="1"/>
      <c r="N9" s="1"/>
      <c r="O9" s="1"/>
      <c r="P9" s="1"/>
      <c r="Q9" s="1"/>
      <c r="R9" s="1"/>
      <c r="S9" s="1"/>
    </row>
    <row r="10" spans="1:19" ht="15">
      <c r="A10" s="1"/>
      <c r="B10" s="1"/>
      <c r="C10" s="1"/>
      <c r="D10" s="1"/>
      <c r="E10" s="1"/>
      <c r="G10" s="1"/>
      <c r="H10" s="1"/>
      <c r="I10" s="1"/>
      <c r="J10" s="1"/>
      <c r="K10" s="1"/>
      <c r="L10" s="1"/>
      <c r="M10" s="1"/>
      <c r="N10" s="1"/>
      <c r="O10" s="1"/>
      <c r="P10" s="1"/>
      <c r="Q10" s="1"/>
      <c r="R10" s="1"/>
      <c r="S10" s="1"/>
    </row>
    <row r="11" spans="1:19" ht="15">
      <c r="A11" s="1" t="s">
        <v>28</v>
      </c>
      <c r="B11" s="1"/>
      <c r="C11" s="1"/>
      <c r="D11" s="1"/>
      <c r="E11" s="1"/>
      <c r="G11" s="1"/>
      <c r="H11" s="17">
        <f>732271244*0.0312</f>
        <v>22846862.812799998</v>
      </c>
      <c r="I11" s="1"/>
      <c r="J11" s="1"/>
      <c r="K11" s="1"/>
      <c r="L11" s="1"/>
      <c r="M11" s="1"/>
      <c r="N11" s="1"/>
      <c r="O11" s="1"/>
      <c r="P11" s="1"/>
      <c r="Q11" s="1"/>
      <c r="R11" s="1"/>
      <c r="S11" s="1"/>
    </row>
    <row r="12" spans="1:19" ht="15">
      <c r="A12" s="1" t="s">
        <v>29</v>
      </c>
      <c r="B12" s="1"/>
      <c r="C12" s="1"/>
      <c r="D12" s="1"/>
      <c r="E12" s="1"/>
      <c r="G12" s="1"/>
      <c r="H12" s="22">
        <v>365</v>
      </c>
      <c r="I12" s="1"/>
      <c r="J12" s="1"/>
      <c r="K12" s="1"/>
      <c r="L12" s="1"/>
      <c r="M12" s="1"/>
      <c r="N12" s="1"/>
      <c r="O12" s="1"/>
      <c r="P12" s="1"/>
      <c r="Q12" s="1"/>
      <c r="R12" s="1"/>
      <c r="S12" s="1"/>
    </row>
    <row r="13" spans="1:19" ht="15">
      <c r="A13" s="1" t="s">
        <v>30</v>
      </c>
      <c r="B13" s="1"/>
      <c r="C13" s="1"/>
      <c r="D13" s="1"/>
      <c r="E13" s="1"/>
      <c r="G13" s="1"/>
      <c r="H13" s="18">
        <f>ROUND(H11/H12,0)</f>
        <v>62594</v>
      </c>
      <c r="I13" s="1"/>
      <c r="J13" s="1"/>
      <c r="K13" s="1"/>
      <c r="L13" s="1"/>
      <c r="M13" s="1"/>
      <c r="N13" s="1"/>
      <c r="O13" s="1"/>
      <c r="P13" s="1"/>
      <c r="Q13" s="1"/>
      <c r="R13" s="1"/>
      <c r="S13" s="1"/>
    </row>
    <row r="14" spans="1:19" ht="15">
      <c r="A14" s="1" t="s">
        <v>33</v>
      </c>
      <c r="B14" s="1"/>
      <c r="C14" s="1"/>
      <c r="D14" s="1"/>
      <c r="E14" s="1"/>
      <c r="G14" s="1"/>
      <c r="H14" s="23">
        <f>39.18-91.25</f>
        <v>-52.07</v>
      </c>
      <c r="I14" s="1"/>
      <c r="J14" s="1"/>
      <c r="K14" s="1"/>
      <c r="L14" s="1"/>
      <c r="M14" s="1"/>
      <c r="N14" s="1"/>
      <c r="O14" s="1"/>
      <c r="P14" s="1"/>
      <c r="Q14" s="1"/>
      <c r="R14" s="1"/>
      <c r="S14" s="1"/>
    </row>
    <row r="15" spans="1:19" ht="15.75" thickBot="1">
      <c r="A15" s="1" t="s">
        <v>31</v>
      </c>
      <c r="B15" s="1"/>
      <c r="C15" s="1"/>
      <c r="D15" s="1"/>
      <c r="E15" s="1"/>
      <c r="G15" s="1"/>
      <c r="H15" s="24">
        <f>H13*H14</f>
        <v>-3259269.58</v>
      </c>
      <c r="I15" s="1"/>
      <c r="J15" s="1"/>
      <c r="K15" s="1"/>
      <c r="L15" s="1"/>
      <c r="M15" s="1"/>
      <c r="N15" s="1"/>
      <c r="O15" s="1"/>
      <c r="P15" s="1"/>
      <c r="Q15" s="1"/>
      <c r="R15" s="1"/>
      <c r="S15" s="1"/>
    </row>
    <row r="16" spans="1:19" ht="15.75" thickTop="1">
      <c r="A16" s="1"/>
      <c r="B16" s="1"/>
      <c r="C16" s="1"/>
      <c r="D16" s="1"/>
      <c r="E16" s="1"/>
      <c r="G16" s="1"/>
      <c r="H16" s="1"/>
      <c r="I16" s="1"/>
      <c r="J16" s="1"/>
      <c r="K16" s="1"/>
      <c r="L16" s="1"/>
      <c r="M16" s="1"/>
      <c r="N16" s="1"/>
      <c r="O16" s="1"/>
      <c r="P16" s="1"/>
      <c r="Q16" s="1"/>
      <c r="R16" s="1"/>
      <c r="S16" s="1"/>
    </row>
    <row r="17" spans="1:19" ht="15.75" thickBot="1">
      <c r="A17" s="1" t="s">
        <v>32</v>
      </c>
      <c r="B17" s="1"/>
      <c r="C17" s="1"/>
      <c r="D17" s="1"/>
      <c r="E17" s="1"/>
      <c r="G17" s="1"/>
      <c r="H17" s="25">
        <f>H15</f>
        <v>-3259269.58</v>
      </c>
      <c r="I17" s="1"/>
      <c r="J17" s="1"/>
      <c r="K17" s="1"/>
      <c r="L17" s="1"/>
      <c r="M17" s="1"/>
      <c r="N17" s="1"/>
      <c r="O17" s="1"/>
      <c r="P17" s="1"/>
      <c r="Q17" s="1"/>
      <c r="R17" s="1"/>
      <c r="S17" s="1"/>
    </row>
    <row r="18" spans="1:19" ht="15.75" thickTop="1">
      <c r="A18" s="1"/>
      <c r="B18" s="1"/>
      <c r="C18" s="1"/>
      <c r="D18" s="1"/>
      <c r="E18" s="1"/>
      <c r="G18" s="1"/>
      <c r="H18" s="1"/>
      <c r="I18" s="1"/>
      <c r="J18" s="1"/>
      <c r="K18" s="1"/>
      <c r="L18" s="1"/>
      <c r="M18" s="1"/>
      <c r="N18" s="1"/>
      <c r="O18" s="1"/>
      <c r="P18" s="1"/>
      <c r="Q18" s="1"/>
      <c r="R18" s="1"/>
      <c r="S18" s="1"/>
    </row>
    <row r="19" spans="1:19" ht="15">
      <c r="A19" s="1"/>
      <c r="B19" s="1"/>
      <c r="C19" s="1"/>
      <c r="D19" s="1"/>
      <c r="E19" s="1"/>
      <c r="F19" s="1"/>
      <c r="G19" s="1"/>
      <c r="H19" s="1"/>
      <c r="I19" s="1"/>
      <c r="J19" s="1"/>
      <c r="K19" s="1"/>
      <c r="L19" s="1"/>
      <c r="M19" s="1"/>
      <c r="N19" s="1"/>
      <c r="O19" s="1"/>
      <c r="P19" s="1"/>
      <c r="Q19" s="1"/>
      <c r="R19" s="1"/>
      <c r="S19" s="1"/>
    </row>
    <row r="20" spans="1:19" ht="15">
      <c r="A20" s="1"/>
      <c r="B20" s="1"/>
      <c r="C20" s="1"/>
      <c r="D20" s="1"/>
      <c r="E20" s="1"/>
      <c r="F20" s="1"/>
      <c r="G20" s="1"/>
      <c r="H20" s="1"/>
      <c r="I20" s="1"/>
      <c r="J20" s="1"/>
      <c r="K20" s="1"/>
      <c r="L20" s="1"/>
      <c r="M20" s="1"/>
      <c r="N20" s="1"/>
      <c r="O20" s="1"/>
      <c r="P20" s="1"/>
      <c r="Q20" s="1"/>
      <c r="R20" s="1"/>
      <c r="S20" s="1"/>
    </row>
    <row r="21" spans="1:19" ht="15">
      <c r="A21" s="1"/>
      <c r="B21" s="1"/>
      <c r="C21" s="1"/>
      <c r="D21" s="1"/>
      <c r="E21" s="1"/>
      <c r="F21" s="1"/>
      <c r="G21" s="1"/>
      <c r="H21" s="1"/>
      <c r="I21" s="1"/>
      <c r="J21" s="1"/>
      <c r="K21" s="1"/>
      <c r="L21" s="1"/>
      <c r="M21" s="1"/>
      <c r="N21" s="1"/>
      <c r="O21" s="1"/>
      <c r="P21" s="1"/>
      <c r="Q21" s="1"/>
      <c r="R21" s="1"/>
      <c r="S21" s="1"/>
    </row>
    <row r="22" spans="1:19" ht="15">
      <c r="A22" s="26" t="s">
        <v>38</v>
      </c>
      <c r="B22" s="1"/>
      <c r="C22" s="1"/>
      <c r="D22" s="1"/>
      <c r="E22" s="1"/>
      <c r="F22" s="1"/>
      <c r="G22" s="1"/>
      <c r="H22" s="1"/>
      <c r="I22" s="1"/>
      <c r="J22" s="1"/>
      <c r="K22" s="1"/>
      <c r="L22" s="1"/>
      <c r="M22" s="1"/>
      <c r="N22" s="1"/>
      <c r="O22" s="1"/>
      <c r="P22" s="1"/>
      <c r="Q22" s="1"/>
      <c r="R22" s="1"/>
      <c r="S22" s="1"/>
    </row>
    <row r="23" spans="1:19" ht="15">
      <c r="A23" s="1" t="s">
        <v>40</v>
      </c>
      <c r="B23" s="1"/>
      <c r="C23" s="1"/>
      <c r="D23" s="1"/>
      <c r="E23" s="1"/>
      <c r="F23" s="1"/>
      <c r="G23" s="1"/>
      <c r="H23" s="1"/>
      <c r="I23" s="1"/>
      <c r="J23" s="1"/>
      <c r="K23" s="1"/>
      <c r="L23" s="1"/>
      <c r="M23" s="1"/>
      <c r="N23" s="1"/>
      <c r="O23" s="1"/>
      <c r="P23" s="1"/>
      <c r="Q23" s="1"/>
      <c r="R23" s="1"/>
      <c r="S23" s="1"/>
    </row>
    <row r="24" spans="1:19" ht="15">
      <c r="A24" s="26" t="s">
        <v>34</v>
      </c>
      <c r="B24" s="1"/>
      <c r="C24" s="1"/>
      <c r="D24" s="1"/>
      <c r="E24" s="1"/>
      <c r="F24" s="1"/>
      <c r="G24" s="1"/>
      <c r="H24" s="1"/>
      <c r="I24" s="1"/>
      <c r="J24" s="1"/>
      <c r="K24" s="1"/>
      <c r="L24" s="1"/>
      <c r="M24" s="1"/>
      <c r="N24" s="1"/>
      <c r="O24" s="1"/>
      <c r="P24" s="1"/>
      <c r="Q24" s="1"/>
      <c r="R24" s="1"/>
      <c r="S24" s="1"/>
    </row>
    <row r="25" spans="1:19" ht="15">
      <c r="A25" s="26" t="s">
        <v>35</v>
      </c>
      <c r="B25" s="1"/>
      <c r="C25" s="1"/>
      <c r="D25" s="1"/>
      <c r="E25" s="1"/>
      <c r="F25" s="1"/>
      <c r="G25" s="1"/>
      <c r="H25" s="1"/>
      <c r="I25" s="1"/>
      <c r="J25" s="1"/>
      <c r="K25" s="1"/>
      <c r="L25" s="1"/>
      <c r="M25" s="1"/>
      <c r="N25" s="1"/>
      <c r="O25" s="1"/>
      <c r="P25" s="1"/>
      <c r="Q25" s="1"/>
      <c r="R25" s="1"/>
      <c r="S25" s="1"/>
    </row>
    <row r="26" spans="1:19" ht="15">
      <c r="A26" s="1"/>
      <c r="B26" s="1"/>
      <c r="C26" s="1"/>
      <c r="D26" s="1"/>
      <c r="E26" s="1"/>
      <c r="F26" s="1"/>
      <c r="G26" s="1"/>
      <c r="H26" s="1"/>
      <c r="I26" s="1"/>
      <c r="J26" s="1"/>
      <c r="K26" s="1"/>
      <c r="L26" s="1"/>
      <c r="M26" s="1"/>
      <c r="N26" s="1"/>
      <c r="O26" s="1"/>
      <c r="P26" s="1"/>
      <c r="Q26" s="1"/>
      <c r="R26" s="1"/>
      <c r="S26" s="1"/>
    </row>
    <row r="27" spans="1:19" ht="15">
      <c r="A27" s="1"/>
      <c r="B27" s="1"/>
      <c r="C27" s="1"/>
      <c r="D27" s="1"/>
      <c r="E27" s="1"/>
      <c r="F27" s="1"/>
      <c r="G27" s="1"/>
      <c r="H27" s="1"/>
      <c r="I27" s="1"/>
      <c r="J27" s="1"/>
      <c r="K27" s="1"/>
      <c r="L27" s="1"/>
      <c r="M27" s="1"/>
      <c r="N27" s="1"/>
      <c r="O27" s="1"/>
      <c r="P27" s="1"/>
      <c r="Q27" s="1"/>
      <c r="R27" s="1"/>
      <c r="S27" s="1"/>
    </row>
    <row r="28" spans="1:19" ht="15">
      <c r="A28" s="1" t="s">
        <v>36</v>
      </c>
      <c r="B28" s="1"/>
      <c r="C28" s="1"/>
      <c r="D28" s="1"/>
      <c r="E28" s="1"/>
      <c r="F28" s="1"/>
      <c r="G28" s="1"/>
      <c r="H28" s="1"/>
      <c r="I28" s="1"/>
      <c r="J28" s="1"/>
      <c r="K28" s="1"/>
      <c r="L28" s="1"/>
      <c r="M28" s="1"/>
      <c r="N28" s="1"/>
      <c r="O28" s="1"/>
      <c r="P28" s="1"/>
      <c r="Q28" s="1"/>
      <c r="R28" s="1"/>
      <c r="S28" s="1"/>
    </row>
    <row r="29" spans="1:19" ht="15">
      <c r="A29" s="1"/>
      <c r="B29" s="1"/>
      <c r="C29" s="1"/>
      <c r="D29" s="1"/>
      <c r="E29" s="1"/>
      <c r="F29" s="1"/>
      <c r="G29" s="1"/>
      <c r="H29" s="1"/>
      <c r="I29" s="1"/>
      <c r="J29" s="1"/>
      <c r="K29" s="1"/>
      <c r="L29" s="1"/>
      <c r="M29" s="1"/>
      <c r="N29" s="1"/>
      <c r="O29" s="1"/>
      <c r="P29" s="1"/>
      <c r="Q29" s="1"/>
      <c r="R29" s="1"/>
      <c r="S29" s="1"/>
    </row>
    <row r="30" spans="1:19" ht="15">
      <c r="A30" s="65" t="s">
        <v>37</v>
      </c>
      <c r="B30" s="66"/>
      <c r="C30" s="66"/>
      <c r="D30" s="66"/>
      <c r="E30" s="66"/>
      <c r="F30" s="66"/>
      <c r="G30" s="66"/>
      <c r="H30" s="71"/>
      <c r="I30" s="1"/>
      <c r="J30" s="1"/>
      <c r="K30" s="1"/>
      <c r="L30" s="1"/>
      <c r="M30" s="1"/>
      <c r="N30" s="1"/>
      <c r="O30" s="1"/>
      <c r="P30" s="1"/>
      <c r="Q30" s="1"/>
      <c r="R30" s="1"/>
      <c r="S30" s="1"/>
    </row>
    <row r="31" spans="1:19" ht="15">
      <c r="A31" s="69"/>
      <c r="B31" s="70"/>
      <c r="C31" s="70"/>
      <c r="D31" s="70"/>
      <c r="E31" s="70"/>
      <c r="F31" s="70"/>
      <c r="G31" s="70"/>
      <c r="H31" s="72"/>
      <c r="I31" s="1"/>
      <c r="J31" s="1"/>
      <c r="K31" s="1"/>
      <c r="L31" s="1"/>
      <c r="M31" s="1"/>
      <c r="N31" s="1"/>
      <c r="O31" s="1"/>
      <c r="P31" s="1"/>
      <c r="Q31" s="1"/>
      <c r="R31" s="1"/>
      <c r="S31" s="1"/>
    </row>
    <row r="32" spans="1:19" ht="15">
      <c r="A32" s="1"/>
      <c r="B32" s="1"/>
      <c r="C32" s="1"/>
      <c r="D32" s="1"/>
      <c r="E32" s="1"/>
      <c r="F32" s="1"/>
      <c r="G32" s="1"/>
      <c r="H32" s="1"/>
      <c r="I32" s="1"/>
      <c r="J32" s="1"/>
      <c r="K32" s="1"/>
      <c r="L32" s="1"/>
      <c r="M32" s="1"/>
      <c r="N32" s="1"/>
      <c r="O32" s="1"/>
      <c r="P32" s="1"/>
      <c r="Q32" s="1"/>
      <c r="R32" s="1"/>
      <c r="S32" s="1"/>
    </row>
    <row r="33" spans="1:19" ht="15">
      <c r="A33" s="1"/>
      <c r="B33" s="1"/>
      <c r="C33" s="1"/>
      <c r="D33" s="1"/>
      <c r="E33" s="1"/>
      <c r="F33" s="1"/>
      <c r="G33" s="1"/>
      <c r="H33" s="1"/>
      <c r="I33" s="1"/>
      <c r="J33" s="1"/>
      <c r="K33" s="1"/>
      <c r="L33" s="1"/>
      <c r="M33" s="1"/>
      <c r="N33" s="1"/>
      <c r="O33" s="1"/>
      <c r="P33" s="1"/>
      <c r="Q33" s="1"/>
      <c r="R33" s="1"/>
      <c r="S33" s="1"/>
    </row>
    <row r="34" spans="1:19" ht="15">
      <c r="A34" s="1"/>
      <c r="B34" s="1"/>
      <c r="C34" s="1"/>
      <c r="D34" s="1"/>
      <c r="E34" s="1"/>
      <c r="F34" s="1"/>
      <c r="G34" s="1"/>
      <c r="H34" s="1"/>
      <c r="I34" s="1"/>
      <c r="J34" s="1"/>
      <c r="K34" s="1"/>
      <c r="L34" s="1"/>
      <c r="M34" s="1"/>
      <c r="N34" s="1"/>
      <c r="O34" s="1"/>
      <c r="P34" s="1"/>
      <c r="Q34" s="1"/>
      <c r="R34" s="1"/>
      <c r="S34" s="1"/>
    </row>
    <row r="35" spans="1:19" ht="15">
      <c r="A35" s="1"/>
      <c r="B35" s="1"/>
      <c r="C35" s="1"/>
      <c r="D35" s="1"/>
      <c r="E35" s="1"/>
      <c r="F35" s="1"/>
      <c r="G35" s="1"/>
      <c r="H35" s="1"/>
      <c r="I35" s="1"/>
      <c r="J35" s="1"/>
      <c r="K35" s="1"/>
      <c r="L35" s="1"/>
      <c r="M35" s="1"/>
      <c r="N35" s="1"/>
      <c r="O35" s="1"/>
      <c r="P35" s="1"/>
      <c r="Q35" s="1"/>
      <c r="R35" s="1"/>
      <c r="S35" s="1"/>
    </row>
    <row r="36" spans="1:19" ht="15">
      <c r="A36" s="1"/>
      <c r="B36" s="1"/>
      <c r="C36" s="1"/>
      <c r="D36" s="1"/>
      <c r="E36" s="1"/>
      <c r="F36" s="1"/>
      <c r="G36" s="1"/>
      <c r="H36" s="1"/>
      <c r="I36" s="1"/>
      <c r="J36" s="1"/>
      <c r="K36" s="1"/>
      <c r="L36" s="1"/>
      <c r="M36" s="1"/>
      <c r="N36" s="1"/>
      <c r="O36" s="1"/>
      <c r="P36" s="1"/>
      <c r="Q36" s="1"/>
      <c r="R36" s="1"/>
      <c r="S36" s="1"/>
    </row>
    <row r="37" spans="1:19" ht="15">
      <c r="A37" s="1"/>
      <c r="B37" s="1"/>
      <c r="C37" s="1"/>
      <c r="D37" s="1"/>
      <c r="E37" s="1"/>
      <c r="F37" s="1"/>
      <c r="G37" s="1"/>
      <c r="H37" s="1"/>
      <c r="I37" s="1"/>
      <c r="J37" s="1"/>
      <c r="K37" s="1"/>
      <c r="L37" s="1"/>
      <c r="M37" s="1"/>
      <c r="N37" s="1"/>
      <c r="O37" s="1"/>
      <c r="P37" s="1"/>
      <c r="Q37" s="1"/>
      <c r="R37" s="1"/>
      <c r="S37" s="1"/>
    </row>
    <row r="38" spans="1:19" ht="15">
      <c r="A38" s="1"/>
      <c r="B38" s="1"/>
      <c r="C38" s="1"/>
      <c r="D38" s="1"/>
      <c r="E38" s="1"/>
      <c r="F38" s="1"/>
      <c r="G38" s="1"/>
      <c r="H38" s="1"/>
      <c r="I38" s="1"/>
      <c r="J38" s="1"/>
      <c r="K38" s="1"/>
      <c r="L38" s="1"/>
      <c r="M38" s="1"/>
      <c r="N38" s="1"/>
      <c r="O38" s="1"/>
      <c r="P38" s="1"/>
      <c r="Q38" s="1"/>
      <c r="R38" s="1"/>
      <c r="S38" s="1"/>
    </row>
    <row r="39" spans="1:19" ht="15">
      <c r="A39" s="1"/>
      <c r="B39" s="1"/>
      <c r="C39" s="1"/>
      <c r="D39" s="1"/>
      <c r="E39" s="1"/>
      <c r="F39" s="1"/>
      <c r="G39" s="1"/>
      <c r="H39" s="1"/>
      <c r="I39" s="1"/>
      <c r="J39" s="1"/>
      <c r="K39" s="1"/>
      <c r="L39" s="1"/>
      <c r="M39" s="1"/>
      <c r="N39" s="1"/>
      <c r="O39" s="1"/>
      <c r="P39" s="1"/>
      <c r="Q39" s="1"/>
      <c r="R39" s="1"/>
      <c r="S39" s="1"/>
    </row>
    <row r="40" spans="1:19" ht="15">
      <c r="A40" s="1"/>
      <c r="B40" s="1"/>
      <c r="C40" s="1"/>
      <c r="D40" s="1"/>
      <c r="E40" s="1"/>
      <c r="F40" s="1"/>
      <c r="G40" s="1"/>
      <c r="H40" s="1"/>
      <c r="I40" s="1"/>
      <c r="J40" s="1"/>
      <c r="K40" s="1"/>
      <c r="L40" s="1"/>
      <c r="M40" s="1"/>
      <c r="N40" s="1"/>
      <c r="O40" s="1"/>
      <c r="P40" s="1"/>
      <c r="Q40" s="1"/>
      <c r="R40" s="1"/>
      <c r="S40" s="1"/>
    </row>
    <row r="41" spans="1:19" ht="15">
      <c r="A41" s="1"/>
      <c r="B41" s="1"/>
      <c r="C41" s="1"/>
      <c r="D41" s="1"/>
      <c r="E41" s="1"/>
      <c r="F41" s="1"/>
      <c r="G41" s="1"/>
      <c r="H41" s="1"/>
      <c r="I41" s="1"/>
      <c r="J41" s="1"/>
      <c r="K41" s="1"/>
      <c r="L41" s="1"/>
      <c r="M41" s="1"/>
      <c r="N41" s="1"/>
      <c r="O41" s="1"/>
      <c r="P41" s="1"/>
      <c r="Q41" s="1"/>
      <c r="R41" s="1"/>
      <c r="S41" s="1"/>
    </row>
    <row r="42" spans="1:19" ht="15">
      <c r="A42" s="1"/>
      <c r="B42" s="1"/>
      <c r="C42" s="1"/>
      <c r="D42" s="1"/>
      <c r="E42" s="1"/>
      <c r="F42" s="1"/>
      <c r="G42" s="1"/>
      <c r="H42" s="1"/>
      <c r="I42" s="1"/>
      <c r="J42" s="1"/>
      <c r="K42" s="1"/>
      <c r="L42" s="1"/>
      <c r="M42" s="1"/>
      <c r="N42" s="1"/>
      <c r="O42" s="1"/>
      <c r="P42" s="1"/>
      <c r="Q42" s="1"/>
      <c r="R42" s="1"/>
      <c r="S42" s="1"/>
    </row>
    <row r="43" spans="1:19" ht="15">
      <c r="A43" s="1"/>
      <c r="B43" s="1"/>
      <c r="C43" s="1"/>
      <c r="D43" s="1"/>
      <c r="E43" s="1"/>
      <c r="F43" s="1"/>
      <c r="G43" s="1"/>
      <c r="H43" s="1"/>
      <c r="I43" s="1"/>
      <c r="J43" s="1"/>
      <c r="K43" s="1"/>
      <c r="L43" s="1"/>
      <c r="M43" s="1"/>
      <c r="N43" s="1"/>
      <c r="O43" s="1"/>
      <c r="P43" s="1"/>
      <c r="Q43" s="1"/>
      <c r="R43" s="1"/>
      <c r="S43" s="1"/>
    </row>
    <row r="44" spans="1:19" ht="15">
      <c r="A44" s="1"/>
      <c r="B44" s="1"/>
      <c r="C44" s="1"/>
      <c r="D44" s="1"/>
      <c r="E44" s="1"/>
      <c r="F44" s="1"/>
      <c r="G44" s="1"/>
      <c r="H44" s="1"/>
      <c r="I44" s="1"/>
      <c r="J44" s="1"/>
      <c r="K44" s="1"/>
      <c r="L44" s="1"/>
      <c r="M44" s="1"/>
      <c r="N44" s="1"/>
      <c r="O44" s="1"/>
      <c r="P44" s="1"/>
      <c r="Q44" s="1"/>
      <c r="R44" s="1"/>
      <c r="S44" s="1"/>
    </row>
    <row r="45" spans="1:19" ht="15">
      <c r="A45" s="1"/>
      <c r="B45" s="1"/>
      <c r="C45" s="1"/>
      <c r="D45" s="1"/>
      <c r="E45" s="1"/>
      <c r="F45" s="1"/>
      <c r="G45" s="1"/>
      <c r="H45" s="1"/>
      <c r="I45" s="1"/>
      <c r="J45" s="1"/>
      <c r="K45" s="1"/>
      <c r="L45" s="1"/>
      <c r="M45" s="1"/>
      <c r="N45" s="1"/>
      <c r="O45" s="1"/>
      <c r="P45" s="1"/>
      <c r="Q45" s="1"/>
      <c r="R45" s="1"/>
      <c r="S45" s="1"/>
    </row>
    <row r="46" spans="1:19" ht="15">
      <c r="A46" s="1"/>
      <c r="B46" s="1"/>
      <c r="C46" s="1"/>
      <c r="D46" s="1"/>
      <c r="E46" s="1"/>
      <c r="F46" s="1"/>
      <c r="G46" s="1"/>
      <c r="H46" s="1"/>
      <c r="I46" s="1"/>
      <c r="J46" s="1"/>
      <c r="K46" s="1"/>
      <c r="L46" s="1"/>
      <c r="M46" s="1"/>
      <c r="N46" s="1"/>
      <c r="O46" s="1"/>
      <c r="P46" s="1"/>
      <c r="Q46" s="1"/>
      <c r="R46" s="1"/>
      <c r="S46" s="1"/>
    </row>
  </sheetData>
  <mergeCells count="1">
    <mergeCell ref="A30:H31"/>
  </mergeCells>
  <printOptions/>
  <pageMargins left="0.75" right="0.75" top="1" bottom="1" header="0.5" footer="0.5"/>
  <pageSetup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D28" sqref="D28"/>
    </sheetView>
  </sheetViews>
  <sheetFormatPr defaultColWidth="9.140625" defaultRowHeight="12.75"/>
  <cols>
    <col min="1" max="1" width="10.57421875" style="0" customWidth="1"/>
    <col min="2" max="2" width="1.57421875" style="0" customWidth="1"/>
    <col min="3" max="3" width="45.28125" style="0" customWidth="1"/>
    <col min="4" max="4" width="14.57421875" style="0" customWidth="1"/>
    <col min="5" max="5" width="1.1484375" style="0" customWidth="1"/>
    <col min="6" max="6" width="14.7109375" style="0" customWidth="1"/>
    <col min="7" max="7" width="2.140625" style="0" customWidth="1"/>
    <col min="8" max="8" width="19.28125" style="0" customWidth="1"/>
    <col min="9" max="9" width="11.00390625" style="0" bestFit="1" customWidth="1"/>
  </cols>
  <sheetData>
    <row r="1" spans="1:9" ht="15">
      <c r="A1" s="1" t="s">
        <v>0</v>
      </c>
      <c r="B1" s="1"/>
      <c r="C1" s="1"/>
      <c r="D1" s="1"/>
      <c r="E1" s="1" t="s">
        <v>1</v>
      </c>
      <c r="H1" s="1"/>
      <c r="I1" s="1"/>
    </row>
    <row r="2" spans="1:9" ht="15">
      <c r="A2" s="1" t="s">
        <v>2</v>
      </c>
      <c r="B2" s="1"/>
      <c r="C2" s="1"/>
      <c r="D2" s="1"/>
      <c r="E2" s="1" t="s">
        <v>3</v>
      </c>
      <c r="H2" s="1"/>
      <c r="I2" s="1"/>
    </row>
    <row r="3" spans="1:9" ht="15">
      <c r="A3" s="1" t="s">
        <v>8</v>
      </c>
      <c r="B3" s="1"/>
      <c r="C3" s="1"/>
      <c r="D3" s="1"/>
      <c r="E3" s="1" t="s">
        <v>7</v>
      </c>
      <c r="H3" s="1"/>
      <c r="I3" s="1"/>
    </row>
    <row r="4" spans="1:9" ht="15">
      <c r="A4" s="1"/>
      <c r="B4" s="1"/>
      <c r="C4" s="1"/>
      <c r="D4" s="1"/>
      <c r="E4" s="1" t="s">
        <v>82</v>
      </c>
      <c r="H4" s="1"/>
      <c r="I4" s="1"/>
    </row>
    <row r="5" spans="1:9" ht="15">
      <c r="A5" s="1"/>
      <c r="B5" s="1"/>
      <c r="C5" s="1"/>
      <c r="D5" s="1"/>
      <c r="E5" s="1"/>
      <c r="F5" s="1"/>
      <c r="G5" s="1"/>
      <c r="H5" s="1"/>
      <c r="I5" s="1"/>
    </row>
    <row r="6" spans="1:9" ht="15">
      <c r="A6" s="1"/>
      <c r="B6" s="1"/>
      <c r="C6" s="1"/>
      <c r="D6" s="1"/>
      <c r="E6" s="1"/>
      <c r="F6" s="1"/>
      <c r="G6" s="1"/>
      <c r="H6" s="1"/>
      <c r="I6" s="1"/>
    </row>
    <row r="7" spans="1:9" ht="15">
      <c r="A7" s="1"/>
      <c r="B7" s="1"/>
      <c r="C7" s="1"/>
      <c r="D7" s="1"/>
      <c r="E7" s="1"/>
      <c r="F7" s="1"/>
      <c r="G7" s="1"/>
      <c r="H7" s="1"/>
      <c r="I7" s="1"/>
    </row>
    <row r="8" spans="1:9" ht="15">
      <c r="A8" s="2"/>
      <c r="B8" s="1"/>
      <c r="C8" s="1"/>
      <c r="D8" s="1"/>
      <c r="E8" s="1"/>
      <c r="F8" s="1"/>
      <c r="G8" s="1"/>
      <c r="H8" s="1"/>
      <c r="I8" s="1"/>
    </row>
    <row r="9" spans="1:9" ht="15">
      <c r="A9" s="3"/>
      <c r="B9" s="4"/>
      <c r="C9" s="4"/>
      <c r="E9" s="4"/>
      <c r="F9" s="4" t="s">
        <v>4</v>
      </c>
      <c r="H9" s="4" t="s">
        <v>5</v>
      </c>
      <c r="I9" s="1"/>
    </row>
    <row r="10" spans="1:9" ht="15">
      <c r="A10" s="6" t="s">
        <v>9</v>
      </c>
      <c r="B10" s="3"/>
      <c r="C10" s="5" t="s">
        <v>10</v>
      </c>
      <c r="E10" s="3"/>
      <c r="F10" s="6" t="s">
        <v>6</v>
      </c>
      <c r="H10" s="6" t="s">
        <v>6</v>
      </c>
      <c r="I10" s="1"/>
    </row>
    <row r="11" spans="1:9" ht="15">
      <c r="A11" s="3"/>
      <c r="B11" s="3"/>
      <c r="C11" s="7"/>
      <c r="E11" s="3"/>
      <c r="F11" s="3"/>
      <c r="H11" s="3"/>
      <c r="I11" s="1"/>
    </row>
    <row r="12" spans="1:9" ht="15">
      <c r="A12" s="3">
        <v>909001</v>
      </c>
      <c r="B12" s="3"/>
      <c r="C12" s="7" t="s">
        <v>176</v>
      </c>
      <c r="E12" s="3"/>
      <c r="F12" s="17">
        <v>10000</v>
      </c>
      <c r="G12" s="17"/>
      <c r="H12" s="17">
        <f>F12</f>
        <v>10000</v>
      </c>
      <c r="I12" s="1"/>
    </row>
    <row r="13" spans="1:9" ht="15">
      <c r="A13" s="3"/>
      <c r="B13" s="3"/>
      <c r="C13" s="7"/>
      <c r="E13" s="3"/>
      <c r="F13" s="3"/>
      <c r="H13" s="3"/>
      <c r="I13" s="1"/>
    </row>
    <row r="14" spans="1:9" ht="15">
      <c r="A14" s="19">
        <v>909002</v>
      </c>
      <c r="B14" s="1"/>
      <c r="C14" s="16" t="s">
        <v>11</v>
      </c>
      <c r="E14" s="1"/>
      <c r="F14" s="17">
        <v>168397</v>
      </c>
      <c r="H14" s="18">
        <f>F14</f>
        <v>168397</v>
      </c>
      <c r="I14" s="1"/>
    </row>
    <row r="15" spans="1:9" ht="15">
      <c r="A15" s="19"/>
      <c r="B15" s="1"/>
      <c r="C15" s="16"/>
      <c r="E15" s="1"/>
      <c r="F15" s="17"/>
      <c r="H15" s="18"/>
      <c r="I15" s="1"/>
    </row>
    <row r="16" spans="1:9" ht="15">
      <c r="A16" s="19">
        <v>909002</v>
      </c>
      <c r="B16" s="1"/>
      <c r="C16" s="16" t="s">
        <v>175</v>
      </c>
      <c r="E16" s="1"/>
      <c r="F16" s="17">
        <f>458797-168397</f>
        <v>290400</v>
      </c>
      <c r="H16" s="18">
        <f>F16</f>
        <v>290400</v>
      </c>
      <c r="I16" s="18"/>
    </row>
    <row r="17" spans="1:9" ht="15">
      <c r="A17" s="19"/>
      <c r="B17" s="4"/>
      <c r="C17" s="2"/>
      <c r="E17" s="9"/>
      <c r="F17" s="8"/>
      <c r="H17" s="8"/>
      <c r="I17" s="1"/>
    </row>
    <row r="18" spans="1:9" ht="15">
      <c r="A18" s="19">
        <v>930102</v>
      </c>
      <c r="B18" s="4"/>
      <c r="C18" s="2" t="s">
        <v>12</v>
      </c>
      <c r="E18" s="12"/>
      <c r="F18" s="11">
        <v>61675</v>
      </c>
      <c r="H18" s="8">
        <v>16118</v>
      </c>
      <c r="I18" s="1"/>
    </row>
    <row r="19" spans="1:9" ht="15">
      <c r="A19" s="19"/>
      <c r="B19" s="4"/>
      <c r="C19" s="2"/>
      <c r="E19" s="12"/>
      <c r="F19" s="11"/>
      <c r="H19" s="11"/>
      <c r="I19" s="1"/>
    </row>
    <row r="20" spans="1:9" ht="15">
      <c r="A20" s="19">
        <v>930200</v>
      </c>
      <c r="B20" s="4"/>
      <c r="C20" s="16" t="s">
        <v>13</v>
      </c>
      <c r="E20" s="12"/>
      <c r="F20" s="11">
        <f>F38</f>
        <v>3361.6980999999996</v>
      </c>
      <c r="H20" s="21">
        <f>F20</f>
        <v>3361.6980999999996</v>
      </c>
      <c r="I20" s="1"/>
    </row>
    <row r="21" spans="1:9" ht="15">
      <c r="A21" s="19"/>
      <c r="B21" s="1"/>
      <c r="C21" s="1"/>
      <c r="E21" s="1"/>
      <c r="F21" s="1"/>
      <c r="H21" s="1"/>
      <c r="I21" s="1"/>
    </row>
    <row r="22" spans="1:9" ht="15">
      <c r="A22" s="19"/>
      <c r="B22" s="1"/>
      <c r="C22" s="1" t="s">
        <v>23</v>
      </c>
      <c r="E22" s="1"/>
      <c r="F22" s="1"/>
      <c r="H22" s="13">
        <f>SUM(H12:H20)</f>
        <v>488276.6981</v>
      </c>
      <c r="I22" s="1"/>
    </row>
    <row r="23" spans="1:9" ht="15">
      <c r="A23" s="19"/>
      <c r="B23" s="1"/>
      <c r="C23" s="1" t="s">
        <v>24</v>
      </c>
      <c r="E23" s="1"/>
      <c r="F23" s="1"/>
      <c r="G23" s="1"/>
      <c r="H23" s="20">
        <v>0.025</v>
      </c>
      <c r="I23" s="1"/>
    </row>
    <row r="24" spans="1:9" ht="15">
      <c r="A24" s="19"/>
      <c r="B24" s="1"/>
      <c r="C24" s="1"/>
      <c r="E24" s="1"/>
      <c r="F24" s="1"/>
      <c r="G24" s="1"/>
      <c r="H24" s="10"/>
      <c r="I24" s="1"/>
    </row>
    <row r="25" spans="1:9" ht="15">
      <c r="A25" s="1"/>
      <c r="B25" s="1"/>
      <c r="C25" s="1" t="s">
        <v>25</v>
      </c>
      <c r="D25" s="1"/>
      <c r="E25" s="1"/>
      <c r="F25" s="1"/>
      <c r="G25" s="1"/>
      <c r="H25" s="14">
        <f>H22*(1+H23)</f>
        <v>500483.61555249995</v>
      </c>
      <c r="I25" s="1"/>
    </row>
    <row r="26" spans="1:9" ht="15">
      <c r="A26" s="1"/>
      <c r="B26" s="1"/>
      <c r="C26" s="1"/>
      <c r="D26" s="1"/>
      <c r="E26" s="1"/>
      <c r="F26" s="1"/>
      <c r="G26" s="1"/>
      <c r="H26" s="13"/>
      <c r="I26" s="1"/>
    </row>
    <row r="27" spans="1:9" ht="15.75" thickBot="1">
      <c r="A27" s="1"/>
      <c r="B27" s="1"/>
      <c r="C27" s="1" t="s">
        <v>26</v>
      </c>
      <c r="D27" s="1"/>
      <c r="E27" s="1"/>
      <c r="F27" s="13"/>
      <c r="G27" s="13"/>
      <c r="H27" s="15">
        <f>-H25*0.97</f>
        <v>-485469.10708592494</v>
      </c>
      <c r="I27" s="13"/>
    </row>
    <row r="28" spans="1:10" ht="15.75" thickTop="1">
      <c r="A28" s="1"/>
      <c r="B28" s="1"/>
      <c r="C28" s="1"/>
      <c r="D28" s="1"/>
      <c r="E28" s="1"/>
      <c r="F28" s="13"/>
      <c r="G28" s="13"/>
      <c r="H28" s="13"/>
      <c r="I28" s="13"/>
      <c r="J28" s="1"/>
    </row>
    <row r="29" spans="1:10" ht="15">
      <c r="A29" s="1"/>
      <c r="B29" s="1"/>
      <c r="C29" s="1"/>
      <c r="D29" s="1"/>
      <c r="E29" s="1"/>
      <c r="F29" s="13"/>
      <c r="G29" s="13"/>
      <c r="H29" s="13"/>
      <c r="I29" s="13"/>
      <c r="J29" s="1"/>
    </row>
    <row r="30" spans="3:10" ht="15">
      <c r="C30" s="1" t="s">
        <v>14</v>
      </c>
      <c r="D30" s="1"/>
      <c r="E30" s="1"/>
      <c r="F30" s="13">
        <v>241879</v>
      </c>
      <c r="G30" s="13"/>
      <c r="H30" s="13"/>
      <c r="I30" s="13"/>
      <c r="J30" s="1"/>
    </row>
    <row r="31" spans="3:10" ht="15">
      <c r="C31" s="1" t="s">
        <v>15</v>
      </c>
      <c r="D31" s="1"/>
      <c r="E31" s="1"/>
      <c r="F31" s="13"/>
      <c r="G31" s="13"/>
      <c r="H31" s="13"/>
      <c r="I31" s="13"/>
      <c r="J31" s="1"/>
    </row>
    <row r="32" spans="3:10" ht="15">
      <c r="C32" s="1" t="s">
        <v>16</v>
      </c>
      <c r="D32" s="1"/>
      <c r="E32" s="1"/>
      <c r="F32" s="10">
        <v>0.02</v>
      </c>
      <c r="G32" s="13"/>
      <c r="H32" s="13"/>
      <c r="I32" s="13"/>
      <c r="J32" s="1"/>
    </row>
    <row r="33" spans="3:10" ht="15">
      <c r="C33" s="1" t="s">
        <v>17</v>
      </c>
      <c r="D33" s="1"/>
      <c r="E33" s="1"/>
      <c r="F33" s="10">
        <v>0.0139</v>
      </c>
      <c r="G33" s="13"/>
      <c r="H33" s="13"/>
      <c r="I33" s="13"/>
      <c r="J33" s="1"/>
    </row>
    <row r="34" spans="3:10" ht="15">
      <c r="C34" s="1" t="s">
        <v>18</v>
      </c>
      <c r="D34" s="1"/>
      <c r="E34" s="1"/>
      <c r="F34" s="20"/>
      <c r="G34" s="13"/>
      <c r="H34" s="13"/>
      <c r="I34" s="13"/>
      <c r="J34" s="1"/>
    </row>
    <row r="35" spans="3:10" ht="15">
      <c r="C35" s="1" t="s">
        <v>19</v>
      </c>
      <c r="D35" s="1"/>
      <c r="E35" s="1"/>
      <c r="F35" s="10">
        <f>SUM(F32:F34)</f>
        <v>0.0339</v>
      </c>
      <c r="G35" s="13"/>
      <c r="H35" s="13"/>
      <c r="I35" s="13"/>
      <c r="J35" s="1"/>
    </row>
    <row r="36" spans="3:10" ht="15">
      <c r="C36" s="1" t="s">
        <v>20</v>
      </c>
      <c r="D36" s="1"/>
      <c r="E36" s="1"/>
      <c r="F36" s="13">
        <f>F35*F30</f>
        <v>8199.6981</v>
      </c>
      <c r="G36" s="13"/>
      <c r="H36" s="13"/>
      <c r="I36" s="13"/>
      <c r="J36" s="1"/>
    </row>
    <row r="37" spans="3:10" ht="15">
      <c r="C37" s="1" t="s">
        <v>21</v>
      </c>
      <c r="D37" s="1"/>
      <c r="E37" s="1"/>
      <c r="F37" s="14">
        <v>4838</v>
      </c>
      <c r="G37" s="13"/>
      <c r="H37" s="13"/>
      <c r="I37" s="13"/>
      <c r="J37" s="1"/>
    </row>
    <row r="38" spans="3:9" ht="15.75" thickBot="1">
      <c r="C38" s="1" t="s">
        <v>22</v>
      </c>
      <c r="F38" s="27">
        <f>F36-F37</f>
        <v>3361.6980999999996</v>
      </c>
      <c r="G38" s="13"/>
      <c r="H38" s="13"/>
      <c r="I38" s="13"/>
    </row>
    <row r="39" spans="6:9" ht="15.75" thickTop="1">
      <c r="F39" s="13"/>
      <c r="G39" s="13"/>
      <c r="H39" s="13"/>
      <c r="I39" s="13"/>
    </row>
    <row r="40" spans="6:9" ht="15">
      <c r="F40" s="13"/>
      <c r="G40" s="13"/>
      <c r="H40" s="13"/>
      <c r="I40" s="13"/>
    </row>
    <row r="41" spans="6:9" ht="15">
      <c r="F41" s="13"/>
      <c r="G41" s="13"/>
      <c r="H41" s="13"/>
      <c r="I41" s="13"/>
    </row>
    <row r="43" ht="12.75">
      <c r="C43" t="s">
        <v>36</v>
      </c>
    </row>
    <row r="45" spans="3:8" ht="12.75">
      <c r="C45" s="73" t="s">
        <v>177</v>
      </c>
      <c r="D45" s="74"/>
      <c r="E45" s="74"/>
      <c r="F45" s="74"/>
      <c r="G45" s="74"/>
      <c r="H45" s="75"/>
    </row>
    <row r="46" spans="3:8" ht="12.75">
      <c r="C46" s="76"/>
      <c r="D46" s="77"/>
      <c r="E46" s="77"/>
      <c r="F46" s="77"/>
      <c r="G46" s="77"/>
      <c r="H46" s="78"/>
    </row>
    <row r="47" spans="3:8" ht="12.75">
      <c r="C47" s="76"/>
      <c r="D47" s="77"/>
      <c r="E47" s="77"/>
      <c r="F47" s="77"/>
      <c r="G47" s="77"/>
      <c r="H47" s="78"/>
    </row>
    <row r="48" spans="3:8" ht="12.75">
      <c r="C48" s="79"/>
      <c r="D48" s="80"/>
      <c r="E48" s="80"/>
      <c r="F48" s="80"/>
      <c r="G48" s="80"/>
      <c r="H48" s="81"/>
    </row>
  </sheetData>
  <mergeCells count="1">
    <mergeCell ref="C45:H48"/>
  </mergeCells>
  <printOptions/>
  <pageMargins left="0.75" right="0.75" top="1" bottom="1" header="0.5" footer="0.5"/>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C4" sqref="C4"/>
    </sheetView>
  </sheetViews>
  <sheetFormatPr defaultColWidth="9.140625" defaultRowHeight="12.75"/>
  <cols>
    <col min="1" max="1" width="9.8515625" style="0" customWidth="1"/>
    <col min="2" max="2" width="2.140625" style="0" customWidth="1"/>
    <col min="3" max="3" width="44.28125" style="0" customWidth="1"/>
    <col min="5" max="5" width="11.7109375" style="0" customWidth="1"/>
    <col min="6" max="6" width="14.8515625" style="0" customWidth="1"/>
  </cols>
  <sheetData>
    <row r="1" spans="1:5" ht="15">
      <c r="A1" s="1" t="s">
        <v>0</v>
      </c>
      <c r="B1" s="1"/>
      <c r="C1" s="1"/>
      <c r="D1" s="1"/>
      <c r="E1" s="1" t="s">
        <v>1</v>
      </c>
    </row>
    <row r="2" spans="1:5" ht="15">
      <c r="A2" s="1" t="s">
        <v>180</v>
      </c>
      <c r="B2" s="1"/>
      <c r="C2" s="1"/>
      <c r="D2" s="1"/>
      <c r="E2" s="1" t="s">
        <v>3</v>
      </c>
    </row>
    <row r="3" spans="1:5" ht="15">
      <c r="A3" s="1" t="s">
        <v>8</v>
      </c>
      <c r="B3" s="1"/>
      <c r="C3" s="1"/>
      <c r="D3" s="1"/>
      <c r="E3" s="1" t="s">
        <v>7</v>
      </c>
    </row>
    <row r="4" spans="1:5" ht="15">
      <c r="A4" s="1"/>
      <c r="B4" s="1"/>
      <c r="C4" s="1"/>
      <c r="D4" s="1"/>
      <c r="E4" s="1" t="s">
        <v>171</v>
      </c>
    </row>
    <row r="5" spans="1:6" ht="15">
      <c r="A5" s="1"/>
      <c r="B5" s="1"/>
      <c r="C5" s="1"/>
      <c r="D5" s="1"/>
      <c r="E5" s="1"/>
      <c r="F5" s="1"/>
    </row>
    <row r="6" spans="1:6" ht="15">
      <c r="A6" s="1"/>
      <c r="B6" s="1"/>
      <c r="C6" s="1"/>
      <c r="D6" s="1"/>
      <c r="E6" s="1"/>
      <c r="F6" s="1"/>
    </row>
    <row r="7" spans="1:6" ht="15">
      <c r="A7" s="1"/>
      <c r="B7" s="1"/>
      <c r="C7" s="1"/>
      <c r="D7" s="1"/>
      <c r="E7" s="1"/>
      <c r="F7" s="1"/>
    </row>
    <row r="8" spans="1:6" ht="15">
      <c r="A8" s="2"/>
      <c r="B8" s="1"/>
      <c r="C8" s="1"/>
      <c r="D8" s="1"/>
      <c r="E8" s="1"/>
      <c r="F8" s="1"/>
    </row>
    <row r="9" spans="1:6" ht="15">
      <c r="A9" s="3"/>
      <c r="B9" s="4"/>
      <c r="C9" s="4"/>
      <c r="E9" s="4"/>
      <c r="F9" s="4" t="s">
        <v>4</v>
      </c>
    </row>
    <row r="10" spans="1:6" ht="15">
      <c r="A10" s="6" t="s">
        <v>9</v>
      </c>
      <c r="B10" s="3"/>
      <c r="C10" s="5" t="s">
        <v>27</v>
      </c>
      <c r="E10" s="3"/>
      <c r="F10" s="6" t="s">
        <v>6</v>
      </c>
    </row>
    <row r="12" spans="1:9" ht="15">
      <c r="A12" s="1">
        <v>923000</v>
      </c>
      <c r="B12" s="1"/>
      <c r="C12" s="1" t="s">
        <v>172</v>
      </c>
      <c r="D12" s="1"/>
      <c r="E12" s="1"/>
      <c r="F12" s="17"/>
      <c r="G12" s="1"/>
      <c r="H12" s="1"/>
      <c r="I12" s="1"/>
    </row>
    <row r="13" spans="1:9" ht="15">
      <c r="A13" s="1"/>
      <c r="B13" s="1"/>
      <c r="C13" s="1" t="s">
        <v>173</v>
      </c>
      <c r="D13" s="1"/>
      <c r="E13" s="1"/>
      <c r="F13" s="31">
        <v>220635</v>
      </c>
      <c r="G13" s="1"/>
      <c r="H13" s="1"/>
      <c r="I13" s="1"/>
    </row>
    <row r="14" spans="1:9" ht="15">
      <c r="A14" s="1"/>
      <c r="B14" s="1"/>
      <c r="C14" s="1"/>
      <c r="D14" s="1"/>
      <c r="E14" s="1"/>
      <c r="F14" s="17"/>
      <c r="G14" s="1"/>
      <c r="H14" s="1"/>
      <c r="I14" s="1"/>
    </row>
    <row r="15" spans="1:9" ht="15.75" thickBot="1">
      <c r="A15" s="1"/>
      <c r="B15" s="1"/>
      <c r="C15" s="1" t="s">
        <v>174</v>
      </c>
      <c r="D15" s="1"/>
      <c r="E15" s="1"/>
      <c r="F15" s="32">
        <f>-F13</f>
        <v>-220635</v>
      </c>
      <c r="G15" s="1"/>
      <c r="H15" s="1"/>
      <c r="I15" s="1"/>
    </row>
    <row r="16" spans="1:9" ht="15.75" thickTop="1">
      <c r="A16" s="1"/>
      <c r="B16" s="1"/>
      <c r="C16" s="1"/>
      <c r="D16" s="1"/>
      <c r="E16" s="1"/>
      <c r="F16" s="17"/>
      <c r="G16" s="1"/>
      <c r="H16" s="1"/>
      <c r="I16" s="1"/>
    </row>
    <row r="17" spans="1:9" ht="15">
      <c r="A17" s="1"/>
      <c r="B17" s="1"/>
      <c r="C17" s="1"/>
      <c r="D17" s="1"/>
      <c r="E17" s="1"/>
      <c r="F17" s="17"/>
      <c r="G17" s="1"/>
      <c r="H17" s="1"/>
      <c r="I17" s="1"/>
    </row>
    <row r="18" spans="1:9" ht="15">
      <c r="A18" s="1"/>
      <c r="B18" s="1"/>
      <c r="C18" s="1"/>
      <c r="D18" s="1"/>
      <c r="E18" s="1"/>
      <c r="F18" s="17"/>
      <c r="G18" s="1"/>
      <c r="H18" s="1"/>
      <c r="I18" s="1"/>
    </row>
    <row r="19" spans="1:9" ht="15">
      <c r="A19" s="1"/>
      <c r="B19" s="1"/>
      <c r="C19" s="1"/>
      <c r="D19" s="1"/>
      <c r="E19" s="1"/>
      <c r="F19" s="17"/>
      <c r="G19" s="1"/>
      <c r="H19" s="1"/>
      <c r="I19" s="1"/>
    </row>
    <row r="20" spans="1:9" ht="15">
      <c r="A20" s="1"/>
      <c r="B20" s="1"/>
      <c r="C20" s="1"/>
      <c r="D20" s="1"/>
      <c r="E20" s="1"/>
      <c r="F20" s="17"/>
      <c r="G20" s="1"/>
      <c r="H20" s="1"/>
      <c r="I20" s="1"/>
    </row>
    <row r="21" spans="1:9" ht="15">
      <c r="A21" s="1"/>
      <c r="B21" s="1"/>
      <c r="C21" s="1"/>
      <c r="D21" s="1"/>
      <c r="E21" s="1"/>
      <c r="F21" s="17"/>
      <c r="G21" s="1"/>
      <c r="H21" s="1"/>
      <c r="I21" s="1"/>
    </row>
    <row r="22" spans="1:9" ht="15">
      <c r="A22" s="1"/>
      <c r="B22" s="1"/>
      <c r="C22" s="1"/>
      <c r="D22" s="1"/>
      <c r="E22" s="1"/>
      <c r="F22" s="17"/>
      <c r="G22" s="1"/>
      <c r="H22" s="1"/>
      <c r="I22" s="1"/>
    </row>
    <row r="23" spans="1:9" ht="15">
      <c r="A23" s="1" t="s">
        <v>178</v>
      </c>
      <c r="B23" s="1"/>
      <c r="C23" s="1"/>
      <c r="D23" s="1"/>
      <c r="E23" s="1"/>
      <c r="F23" s="17"/>
      <c r="G23" s="1"/>
      <c r="H23" s="1"/>
      <c r="I23" s="1"/>
    </row>
    <row r="24" spans="1:9" ht="15">
      <c r="A24" s="1"/>
      <c r="B24" s="1"/>
      <c r="C24" s="1"/>
      <c r="D24" s="1"/>
      <c r="E24" s="1"/>
      <c r="F24" s="17"/>
      <c r="G24" s="1"/>
      <c r="H24" s="1"/>
      <c r="I24" s="1"/>
    </row>
    <row r="25" spans="1:9" ht="15">
      <c r="A25" s="82" t="s">
        <v>179</v>
      </c>
      <c r="B25" s="83"/>
      <c r="C25" s="83"/>
      <c r="D25" s="83"/>
      <c r="E25" s="83"/>
      <c r="F25" s="84"/>
      <c r="G25" s="1"/>
      <c r="H25" s="1"/>
      <c r="I25" s="1"/>
    </row>
    <row r="26" spans="1:9" ht="15">
      <c r="A26" s="85"/>
      <c r="B26" s="86"/>
      <c r="C26" s="86"/>
      <c r="D26" s="86"/>
      <c r="E26" s="86"/>
      <c r="F26" s="87"/>
      <c r="G26" s="1"/>
      <c r="H26" s="1"/>
      <c r="I26" s="1"/>
    </row>
    <row r="27" spans="1:9" ht="15">
      <c r="A27" s="85"/>
      <c r="B27" s="86"/>
      <c r="C27" s="86"/>
      <c r="D27" s="86"/>
      <c r="E27" s="86"/>
      <c r="F27" s="87"/>
      <c r="G27" s="1"/>
      <c r="H27" s="1"/>
      <c r="I27" s="1"/>
    </row>
    <row r="28" spans="1:9" ht="15">
      <c r="A28" s="88"/>
      <c r="B28" s="89"/>
      <c r="C28" s="89"/>
      <c r="D28" s="89"/>
      <c r="E28" s="89"/>
      <c r="F28" s="90"/>
      <c r="G28" s="1"/>
      <c r="H28" s="1"/>
      <c r="I28" s="1"/>
    </row>
    <row r="29" spans="1:9" ht="15">
      <c r="A29" s="1"/>
      <c r="B29" s="1"/>
      <c r="C29" s="1"/>
      <c r="D29" s="1"/>
      <c r="E29" s="1"/>
      <c r="F29" s="17"/>
      <c r="G29" s="1"/>
      <c r="H29" s="1"/>
      <c r="I29" s="1"/>
    </row>
    <row r="30" spans="1:9" ht="15">
      <c r="A30" s="1"/>
      <c r="B30" s="1"/>
      <c r="C30" s="1"/>
      <c r="D30" s="1"/>
      <c r="E30" s="1"/>
      <c r="F30" s="17"/>
      <c r="G30" s="1"/>
      <c r="H30" s="1"/>
      <c r="I30" s="1"/>
    </row>
    <row r="31" spans="1:9" ht="15">
      <c r="A31" s="1"/>
      <c r="B31" s="1"/>
      <c r="C31" s="1"/>
      <c r="D31" s="1"/>
      <c r="E31" s="1"/>
      <c r="F31" s="17"/>
      <c r="G31" s="1"/>
      <c r="H31" s="1"/>
      <c r="I31" s="1"/>
    </row>
    <row r="32" spans="1:9" ht="15">
      <c r="A32" s="1"/>
      <c r="B32" s="1"/>
      <c r="C32" s="1"/>
      <c r="D32" s="1"/>
      <c r="E32" s="1"/>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sheetData>
  <mergeCells count="1">
    <mergeCell ref="A25:F28"/>
  </mergeCells>
  <printOptions/>
  <pageMargins left="0.75" right="0.75" top="1"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 Larkin</dc:creator>
  <cp:keywords/>
  <dc:description/>
  <cp:lastModifiedBy>sbintz</cp:lastModifiedBy>
  <cp:lastPrinted>2008-04-14T14:01:34Z</cp:lastPrinted>
  <dcterms:created xsi:type="dcterms:W3CDTF">2008-04-01T16:33:05Z</dcterms:created>
  <dcterms:modified xsi:type="dcterms:W3CDTF">2008-04-23T16:23:48Z</dcterms:modified>
  <cp:category>::ODMA\GRPWISE\ASPOSUPT.PUPSC.PUPSCDocs:57157.1</cp:category>
  <cp:version/>
  <cp:contentType/>
  <cp:contentStatus/>
</cp:coreProperties>
</file>