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00" windowHeight="8520" activeTab="0"/>
  </bookViews>
  <sheets>
    <sheet name="UAE Exhibit COS 1.1SR" sheetId="1" r:id="rId1"/>
  </sheets>
  <definedNames>
    <definedName name="_xlnm.Print_Area" localSheetId="0">'UAE Exhibit COS 1.1SR'!$A$1:$L$50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<sst xmlns="http://schemas.openxmlformats.org/spreadsheetml/2006/main" count="102" uniqueCount="56">
  <si>
    <t>at Utah PSC Ordered $11.97 Million Revenue Increase</t>
  </si>
  <si>
    <t>Required Revenue</t>
  </si>
  <si>
    <t>Spread to Achieve Cost of Service</t>
  </si>
  <si>
    <t>Cost of</t>
  </si>
  <si>
    <t>Service</t>
  </si>
  <si>
    <t>General</t>
  </si>
  <si>
    <t>Current</t>
  </si>
  <si>
    <t>at Parity</t>
  </si>
  <si>
    <t>Required</t>
  </si>
  <si>
    <t>UAE Model</t>
  </si>
  <si>
    <t>Related</t>
  </si>
  <si>
    <t>DNG</t>
  </si>
  <si>
    <t>Less Other</t>
  </si>
  <si>
    <t>Increase to</t>
  </si>
  <si>
    <t>Other</t>
  </si>
  <si>
    <t>Revenue</t>
  </si>
  <si>
    <t>Percent</t>
  </si>
  <si>
    <t>Achieve Cost</t>
  </si>
  <si>
    <t>Class</t>
  </si>
  <si>
    <r>
      <t>at Parity</t>
    </r>
    <r>
      <rPr>
        <b/>
        <vertAlign val="superscript"/>
        <sz val="10"/>
        <color indexed="8"/>
        <rFont val="Times New Roman"/>
        <family val="1"/>
      </rPr>
      <t>1</t>
    </r>
  </si>
  <si>
    <r>
      <t>Revenue</t>
    </r>
    <r>
      <rPr>
        <b/>
        <vertAlign val="superscript"/>
        <sz val="10"/>
        <color indexed="8"/>
        <rFont val="Times New Roman"/>
        <family val="1"/>
      </rPr>
      <t>2</t>
    </r>
  </si>
  <si>
    <r>
      <t>Credits</t>
    </r>
    <r>
      <rPr>
        <b/>
        <vertAlign val="superscript"/>
        <sz val="10"/>
        <color indexed="8"/>
        <rFont val="Times New Roman"/>
        <family val="1"/>
      </rPr>
      <t>3</t>
    </r>
  </si>
  <si>
    <t>&amp; Credits</t>
  </si>
  <si>
    <r>
      <t>Revenues</t>
    </r>
    <r>
      <rPr>
        <b/>
        <vertAlign val="superscript"/>
        <sz val="10"/>
        <color indexed="8"/>
        <rFont val="Times New Roman"/>
        <family val="1"/>
      </rPr>
      <t>4</t>
    </r>
  </si>
  <si>
    <t>Increase</t>
  </si>
  <si>
    <t>Revenues</t>
  </si>
  <si>
    <r>
      <t>of Service</t>
    </r>
    <r>
      <rPr>
        <b/>
        <u val="single"/>
        <vertAlign val="superscript"/>
        <sz val="10"/>
        <color indexed="8"/>
        <rFont val="Times New Roman"/>
        <family val="1"/>
      </rPr>
      <t>5</t>
    </r>
  </si>
  <si>
    <t>Check</t>
  </si>
  <si>
    <t>GSR</t>
  </si>
  <si>
    <t>GSC</t>
  </si>
  <si>
    <t>FS</t>
  </si>
  <si>
    <t>IS</t>
  </si>
  <si>
    <t>TS</t>
  </si>
  <si>
    <t>FT-1</t>
  </si>
  <si>
    <t>NA</t>
  </si>
  <si>
    <t>FT-1L</t>
  </si>
  <si>
    <t>FT-2C</t>
  </si>
  <si>
    <t>MT</t>
  </si>
  <si>
    <t>NGV</t>
  </si>
  <si>
    <t>Total</t>
  </si>
  <si>
    <t>Proposed</t>
  </si>
  <si>
    <t>FT-1, MT</t>
  </si>
  <si>
    <t>&amp; FT-2C</t>
  </si>
  <si>
    <t>&amp; NGV</t>
  </si>
  <si>
    <t>(No Change)</t>
  </si>
  <si>
    <t>(Avg Increase)</t>
  </si>
  <si>
    <t>Data Source:  UAE Rate Case Model "Revised Ordered % Inc_06_27_08 (With UAE Rev. Credit &amp; Peak&amp;Avg Adjs).xls"</t>
  </si>
  <si>
    <t>1.  COS Sum Worksheet Line 54 (Row 86) with Gradualism Adjustment Set to $0</t>
  </si>
  <si>
    <t>2.  COS Sum Worksheet Line 7 (Row 17)</t>
  </si>
  <si>
    <t>3.  COS Detail Worksheet Lines 52, 106, 115, 133 &amp; 169 (Rows 61, 115, 124, 142 &amp; 178)</t>
  </si>
  <si>
    <t>5.  COS Summary Worksheet Line 70 (Row 89)</t>
  </si>
  <si>
    <t>Other Data Source:</t>
  </si>
  <si>
    <t>4.  QGC Exhibit 7.8R Revised.xls</t>
  </si>
  <si>
    <t>Using UAE's Cost of Service Modifications</t>
  </si>
  <si>
    <t>Required Spread to Achieve Cost of Service Using UAE's Recommended Cost-of-Service Modifications</t>
  </si>
  <si>
    <t>DNG Revenue Credits by Rate Class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</si>
</sst>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5">
    <font>
      <sz val="10"/>
      <color indexed="8"/>
      <name val="Times New Roman"/>
      <family val="2"/>
    </font>
    <font>
      <b/>
      <vertAlign val="superscript"/>
      <sz val="10"/>
      <color indexed="8"/>
      <name val="Times New Roman"/>
      <family val="1"/>
    </font>
    <font>
      <b/>
      <u val="single"/>
      <vertAlign val="superscript"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b/>
      <sz val="14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18" fillId="24" borderId="11" xfId="0" applyFont="1" applyFill="1" applyBorder="1" applyAlignment="1">
      <alignment/>
    </xf>
    <xf numFmtId="0" fontId="18" fillId="24" borderId="12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13" xfId="0" applyFont="1" applyFill="1" applyBorder="1" applyAlignment="1">
      <alignment/>
    </xf>
    <xf numFmtId="0" fontId="18" fillId="24" borderId="14" xfId="0" applyFont="1" applyFill="1" applyBorder="1" applyAlignment="1">
      <alignment/>
    </xf>
    <xf numFmtId="0" fontId="18" fillId="24" borderId="15" xfId="0" applyFont="1" applyFill="1" applyBorder="1" applyAlignment="1">
      <alignment/>
    </xf>
    <xf numFmtId="0" fontId="18" fillId="24" borderId="16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/>
    </xf>
    <xf numFmtId="0" fontId="18" fillId="24" borderId="17" xfId="0" applyFont="1" applyFill="1" applyBorder="1" applyAlignment="1">
      <alignment/>
    </xf>
    <xf numFmtId="0" fontId="18" fillId="24" borderId="17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0" fontId="21" fillId="24" borderId="16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1" fillId="24" borderId="0" xfId="0" applyFont="1" applyFill="1" applyBorder="1" applyAlignment="1" quotePrefix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42" fontId="23" fillId="24" borderId="16" xfId="44" applyNumberFormat="1" applyFont="1" applyFill="1" applyBorder="1" applyAlignment="1">
      <alignment/>
    </xf>
    <xf numFmtId="42" fontId="23" fillId="24" borderId="0" xfId="44" applyNumberFormat="1" applyFont="1" applyFill="1" applyBorder="1" applyAlignment="1">
      <alignment/>
    </xf>
    <xf numFmtId="42" fontId="3" fillId="24" borderId="0" xfId="44" applyNumberFormat="1" applyFont="1" applyFill="1" applyBorder="1" applyAlignment="1">
      <alignment/>
    </xf>
    <xf numFmtId="10" fontId="3" fillId="24" borderId="17" xfId="57" applyNumberFormat="1" applyFont="1" applyFill="1" applyBorder="1" applyAlignment="1">
      <alignment horizontal="center"/>
    </xf>
    <xf numFmtId="42" fontId="3" fillId="24" borderId="0" xfId="57" applyNumberFormat="1" applyFont="1" applyFill="1" applyBorder="1" applyAlignment="1">
      <alignment horizontal="center"/>
    </xf>
    <xf numFmtId="42" fontId="24" fillId="24" borderId="0" xfId="0" applyNumberFormat="1" applyFont="1" applyFill="1" applyAlignment="1">
      <alignment/>
    </xf>
    <xf numFmtId="37" fontId="23" fillId="24" borderId="16" xfId="44" applyNumberFormat="1" applyFont="1" applyFill="1" applyBorder="1" applyAlignment="1">
      <alignment/>
    </xf>
    <xf numFmtId="37" fontId="23" fillId="24" borderId="0" xfId="44" applyNumberFormat="1" applyFont="1" applyFill="1" applyBorder="1" applyAlignment="1">
      <alignment/>
    </xf>
    <xf numFmtId="37" fontId="3" fillId="24" borderId="0" xfId="44" applyNumberFormat="1" applyFont="1" applyFill="1" applyBorder="1" applyAlignment="1">
      <alignment/>
    </xf>
    <xf numFmtId="37" fontId="24" fillId="24" borderId="0" xfId="0" applyNumberFormat="1" applyFont="1" applyFill="1" applyAlignment="1">
      <alignment/>
    </xf>
    <xf numFmtId="37" fontId="23" fillId="24" borderId="16" xfId="44" applyNumberFormat="1" applyFont="1" applyFill="1" applyBorder="1" applyAlignment="1">
      <alignment horizontal="right"/>
    </xf>
    <xf numFmtId="37" fontId="23" fillId="24" borderId="0" xfId="44" applyNumberFormat="1" applyFont="1" applyFill="1" applyBorder="1" applyAlignment="1">
      <alignment horizontal="right"/>
    </xf>
    <xf numFmtId="10" fontId="3" fillId="24" borderId="17" xfId="44" applyNumberFormat="1" applyFont="1" applyFill="1" applyBorder="1" applyAlignment="1">
      <alignment horizontal="center"/>
    </xf>
    <xf numFmtId="0" fontId="24" fillId="24" borderId="0" xfId="0" applyFont="1" applyFill="1" applyAlignment="1">
      <alignment/>
    </xf>
    <xf numFmtId="37" fontId="23" fillId="24" borderId="18" xfId="44" applyNumberFormat="1" applyFont="1" applyFill="1" applyBorder="1" applyAlignment="1">
      <alignment horizontal="right"/>
    </xf>
    <xf numFmtId="37" fontId="23" fillId="24" borderId="19" xfId="44" applyNumberFormat="1" applyFont="1" applyFill="1" applyBorder="1" applyAlignment="1">
      <alignment horizontal="right"/>
    </xf>
    <xf numFmtId="37" fontId="23" fillId="24" borderId="19" xfId="44" applyNumberFormat="1" applyFont="1" applyFill="1" applyBorder="1" applyAlignment="1">
      <alignment/>
    </xf>
    <xf numFmtId="37" fontId="3" fillId="24" borderId="19" xfId="44" applyNumberFormat="1" applyFont="1" applyFill="1" applyBorder="1" applyAlignment="1">
      <alignment/>
    </xf>
    <xf numFmtId="10" fontId="3" fillId="24" borderId="20" xfId="44" applyNumberFormat="1" applyFont="1" applyFill="1" applyBorder="1" applyAlignment="1">
      <alignment horizontal="center"/>
    </xf>
    <xf numFmtId="0" fontId="18" fillId="24" borderId="19" xfId="0" applyFont="1" applyFill="1" applyBorder="1" applyAlignment="1">
      <alignment/>
    </xf>
    <xf numFmtId="0" fontId="24" fillId="24" borderId="19" xfId="0" applyFont="1" applyFill="1" applyBorder="1" applyAlignment="1">
      <alignment/>
    </xf>
    <xf numFmtId="42" fontId="18" fillId="24" borderId="13" xfId="0" applyNumberFormat="1" applyFont="1" applyFill="1" applyBorder="1" applyAlignment="1">
      <alignment/>
    </xf>
    <xf numFmtId="42" fontId="18" fillId="24" borderId="14" xfId="0" applyNumberFormat="1" applyFont="1" applyFill="1" applyBorder="1" applyAlignment="1">
      <alignment/>
    </xf>
    <xf numFmtId="10" fontId="18" fillId="24" borderId="15" xfId="57" applyNumberFormat="1" applyFont="1" applyFill="1" applyBorder="1" applyAlignment="1">
      <alignment horizontal="center"/>
    </xf>
    <xf numFmtId="42" fontId="18" fillId="24" borderId="0" xfId="57" applyNumberFormat="1" applyFont="1" applyFill="1" applyBorder="1" applyAlignment="1">
      <alignment horizontal="center"/>
    </xf>
    <xf numFmtId="42" fontId="18" fillId="24" borderId="0" xfId="0" applyNumberFormat="1" applyFont="1" applyFill="1" applyBorder="1" applyAlignment="1">
      <alignment/>
    </xf>
    <xf numFmtId="42" fontId="24" fillId="24" borderId="0" xfId="0" applyNumberFormat="1" applyFont="1" applyFill="1" applyBorder="1" applyAlignment="1">
      <alignment/>
    </xf>
    <xf numFmtId="165" fontId="18" fillId="24" borderId="0" xfId="0" applyNumberFormat="1" applyFont="1" applyFill="1" applyAlignment="1">
      <alignment/>
    </xf>
    <xf numFmtId="42" fontId="18" fillId="24" borderId="0" xfId="0" applyNumberFormat="1" applyFont="1" applyFill="1" applyAlignment="1">
      <alignment/>
    </xf>
    <xf numFmtId="42" fontId="18" fillId="24" borderId="0" xfId="0" applyNumberFormat="1" applyFont="1" applyFill="1" applyAlignment="1">
      <alignment horizontal="center"/>
    </xf>
    <xf numFmtId="164" fontId="18" fillId="24" borderId="0" xfId="0" applyNumberFormat="1" applyFont="1" applyFill="1" applyAlignment="1">
      <alignment/>
    </xf>
    <xf numFmtId="42" fontId="23" fillId="24" borderId="0" xfId="0" applyNumberFormat="1" applyFont="1" applyFill="1" applyAlignment="1">
      <alignment/>
    </xf>
    <xf numFmtId="37" fontId="23" fillId="24" borderId="0" xfId="0" applyNumberFormat="1" applyFont="1" applyFill="1" applyAlignment="1">
      <alignment/>
    </xf>
    <xf numFmtId="37" fontId="18" fillId="24" borderId="0" xfId="0" applyNumberFormat="1" applyFont="1" applyFill="1" applyAlignment="1">
      <alignment/>
    </xf>
    <xf numFmtId="37" fontId="23" fillId="24" borderId="19" xfId="0" applyNumberFormat="1" applyFont="1" applyFill="1" applyBorder="1" applyAlignment="1">
      <alignment/>
    </xf>
    <xf numFmtId="37" fontId="18" fillId="24" borderId="19" xfId="0" applyNumberFormat="1" applyFont="1" applyFill="1" applyBorder="1" applyAlignment="1">
      <alignment/>
    </xf>
    <xf numFmtId="164" fontId="4" fillId="24" borderId="0" xfId="42" applyNumberFormat="1" applyFont="1" applyFill="1" applyAlignment="1">
      <alignment horizontal="right"/>
    </xf>
    <xf numFmtId="42" fontId="4" fillId="24" borderId="0" xfId="42" applyNumberFormat="1" applyFont="1" applyFill="1" applyAlignment="1">
      <alignment/>
    </xf>
    <xf numFmtId="10" fontId="4" fillId="24" borderId="0" xfId="57" applyNumberFormat="1" applyFont="1" applyFill="1" applyAlignment="1">
      <alignment/>
    </xf>
    <xf numFmtId="0" fontId="18" fillId="24" borderId="16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18" fillId="24" borderId="17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tabSelected="1" zoomScalePageLayoutView="0" workbookViewId="0" topLeftCell="A1">
      <selection activeCell="A1" sqref="A1:M1"/>
    </sheetView>
  </sheetViews>
  <sheetFormatPr defaultColWidth="9.33203125" defaultRowHeight="12.75"/>
  <cols>
    <col min="1" max="1" width="9.33203125" style="2" customWidth="1"/>
    <col min="2" max="2" width="2.33203125" style="2" customWidth="1"/>
    <col min="3" max="3" width="18.16015625" style="2" bestFit="1" customWidth="1"/>
    <col min="4" max="12" width="15.33203125" style="2" customWidth="1"/>
    <col min="13" max="13" width="15.33203125" style="2" bestFit="1" customWidth="1"/>
    <col min="14" max="14" width="15.33203125" style="2" hidden="1" customWidth="1"/>
    <col min="15" max="15" width="15.33203125" style="2" customWidth="1"/>
    <col min="16" max="17" width="15.33203125" style="2" bestFit="1" customWidth="1"/>
    <col min="18" max="18" width="14.16015625" style="2" bestFit="1" customWidth="1"/>
    <col min="19" max="19" width="2.33203125" style="2" customWidth="1"/>
    <col min="20" max="20" width="20.66015625" style="2" bestFit="1" customWidth="1"/>
    <col min="21" max="22" width="14.16015625" style="2" bestFit="1" customWidth="1"/>
    <col min="23" max="23" width="14.16015625" style="2" customWidth="1"/>
    <col min="24" max="24" width="9.33203125" style="2" customWidth="1"/>
    <col min="25" max="25" width="14.16015625" style="2" bestFit="1" customWidth="1"/>
    <col min="26" max="26" width="15.33203125" style="2" bestFit="1" customWidth="1"/>
    <col min="27" max="27" width="14.16015625" style="2" customWidth="1"/>
    <col min="28" max="28" width="14.16015625" style="2" bestFit="1" customWidth="1"/>
    <col min="29" max="16384" width="9.33203125" style="2" customWidth="1"/>
  </cols>
  <sheetData>
    <row r="1" spans="1:28" ht="18.75">
      <c r="A1" s="65" t="s">
        <v>54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9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3:18" ht="12.75">
      <c r="C4" s="3"/>
      <c r="D4" s="4"/>
      <c r="E4" s="4"/>
      <c r="F4" s="4"/>
      <c r="G4" s="4"/>
      <c r="H4" s="4"/>
      <c r="I4" s="4"/>
      <c r="J4" s="5"/>
      <c r="K4" s="6"/>
      <c r="L4" s="6"/>
      <c r="M4" s="6"/>
      <c r="N4" s="6"/>
      <c r="O4" s="6"/>
      <c r="P4" s="6"/>
      <c r="Q4" s="6"/>
      <c r="R4" s="6"/>
    </row>
    <row r="5" spans="3:18" ht="12.75">
      <c r="C5" s="62" t="s">
        <v>1</v>
      </c>
      <c r="D5" s="63"/>
      <c r="E5" s="63"/>
      <c r="F5" s="63"/>
      <c r="G5" s="63"/>
      <c r="H5" s="63"/>
      <c r="I5" s="63"/>
      <c r="J5" s="64"/>
      <c r="K5" s="6"/>
      <c r="L5" s="6"/>
      <c r="M5" s="6"/>
      <c r="N5" s="6"/>
      <c r="O5" s="6"/>
      <c r="P5" s="6"/>
      <c r="Q5" s="6"/>
      <c r="R5" s="6"/>
    </row>
    <row r="6" spans="3:18" ht="12.75">
      <c r="C6" s="62" t="s">
        <v>2</v>
      </c>
      <c r="D6" s="63"/>
      <c r="E6" s="63"/>
      <c r="F6" s="63"/>
      <c r="G6" s="63"/>
      <c r="H6" s="63"/>
      <c r="I6" s="63"/>
      <c r="J6" s="64"/>
      <c r="K6" s="6"/>
      <c r="L6" s="6"/>
      <c r="M6" s="6"/>
      <c r="N6" s="6"/>
      <c r="O6" s="6"/>
      <c r="P6" s="6"/>
      <c r="Q6" s="6"/>
      <c r="R6" s="6"/>
    </row>
    <row r="7" spans="3:18" ht="12.75">
      <c r="C7" s="62" t="s">
        <v>53</v>
      </c>
      <c r="D7" s="63"/>
      <c r="E7" s="63"/>
      <c r="F7" s="63"/>
      <c r="G7" s="63"/>
      <c r="H7" s="63"/>
      <c r="I7" s="63"/>
      <c r="J7" s="64"/>
      <c r="K7" s="6"/>
      <c r="L7" s="6"/>
      <c r="M7" s="6"/>
      <c r="N7" s="6"/>
      <c r="O7" s="6"/>
      <c r="P7" s="6"/>
      <c r="Q7" s="6"/>
      <c r="R7" s="6"/>
    </row>
    <row r="8" spans="3:18" ht="13.5" thickBot="1">
      <c r="C8" s="7"/>
      <c r="D8" s="8"/>
      <c r="E8" s="8"/>
      <c r="F8" s="8"/>
      <c r="G8" s="8"/>
      <c r="H8" s="8"/>
      <c r="I8" s="8"/>
      <c r="J8" s="9"/>
      <c r="K8" s="6"/>
      <c r="L8" s="6"/>
      <c r="M8" s="6"/>
      <c r="N8" s="6"/>
      <c r="O8" s="6"/>
      <c r="P8" s="6"/>
      <c r="Q8" s="6"/>
      <c r="R8" s="6"/>
    </row>
    <row r="9" spans="3:10" ht="12.75">
      <c r="C9" s="10"/>
      <c r="D9" s="11"/>
      <c r="E9" s="11"/>
      <c r="F9" s="11"/>
      <c r="G9" s="12"/>
      <c r="H9" s="12"/>
      <c r="I9" s="12"/>
      <c r="J9" s="13"/>
    </row>
    <row r="10" spans="3:10" ht="12.75">
      <c r="C10" s="10"/>
      <c r="D10" s="11"/>
      <c r="E10" s="11"/>
      <c r="F10" s="11" t="s">
        <v>3</v>
      </c>
      <c r="G10" s="12"/>
      <c r="H10" s="12"/>
      <c r="I10" s="12"/>
      <c r="J10" s="14"/>
    </row>
    <row r="11" spans="3:10" ht="12.75">
      <c r="C11" s="10"/>
      <c r="D11" s="11"/>
      <c r="E11" s="11"/>
      <c r="F11" s="11" t="s">
        <v>4</v>
      </c>
      <c r="G11" s="12"/>
      <c r="H11" s="12"/>
      <c r="I11" s="12"/>
      <c r="J11" s="14"/>
    </row>
    <row r="12" spans="3:12" ht="12.75">
      <c r="C12" s="10"/>
      <c r="D12" s="11" t="s">
        <v>5</v>
      </c>
      <c r="E12" s="11" t="s">
        <v>6</v>
      </c>
      <c r="F12" s="11" t="s">
        <v>7</v>
      </c>
      <c r="G12" s="12"/>
      <c r="H12" s="11"/>
      <c r="I12" s="11"/>
      <c r="J12" s="14" t="s">
        <v>8</v>
      </c>
      <c r="K12" s="11"/>
      <c r="L12" s="15" t="s">
        <v>9</v>
      </c>
    </row>
    <row r="13" spans="3:12" ht="12.75">
      <c r="C13" s="10" t="s">
        <v>3</v>
      </c>
      <c r="D13" s="11" t="s">
        <v>10</v>
      </c>
      <c r="E13" s="11" t="s">
        <v>11</v>
      </c>
      <c r="F13" s="11" t="s">
        <v>12</v>
      </c>
      <c r="G13" s="11" t="s">
        <v>6</v>
      </c>
      <c r="H13" s="11" t="s">
        <v>8</v>
      </c>
      <c r="I13" s="11" t="s">
        <v>8</v>
      </c>
      <c r="J13" s="14" t="s">
        <v>11</v>
      </c>
      <c r="K13" s="11"/>
      <c r="L13" s="15" t="s">
        <v>13</v>
      </c>
    </row>
    <row r="14" spans="3:12" ht="12.75">
      <c r="C14" s="10" t="s">
        <v>4</v>
      </c>
      <c r="D14" s="11" t="s">
        <v>14</v>
      </c>
      <c r="E14" s="11" t="s">
        <v>15</v>
      </c>
      <c r="F14" s="11" t="s">
        <v>15</v>
      </c>
      <c r="G14" s="11" t="s">
        <v>11</v>
      </c>
      <c r="H14" s="11" t="s">
        <v>11</v>
      </c>
      <c r="I14" s="11" t="s">
        <v>11</v>
      </c>
      <c r="J14" s="14" t="s">
        <v>16</v>
      </c>
      <c r="K14" s="11"/>
      <c r="L14" s="15" t="s">
        <v>17</v>
      </c>
    </row>
    <row r="15" spans="1:14" ht="15.75">
      <c r="A15" s="16" t="s">
        <v>18</v>
      </c>
      <c r="C15" s="17" t="s">
        <v>19</v>
      </c>
      <c r="D15" s="18" t="s">
        <v>20</v>
      </c>
      <c r="E15" s="18" t="s">
        <v>21</v>
      </c>
      <c r="F15" s="19" t="s">
        <v>22</v>
      </c>
      <c r="G15" s="18" t="s">
        <v>23</v>
      </c>
      <c r="H15" s="18" t="s">
        <v>24</v>
      </c>
      <c r="I15" s="18" t="s">
        <v>25</v>
      </c>
      <c r="J15" s="20" t="s">
        <v>24</v>
      </c>
      <c r="K15" s="18"/>
      <c r="L15" s="21" t="s">
        <v>26</v>
      </c>
      <c r="N15" s="22" t="s">
        <v>27</v>
      </c>
    </row>
    <row r="16" spans="1:14" ht="12.75">
      <c r="A16" s="2" t="s">
        <v>28</v>
      </c>
      <c r="C16" s="23">
        <v>200323020.64271596</v>
      </c>
      <c r="D16" s="24">
        <v>4976475.740562218</v>
      </c>
      <c r="E16" s="25">
        <f>+H35</f>
        <v>3029320.2615000373</v>
      </c>
      <c r="F16" s="25">
        <f>+C16-D16-E16</f>
        <v>192317224.6406537</v>
      </c>
      <c r="G16" s="24">
        <f>166278541+(2508432*0.823075)</f>
        <v>168343168.6684</v>
      </c>
      <c r="H16" s="25">
        <f>L16-$H$28*(C35+F35+G35)</f>
        <v>13957031.548489176</v>
      </c>
      <c r="I16" s="25">
        <f aca="true" t="shared" si="0" ref="I16:I25">+G16+H16</f>
        <v>182300200.21688917</v>
      </c>
      <c r="J16" s="26">
        <f aca="true" t="shared" si="1" ref="J16:J26">+H16/G16</f>
        <v>0.08290821456486624</v>
      </c>
      <c r="K16" s="27"/>
      <c r="L16" s="24">
        <v>14021429.29698462</v>
      </c>
      <c r="N16" s="28">
        <f>+H16+L35</f>
        <v>14021429.29698462</v>
      </c>
    </row>
    <row r="17" spans="1:14" ht="12.75">
      <c r="A17" s="2" t="s">
        <v>29</v>
      </c>
      <c r="C17" s="29">
        <v>39395169.943442844</v>
      </c>
      <c r="D17" s="30">
        <v>834020.4171623114</v>
      </c>
      <c r="E17" s="31">
        <f>+H36</f>
        <v>1239679.4226558143</v>
      </c>
      <c r="F17" s="31">
        <f>+C17-D17-E17</f>
        <v>37321470.10362472</v>
      </c>
      <c r="G17" s="30">
        <f>39139632+(2508432*0.176925)</f>
        <v>39583436.3316</v>
      </c>
      <c r="H17" s="31">
        <f>L17-$H$28*(C36+F36+G36)</f>
        <v>-3552401.100359106</v>
      </c>
      <c r="I17" s="31">
        <f t="shared" si="0"/>
        <v>36031035.2312409</v>
      </c>
      <c r="J17" s="26">
        <f t="shared" si="1"/>
        <v>-0.08974463638274818</v>
      </c>
      <c r="K17" s="27"/>
      <c r="L17" s="30">
        <v>-3528011.552706138</v>
      </c>
      <c r="N17" s="32">
        <f>+H17+L36</f>
        <v>-3528011.552706138</v>
      </c>
    </row>
    <row r="18" spans="1:14" ht="12.75">
      <c r="A18" s="2" t="s">
        <v>30</v>
      </c>
      <c r="C18" s="29">
        <v>4366957.041889997</v>
      </c>
      <c r="D18" s="30">
        <v>71426.74395989634</v>
      </c>
      <c r="E18" s="31">
        <f>+H37</f>
        <v>191759.72408851935</v>
      </c>
      <c r="F18" s="31">
        <f>+C18-D18-E18</f>
        <v>4103770.5738415816</v>
      </c>
      <c r="G18" s="30">
        <v>3866562</v>
      </c>
      <c r="H18" s="31">
        <f>L18-$H$28*(C37+F37+G37)</f>
        <v>233578.20824413866</v>
      </c>
      <c r="I18" s="31">
        <f t="shared" si="0"/>
        <v>4100140.208244139</v>
      </c>
      <c r="J18" s="26">
        <f t="shared" si="1"/>
        <v>0.060409792535109655</v>
      </c>
      <c r="K18" s="27"/>
      <c r="L18" s="30">
        <v>237209.5738415807</v>
      </c>
      <c r="N18" s="32">
        <f>+H18+L37</f>
        <v>237209.57384158074</v>
      </c>
    </row>
    <row r="19" spans="1:14" ht="12.75">
      <c r="A19" s="2" t="s">
        <v>31</v>
      </c>
      <c r="C19" s="29">
        <v>699590.3091644306</v>
      </c>
      <c r="D19" s="30">
        <v>6537.318960929272</v>
      </c>
      <c r="E19" s="31">
        <f>+H38</f>
        <v>15709.026951974403</v>
      </c>
      <c r="F19" s="31">
        <f>+C19-D19-E19</f>
        <v>677343.9632515269</v>
      </c>
      <c r="G19" s="30">
        <f>344872+165726</f>
        <v>510598</v>
      </c>
      <c r="H19" s="31">
        <f>L19-$H$28*(C38+F38+G38)</f>
        <v>166438.79656254838</v>
      </c>
      <c r="I19" s="31">
        <f t="shared" si="0"/>
        <v>677036.7965625484</v>
      </c>
      <c r="J19" s="26">
        <f t="shared" si="1"/>
        <v>0.3259683676053341</v>
      </c>
      <c r="K19" s="27"/>
      <c r="L19" s="30">
        <v>166745.96325152693</v>
      </c>
      <c r="N19" s="32">
        <f>+H19+L38</f>
        <v>166745.96325152693</v>
      </c>
    </row>
    <row r="20" spans="1:14" ht="12.75">
      <c r="A20" s="2" t="s">
        <v>32</v>
      </c>
      <c r="C20" s="29">
        <v>6319799.07582617</v>
      </c>
      <c r="D20" s="30">
        <v>85638.73302115467</v>
      </c>
      <c r="E20" s="31">
        <f>+H39</f>
        <v>370274.8248036546</v>
      </c>
      <c r="F20" s="31">
        <f>+C20-D20-E20</f>
        <v>5863885.51800136</v>
      </c>
      <c r="G20" s="30">
        <f>91619+107182+1971630+2591844+32342</f>
        <v>4794617</v>
      </c>
      <c r="H20" s="31">
        <f>L20-$H$28*(C39+F39+G39)</f>
        <v>1062201.954920275</v>
      </c>
      <c r="I20" s="31">
        <f t="shared" si="0"/>
        <v>5856818.954920275</v>
      </c>
      <c r="J20" s="26">
        <f t="shared" si="1"/>
        <v>0.22154052240674801</v>
      </c>
      <c r="K20" s="27"/>
      <c r="L20" s="30">
        <v>1069125.0280013613</v>
      </c>
      <c r="N20" s="32">
        <f>+H20+L39</f>
        <v>1069125.0280013613</v>
      </c>
    </row>
    <row r="21" spans="1:14" ht="12.75">
      <c r="A21" s="2" t="s">
        <v>33</v>
      </c>
      <c r="C21" s="33" t="s">
        <v>34</v>
      </c>
      <c r="D21" s="34" t="s">
        <v>34</v>
      </c>
      <c r="E21" s="34"/>
      <c r="F21" s="34"/>
      <c r="G21" s="30">
        <v>1481696</v>
      </c>
      <c r="H21" s="31">
        <f>+G21*$H$28</f>
        <v>79887.8038196455</v>
      </c>
      <c r="I21" s="31">
        <f t="shared" si="0"/>
        <v>1561583.8038196454</v>
      </c>
      <c r="J21" s="35">
        <f t="shared" si="1"/>
        <v>0.05391646047478396</v>
      </c>
      <c r="K21" s="27"/>
      <c r="N21" s="36"/>
    </row>
    <row r="22" spans="1:14" ht="12.75">
      <c r="A22" s="2" t="s">
        <v>35</v>
      </c>
      <c r="C22" s="33" t="s">
        <v>34</v>
      </c>
      <c r="D22" s="34" t="s">
        <v>34</v>
      </c>
      <c r="E22" s="34"/>
      <c r="F22" s="34"/>
      <c r="G22" s="30">
        <v>2976000</v>
      </c>
      <c r="H22" s="31">
        <v>0</v>
      </c>
      <c r="I22" s="31">
        <f t="shared" si="0"/>
        <v>2976000</v>
      </c>
      <c r="J22" s="35">
        <f t="shared" si="1"/>
        <v>0</v>
      </c>
      <c r="K22" s="27"/>
      <c r="N22" s="36"/>
    </row>
    <row r="23" spans="1:14" ht="12.75">
      <c r="A23" s="2" t="s">
        <v>36</v>
      </c>
      <c r="C23" s="33" t="s">
        <v>34</v>
      </c>
      <c r="D23" s="34" t="s">
        <v>34</v>
      </c>
      <c r="E23" s="34"/>
      <c r="F23" s="34"/>
      <c r="G23" s="30">
        <v>22530</v>
      </c>
      <c r="H23" s="31">
        <v>0</v>
      </c>
      <c r="I23" s="31">
        <f t="shared" si="0"/>
        <v>22530</v>
      </c>
      <c r="J23" s="35">
        <f t="shared" si="1"/>
        <v>0</v>
      </c>
      <c r="K23" s="27"/>
      <c r="N23" s="36"/>
    </row>
    <row r="24" spans="1:14" ht="12.75">
      <c r="A24" s="2" t="s">
        <v>37</v>
      </c>
      <c r="C24" s="33" t="s">
        <v>34</v>
      </c>
      <c r="D24" s="34" t="s">
        <v>34</v>
      </c>
      <c r="E24" s="34"/>
      <c r="F24" s="34"/>
      <c r="G24" s="30">
        <v>15229</v>
      </c>
      <c r="H24" s="31">
        <f>+G24*$H$28</f>
        <v>821.093776570485</v>
      </c>
      <c r="I24" s="31">
        <f t="shared" si="0"/>
        <v>16050.093776570486</v>
      </c>
      <c r="J24" s="35">
        <f t="shared" si="1"/>
        <v>0.05391646047478397</v>
      </c>
      <c r="K24" s="27"/>
      <c r="N24" s="36"/>
    </row>
    <row r="25" spans="1:14" ht="12.75">
      <c r="A25" s="2" t="s">
        <v>38</v>
      </c>
      <c r="C25" s="37" t="s">
        <v>34</v>
      </c>
      <c r="D25" s="38" t="s">
        <v>34</v>
      </c>
      <c r="E25" s="38"/>
      <c r="F25" s="38"/>
      <c r="G25" s="39">
        <v>351339</v>
      </c>
      <c r="H25" s="40">
        <f>+G25*$H$28</f>
        <v>18942.955306750126</v>
      </c>
      <c r="I25" s="40">
        <f t="shared" si="0"/>
        <v>370281.95530675014</v>
      </c>
      <c r="J25" s="41">
        <f t="shared" si="1"/>
        <v>0.05391646047478397</v>
      </c>
      <c r="K25" s="27"/>
      <c r="L25" s="42"/>
      <c r="N25" s="43"/>
    </row>
    <row r="26" spans="1:14" ht="13.5" thickBot="1">
      <c r="A26" s="2" t="s">
        <v>39</v>
      </c>
      <c r="C26" s="44">
        <f>SUM(C16:C20)</f>
        <v>251104537.0130394</v>
      </c>
      <c r="D26" s="45">
        <f>SUM(D16:D20)</f>
        <v>5974098.95366651</v>
      </c>
      <c r="E26" s="45">
        <f>SUM(E16:E20)</f>
        <v>4846743.260000001</v>
      </c>
      <c r="F26" s="45">
        <f>SUM(F16:F20)</f>
        <v>240283694.79937288</v>
      </c>
      <c r="G26" s="45">
        <f>SUM(G16:G25)</f>
        <v>221945176</v>
      </c>
      <c r="H26" s="45">
        <f>SUM(H16:H25)</f>
        <v>11966501.260759998</v>
      </c>
      <c r="I26" s="45">
        <f>SUM(I16:I25)</f>
        <v>233911677.26076</v>
      </c>
      <c r="J26" s="46">
        <f t="shared" si="1"/>
        <v>0.053916473772604084</v>
      </c>
      <c r="K26" s="47"/>
      <c r="L26" s="48">
        <f>SUM(L16:L25)</f>
        <v>11966498.309372952</v>
      </c>
      <c r="N26" s="49">
        <f>SUM(N16:N25)</f>
        <v>11966498.309372952</v>
      </c>
    </row>
    <row r="27" spans="7:8" ht="12.75">
      <c r="G27" s="59" t="s">
        <v>27</v>
      </c>
      <c r="H27" s="60">
        <v>11966498.30937297</v>
      </c>
    </row>
    <row r="28" spans="7:8" ht="12.75">
      <c r="G28" s="61"/>
      <c r="H28" s="61">
        <f>+H27/G26</f>
        <v>0.05391646047478397</v>
      </c>
    </row>
    <row r="29" spans="1:10" ht="12.75">
      <c r="A29" s="2" t="s">
        <v>55</v>
      </c>
      <c r="I29" s="51"/>
      <c r="J29" s="50"/>
    </row>
    <row r="30" spans="9:10" ht="12.75">
      <c r="I30" s="52"/>
      <c r="J30" s="52"/>
    </row>
    <row r="31" spans="9:10" ht="12.75">
      <c r="I31" s="52" t="s">
        <v>40</v>
      </c>
      <c r="J31" s="52" t="s">
        <v>40</v>
      </c>
    </row>
    <row r="32" spans="7:12" ht="12.75">
      <c r="G32" s="53"/>
      <c r="I32" s="52" t="s">
        <v>35</v>
      </c>
      <c r="J32" s="52" t="s">
        <v>41</v>
      </c>
      <c r="K32" s="15"/>
      <c r="L32" s="15"/>
    </row>
    <row r="33" spans="3:12" ht="12.75">
      <c r="C33" s="15" t="s">
        <v>6</v>
      </c>
      <c r="D33" s="15" t="s">
        <v>6</v>
      </c>
      <c r="E33" s="15" t="s">
        <v>6</v>
      </c>
      <c r="F33" s="15" t="s">
        <v>6</v>
      </c>
      <c r="G33" s="15" t="s">
        <v>6</v>
      </c>
      <c r="H33" s="15" t="s">
        <v>6</v>
      </c>
      <c r="I33" s="52" t="s">
        <v>42</v>
      </c>
      <c r="J33" s="52" t="s">
        <v>43</v>
      </c>
      <c r="K33" s="15" t="s">
        <v>40</v>
      </c>
      <c r="L33" s="15" t="s">
        <v>40</v>
      </c>
    </row>
    <row r="34" spans="1:12" ht="12.75">
      <c r="A34" s="16" t="s">
        <v>18</v>
      </c>
      <c r="C34" s="18" t="s">
        <v>33</v>
      </c>
      <c r="D34" s="18" t="s">
        <v>35</v>
      </c>
      <c r="E34" s="18" t="s">
        <v>36</v>
      </c>
      <c r="F34" s="18" t="s">
        <v>37</v>
      </c>
      <c r="G34" s="18" t="s">
        <v>38</v>
      </c>
      <c r="H34" s="21" t="s">
        <v>39</v>
      </c>
      <c r="I34" s="21" t="s">
        <v>44</v>
      </c>
      <c r="J34" s="21" t="s">
        <v>45</v>
      </c>
      <c r="K34" s="21" t="s">
        <v>39</v>
      </c>
      <c r="L34" s="21" t="s">
        <v>24</v>
      </c>
    </row>
    <row r="35" spans="1:12" ht="12.75">
      <c r="A35" s="2" t="s">
        <v>28</v>
      </c>
      <c r="C35" s="54">
        <v>904706.357641715</v>
      </c>
      <c r="D35" s="54">
        <v>1817110.694699158</v>
      </c>
      <c r="E35" s="54">
        <v>17810.900264473472</v>
      </c>
      <c r="F35" s="54">
        <v>11994.337956571624</v>
      </c>
      <c r="G35" s="54">
        <v>277697.97093811934</v>
      </c>
      <c r="H35" s="51">
        <f>SUM(C35:G35)</f>
        <v>3029320.2615000373</v>
      </c>
      <c r="I35" s="51">
        <f>+D35+E35</f>
        <v>1834921.5949636314</v>
      </c>
      <c r="J35" s="51">
        <f>+(1+$H$28)*(C35+F35+G35)</f>
        <v>1258796.4150318506</v>
      </c>
      <c r="K35" s="51">
        <f>+I35+J35</f>
        <v>3093718.009995482</v>
      </c>
      <c r="L35" s="51">
        <f>+K35-H35</f>
        <v>64397.748495444655</v>
      </c>
    </row>
    <row r="36" spans="1:12" ht="12.75">
      <c r="A36" s="2" t="s">
        <v>29</v>
      </c>
      <c r="C36" s="55">
        <v>390086.7862504892</v>
      </c>
      <c r="D36" s="55">
        <v>783492.7489669549</v>
      </c>
      <c r="E36" s="55">
        <v>3828.573060674498</v>
      </c>
      <c r="F36" s="55">
        <v>2578.263787864361</v>
      </c>
      <c r="G36" s="55">
        <v>59693.05058983122</v>
      </c>
      <c r="H36" s="56">
        <f>SUM(C36:G36)</f>
        <v>1239679.4226558143</v>
      </c>
      <c r="I36" s="56">
        <f>+D36+E36</f>
        <v>787321.3220276294</v>
      </c>
      <c r="J36" s="56">
        <f>+(1+$H$28)*(C36+F36+G36)</f>
        <v>476747.6482811526</v>
      </c>
      <c r="K36" s="56">
        <f>+I36+J36</f>
        <v>1264068.970308782</v>
      </c>
      <c r="L36" s="56">
        <f>+K36-H36</f>
        <v>24389.54765296774</v>
      </c>
    </row>
    <row r="37" spans="1:12" ht="12.75">
      <c r="A37" s="2" t="s">
        <v>30</v>
      </c>
      <c r="C37" s="55">
        <v>61769.61650520843</v>
      </c>
      <c r="D37" s="55">
        <v>124064.8192764557</v>
      </c>
      <c r="E37" s="55">
        <v>343.19875672264754</v>
      </c>
      <c r="F37" s="55">
        <v>231.11924794826382</v>
      </c>
      <c r="G37" s="55">
        <v>5350.970302184323</v>
      </c>
      <c r="H37" s="56">
        <f>SUM(C37:G37)</f>
        <v>191759.72408851935</v>
      </c>
      <c r="I37" s="56">
        <f>+D37+E37</f>
        <v>124408.01803317835</v>
      </c>
      <c r="J37" s="56">
        <f>+(1+$H$28)*(C37+F37+G37)</f>
        <v>70983.07165278308</v>
      </c>
      <c r="K37" s="56">
        <f>+I37+J37</f>
        <v>195391.08968596143</v>
      </c>
      <c r="L37" s="56">
        <f>+K37-H37</f>
        <v>3631.3655974420835</v>
      </c>
    </row>
    <row r="38" spans="1:12" ht="12.75">
      <c r="A38" s="2" t="s">
        <v>31</v>
      </c>
      <c r="C38" s="55">
        <v>4962.270161999355</v>
      </c>
      <c r="D38" s="55">
        <v>9966.763364922093</v>
      </c>
      <c r="E38" s="55">
        <v>45.17801664103128</v>
      </c>
      <c r="F38" s="55">
        <v>30.424088156902886</v>
      </c>
      <c r="G38" s="55">
        <v>704.3913202550211</v>
      </c>
      <c r="H38" s="56">
        <f>SUM(C38:G38)</f>
        <v>15709.026951974403</v>
      </c>
      <c r="I38" s="56">
        <f>+D38+E38</f>
        <v>10011.941381563125</v>
      </c>
      <c r="J38" s="56">
        <f>+(1+$H$28)*(C38+F38+G38)</f>
        <v>6004.252259389821</v>
      </c>
      <c r="K38" s="56">
        <f>+I38+J38</f>
        <v>16016.193640952946</v>
      </c>
      <c r="L38" s="56">
        <f>+K38-H38</f>
        <v>307.1666889785429</v>
      </c>
    </row>
    <row r="39" spans="1:12" ht="12.75">
      <c r="A39" s="2" t="s">
        <v>32</v>
      </c>
      <c r="C39" s="57">
        <v>120171.2294405879</v>
      </c>
      <c r="D39" s="57">
        <v>241364.97369250943</v>
      </c>
      <c r="E39" s="57">
        <v>506.1499014883517</v>
      </c>
      <c r="F39" s="57">
        <v>340.8549194588505</v>
      </c>
      <c r="G39" s="57">
        <v>7891.616849610123</v>
      </c>
      <c r="H39" s="58">
        <f>SUM(C39:G39)</f>
        <v>370274.8248036546</v>
      </c>
      <c r="I39" s="58">
        <f>+D39+E39</f>
        <v>241871.1235939978</v>
      </c>
      <c r="J39" s="58">
        <f>+(1+$H$28)*(C39+F39+G39)</f>
        <v>135326.77429074328</v>
      </c>
      <c r="K39" s="58">
        <f>+I39+J39</f>
        <v>377197.8978847411</v>
      </c>
      <c r="L39" s="58">
        <f>+K39-H39</f>
        <v>6923.073081086448</v>
      </c>
    </row>
    <row r="40" spans="1:12" ht="12.75">
      <c r="A40" s="2" t="s">
        <v>39</v>
      </c>
      <c r="C40" s="51">
        <f aca="true" t="shared" si="2" ref="C40:L40">SUM(C35:C39)</f>
        <v>1481696.2599999998</v>
      </c>
      <c r="D40" s="51">
        <f t="shared" si="2"/>
        <v>2976000</v>
      </c>
      <c r="E40" s="51">
        <f t="shared" si="2"/>
        <v>22534</v>
      </c>
      <c r="F40" s="51">
        <f t="shared" si="2"/>
        <v>15175.000000000002</v>
      </c>
      <c r="G40" s="51">
        <f t="shared" si="2"/>
        <v>351338</v>
      </c>
      <c r="H40" s="51">
        <f t="shared" si="2"/>
        <v>4846743.260000001</v>
      </c>
      <c r="I40" s="51">
        <f t="shared" si="2"/>
        <v>2998534</v>
      </c>
      <c r="J40" s="51">
        <f t="shared" si="2"/>
        <v>1947858.1615159193</v>
      </c>
      <c r="K40" s="51">
        <f t="shared" si="2"/>
        <v>4946392.1615159195</v>
      </c>
      <c r="L40" s="51">
        <f t="shared" si="2"/>
        <v>99648.90151591947</v>
      </c>
    </row>
    <row r="43" ht="12.75">
      <c r="A43" s="2" t="s">
        <v>46</v>
      </c>
    </row>
    <row r="44" ht="12.75">
      <c r="A44" s="2" t="s">
        <v>47</v>
      </c>
    </row>
    <row r="45" ht="12.75">
      <c r="A45" s="2" t="s">
        <v>48</v>
      </c>
    </row>
    <row r="46" ht="12.75">
      <c r="A46" s="2" t="s">
        <v>49</v>
      </c>
    </row>
    <row r="47" ht="12.75">
      <c r="A47" s="2" t="s">
        <v>50</v>
      </c>
    </row>
    <row r="49" ht="12.75">
      <c r="A49" s="2" t="s">
        <v>51</v>
      </c>
    </row>
    <row r="50" ht="12.75">
      <c r="A50" s="2" t="s">
        <v>52</v>
      </c>
    </row>
  </sheetData>
  <sheetProtection/>
  <mergeCells count="5">
    <mergeCell ref="C5:J5"/>
    <mergeCell ref="C6:J6"/>
    <mergeCell ref="C7:J7"/>
    <mergeCell ref="A1:M1"/>
    <mergeCell ref="A2:M2"/>
  </mergeCells>
  <printOptions horizontalCentered="1"/>
  <pageMargins left="0.7" right="0.7" top="1.1" bottom="0.75" header="0.5" footer="0.3"/>
  <pageSetup fitToHeight="1" fitToWidth="1" horizontalDpi="600" verticalDpi="600" orientation="landscape" scale="72" r:id="rId1"/>
  <headerFooter alignWithMargins="0">
    <oddHeader>&amp;R&amp;"Times New Roman,Bold"Utah Association of Energy Users
Utah PSC Docket No.  07-057-13
UAE Exhibit COS 1.1SR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Strategies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Ntownsend</dc:creator>
  <cp:keywords/>
  <dc:description/>
  <cp:lastModifiedBy>sbintz</cp:lastModifiedBy>
  <cp:lastPrinted>2008-10-07T16:44:28Z</cp:lastPrinted>
  <dcterms:created xsi:type="dcterms:W3CDTF">2008-10-06T22:01:11Z</dcterms:created>
  <dcterms:modified xsi:type="dcterms:W3CDTF">2008-10-07T22:14:08Z</dcterms:modified>
  <cp:category>::ODMA\GRPWISE\ASPOSUPT.PUPSC.PUPSCDocs:59338.1</cp:category>
  <cp:version/>
  <cp:contentType/>
  <cp:contentStatus/>
</cp:coreProperties>
</file>