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4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<sst xmlns="http://schemas.openxmlformats.org/spreadsheetml/2006/main" count="51" uniqueCount="32">
  <si>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 </t>
  </si>
  <si>
    <t>Summer</t>
  </si>
  <si>
    <t>Winter</t>
  </si>
  <si>
    <t>Fuel</t>
  </si>
  <si>
    <t xml:space="preserve">
MONTHLY $
DIFFERENCE</t>
  </si>
  <si>
    <t xml:space="preserve"> Dth USED</t>
  </si>
  <si>
    <t>Commercial GSC</t>
  </si>
  <si>
    <t>Current Rate</t>
  </si>
  <si>
    <t>Winter Charge First 45 Dth</t>
  </si>
  <si>
    <t>CURRENT
MONTHLY
COST</t>
  </si>
  <si>
    <t>PROPOSED 
MONTHLY
COST</t>
  </si>
  <si>
    <t>All Months:    BSF  Charge per Month</t>
  </si>
  <si>
    <t>PROPOSED
MONTHLY
% DIFFERENCE</t>
  </si>
  <si>
    <t>DPU PROPOSED RATE</t>
  </si>
  <si>
    <t>Seven Summer Months April-October</t>
  </si>
  <si>
    <t>Five Winter Months November-March</t>
  </si>
  <si>
    <t>Commodity and Other Supplier Cost</t>
  </si>
  <si>
    <t>TYPICAL COMMERCIAL BILL ANALYSIS</t>
  </si>
  <si>
    <t>Commercial Service -   Summer</t>
  </si>
  <si>
    <t>Commercial Service -  Winter</t>
  </si>
  <si>
    <t>Summer DNG First 45 Dth</t>
  </si>
  <si>
    <t>Summer DNG Charge, Next 155 Dth</t>
  </si>
  <si>
    <t>Summer DNG Charge, All Over 200 Dth</t>
  </si>
  <si>
    <t>Winter DNG Charge, Next 155 Dth</t>
  </si>
  <si>
    <t>Winter DNG Charge, All Over 200 Dth</t>
  </si>
  <si>
    <t xml:space="preserve">Comparison </t>
  </si>
  <si>
    <t>Roll-In</t>
  </si>
  <si>
    <t>of CET</t>
  </si>
  <si>
    <t xml:space="preserve">                 Docket 07-057-13</t>
  </si>
  <si>
    <t>Includes</t>
  </si>
  <si>
    <t>Commercial BILL COMPARISONS
Monthly Gas Bills at Different Usage Levels</t>
  </si>
  <si>
    <t xml:space="preserve">                   DPU Exhibit 7.3SR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</si>
</sst>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.00;&quot;$&quot;\-#,##0.00"/>
    <numFmt numFmtId="166" formatCode="&quot;$&quot;#,##0.00000;&quot;$&quot;\-#,##0.00000"/>
    <numFmt numFmtId="167" formatCode="&quot;$&quot;#,##0.0000000;&quot;$&quot;\-#,##0.0000000"/>
    <numFmt numFmtId="168" formatCode="&quot;$&quot;#,##0.000000;&quot;$&quot;\-#,##0.000000"/>
    <numFmt numFmtId="169" formatCode="&quot;$&quot;#,##0.00_);&quot;$&quot;\(#,##0.00\)"/>
    <numFmt numFmtId="170" formatCode="&quot;$&quot;#,##0.00"/>
    <numFmt numFmtId="171" formatCode="#,##0.00000"/>
    <numFmt numFmtId="172" formatCode="&quot;$&quot;#,##0.00000"/>
    <numFmt numFmtId="173" formatCode="#,##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0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1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ill="1" applyAlignment="1">
      <alignment horizontal="left" vertical="top" wrapText="1"/>
    </xf>
    <xf numFmtId="0" fontId="1" fillId="0" borderId="1" xfId="0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ill="1" applyAlignment="1">
      <alignment horizontal="right" vertical="top" wrapText="1"/>
    </xf>
    <xf numFmtId="3" fontId="1" fillId="0" borderId="0" xfId="0" applyNumberFormat="1" applyFill="1" applyBorder="1" applyAlignment="1">
      <alignment horizontal="right" vertical="top"/>
    </xf>
    <xf numFmtId="0" fontId="0" fillId="0" borderId="0" xfId="0" applyAlignment="1">
      <alignment vertical="center"/>
    </xf>
    <xf numFmtId="166" fontId="1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10" fontId="1" fillId="0" borderId="0" xfId="0" applyNumberFormat="1" applyFill="1" applyBorder="1" applyAlignment="1">
      <alignment horizontal="center" vertical="top"/>
    </xf>
    <xf numFmtId="169" fontId="1" fillId="0" borderId="0" xfId="0" applyNumberFormat="1" applyFill="1" applyBorder="1" applyAlignment="1">
      <alignment horizontal="center" vertical="top"/>
    </xf>
    <xf numFmtId="165" fontId="1" fillId="0" borderId="0" xfId="0" applyNumberForma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66" fontId="1" fillId="0" borderId="0" xfId="0" applyNumberFormat="1" applyFill="1" applyBorder="1" applyAlignment="1">
      <alignment horizontal="right" vertical="top"/>
    </xf>
    <xf numFmtId="170" fontId="1" fillId="0" borderId="0" xfId="0" applyNumberFormat="1" applyFill="1" applyBorder="1" applyAlignment="1">
      <alignment horizontal="center" vertical="top" wrapText="1"/>
    </xf>
    <xf numFmtId="173" fontId="1" fillId="0" borderId="0" xfId="0" applyNumberFormat="1" applyFill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3" fontId="0" fillId="0" borderId="0" xfId="0" applyNumberFormat="1" applyAlignment="1">
      <alignment/>
    </xf>
    <xf numFmtId="0" fontId="6" fillId="0" borderId="0" xfId="0" applyFont="1" applyFill="1" applyAlignment="1">
      <alignment horizontal="right" vertical="top" wrapText="1"/>
    </xf>
    <xf numFmtId="173" fontId="1" fillId="0" borderId="0" xfId="0" applyNumberFormat="1" applyFont="1" applyFill="1" applyAlignment="1">
      <alignment horizontal="right" vertical="top"/>
    </xf>
    <xf numFmtId="173" fontId="2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/>
    </xf>
    <xf numFmtId="173" fontId="1" fillId="0" borderId="0" xfId="0" applyNumberFormat="1" applyFill="1" applyAlignment="1">
      <alignment horizontal="right" vertical="top"/>
    </xf>
    <xf numFmtId="165" fontId="1" fillId="0" borderId="0" xfId="0" applyNumberFormat="1" applyFill="1" applyAlignment="1">
      <alignment horizontal="right" vertical="top"/>
    </xf>
    <xf numFmtId="10" fontId="1" fillId="0" borderId="0" xfId="0" applyNumberFormat="1" applyFill="1" applyBorder="1" applyAlignment="1">
      <alignment horizontal="center" vertical="top"/>
    </xf>
    <xf numFmtId="170" fontId="1" fillId="0" borderId="0" xfId="0" applyNumberFormat="1" applyFill="1" applyAlignment="1">
      <alignment horizontal="center" vertical="top" wrapText="1"/>
    </xf>
    <xf numFmtId="173" fontId="2" fillId="0" borderId="0" xfId="0" applyNumberFormat="1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right" vertical="top"/>
    </xf>
    <xf numFmtId="170" fontId="1" fillId="0" borderId="0" xfId="0" applyNumberFormat="1" applyFill="1" applyBorder="1" applyAlignment="1">
      <alignment horizontal="center" vertical="top" wrapText="1"/>
    </xf>
    <xf numFmtId="170" fontId="1" fillId="0" borderId="0" xfId="0" applyNumberForma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ill="1" applyAlignment="1">
      <alignment horizontal="left" vertical="top" wrapText="1"/>
    </xf>
    <xf numFmtId="170" fontId="1" fillId="0" borderId="0" xfId="0" applyNumberForma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170" fontId="1" fillId="0" borderId="0" xfId="0" applyNumberFormat="1" applyFont="1" applyFill="1" applyAlignment="1">
      <alignment horizontal="right" vertical="top" wrapText="1"/>
    </xf>
    <xf numFmtId="170" fontId="1" fillId="0" borderId="0" xfId="0" applyNumberForma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ill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ill="1" applyBorder="1" applyAlignment="1">
      <alignment horizontal="right" vertical="top" wrapText="1"/>
    </xf>
    <xf numFmtId="0" fontId="1" fillId="0" borderId="5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28.7109375" style="0" customWidth="1"/>
    <col min="6" max="6" width="5.8515625" style="0" customWidth="1"/>
    <col min="7" max="7" width="10.140625" style="0" customWidth="1"/>
    <col min="8" max="8" width="1.1484375" style="0" hidden="1" customWidth="1"/>
    <col min="9" max="9" width="11.421875" style="0" customWidth="1"/>
    <col min="10" max="10" width="0.85546875" style="0" customWidth="1"/>
    <col min="11" max="11" width="13.00390625" style="0" customWidth="1"/>
    <col min="12" max="12" width="5.8515625" style="0" customWidth="1"/>
  </cols>
  <sheetData>
    <row r="1" spans="9:12" ht="12.75">
      <c r="I1" s="40" t="s">
        <v>28</v>
      </c>
      <c r="L1" s="40"/>
    </row>
    <row r="2" spans="9:12" ht="12.75">
      <c r="I2" s="40" t="s">
        <v>31</v>
      </c>
      <c r="L2" s="40"/>
    </row>
    <row r="5" spans="1:12" ht="12.75">
      <c r="A5" s="1"/>
      <c r="F5" s="56" t="s">
        <v>17</v>
      </c>
      <c r="G5" s="56"/>
      <c r="H5" s="56"/>
      <c r="I5" s="56"/>
      <c r="J5" s="3"/>
      <c r="K5" s="3"/>
      <c r="L5" s="4"/>
    </row>
    <row r="6" spans="1:12" ht="12.75">
      <c r="A6" s="1"/>
      <c r="B6" s="2"/>
      <c r="C6" s="2"/>
      <c r="D6" s="2"/>
      <c r="E6" s="2"/>
      <c r="F6" s="3"/>
      <c r="G6" s="3"/>
      <c r="H6" s="3"/>
      <c r="I6" s="3"/>
      <c r="J6" s="3"/>
      <c r="K6" s="3"/>
      <c r="L6" s="4"/>
    </row>
    <row r="7" spans="1:12" ht="12.75" customHeight="1">
      <c r="A7" s="57" t="s">
        <v>6</v>
      </c>
      <c r="B7" s="58"/>
      <c r="C7" s="59" t="s">
        <v>7</v>
      </c>
      <c r="D7" s="60"/>
      <c r="E7" s="59" t="s">
        <v>0</v>
      </c>
      <c r="F7" s="60"/>
      <c r="G7" s="60"/>
      <c r="H7" s="7"/>
      <c r="I7" s="61" t="s">
        <v>13</v>
      </c>
      <c r="J7" s="62"/>
      <c r="K7" s="63"/>
      <c r="L7" s="8"/>
    </row>
    <row r="8" spans="1:12" ht="12.75">
      <c r="A8" s="58"/>
      <c r="B8" s="58"/>
      <c r="C8" s="64"/>
      <c r="D8" s="64"/>
      <c r="E8" s="64"/>
      <c r="F8" s="64"/>
      <c r="G8" s="64"/>
      <c r="H8" s="64"/>
      <c r="I8" s="64"/>
      <c r="J8" s="64"/>
      <c r="K8" s="64"/>
      <c r="L8" s="9"/>
    </row>
    <row r="9" spans="1:12" ht="12.75">
      <c r="A9" s="49" t="s">
        <v>11</v>
      </c>
      <c r="B9" s="50"/>
      <c r="C9" s="42">
        <v>5</v>
      </c>
      <c r="D9" s="42"/>
      <c r="E9" s="54" t="s">
        <v>0</v>
      </c>
      <c r="F9" s="55"/>
      <c r="G9" s="55"/>
      <c r="H9" s="55"/>
      <c r="I9" s="42">
        <v>5</v>
      </c>
      <c r="J9" s="42"/>
      <c r="K9" s="42"/>
      <c r="L9" s="9"/>
    </row>
    <row r="10" spans="1:21" ht="12.75">
      <c r="A10" s="49" t="s">
        <v>20</v>
      </c>
      <c r="B10" s="50"/>
      <c r="C10" s="41">
        <v>1.65073</v>
      </c>
      <c r="D10" s="41"/>
      <c r="G10" s="45" t="s">
        <v>25</v>
      </c>
      <c r="H10" s="45">
        <v>0</v>
      </c>
      <c r="K10" s="30">
        <v>1.82595</v>
      </c>
      <c r="L10" s="9"/>
      <c r="M10" t="s">
        <v>0</v>
      </c>
      <c r="N10" s="41"/>
      <c r="O10" s="41"/>
      <c r="P10" s="30"/>
      <c r="Q10" s="36"/>
      <c r="S10" s="36"/>
      <c r="T10" s="30"/>
      <c r="U10" s="36"/>
    </row>
    <row r="11" spans="1:21" ht="12.75">
      <c r="A11" s="49" t="s">
        <v>21</v>
      </c>
      <c r="B11" s="50"/>
      <c r="C11" s="41">
        <v>0.61279</v>
      </c>
      <c r="D11" s="41"/>
      <c r="G11" s="45" t="s">
        <v>29</v>
      </c>
      <c r="H11" s="45">
        <v>0</v>
      </c>
      <c r="K11" s="30">
        <v>0.68395</v>
      </c>
      <c r="L11" s="9"/>
      <c r="M11" t="s">
        <v>0</v>
      </c>
      <c r="N11" s="41"/>
      <c r="O11" s="41"/>
      <c r="P11" s="30"/>
      <c r="Q11" s="36"/>
      <c r="S11" s="36"/>
      <c r="T11" s="30"/>
      <c r="U11" s="36"/>
    </row>
    <row r="12" spans="1:21" ht="12.75">
      <c r="A12" s="49" t="s">
        <v>22</v>
      </c>
      <c r="B12" s="50"/>
      <c r="C12" s="41">
        <v>0.61279</v>
      </c>
      <c r="D12" s="41"/>
      <c r="G12" s="45" t="s">
        <v>26</v>
      </c>
      <c r="H12" s="45">
        <v>0</v>
      </c>
      <c r="K12" s="30">
        <v>0.63835</v>
      </c>
      <c r="L12" s="9"/>
      <c r="M12" t="s">
        <v>0</v>
      </c>
      <c r="N12" s="41"/>
      <c r="O12" s="41"/>
      <c r="P12" s="30"/>
      <c r="Q12" s="36"/>
      <c r="S12" s="36"/>
      <c r="T12" s="30"/>
      <c r="U12" s="36"/>
    </row>
    <row r="13" spans="1:21" ht="12.75">
      <c r="A13" s="10" t="s">
        <v>16</v>
      </c>
      <c r="B13" s="6"/>
      <c r="C13" s="38" t="s">
        <v>0</v>
      </c>
      <c r="D13" s="38">
        <v>7.00052</v>
      </c>
      <c r="G13" s="39" t="s">
        <v>27</v>
      </c>
      <c r="H13" s="39"/>
      <c r="K13" s="38">
        <f>D13</f>
        <v>7.00052</v>
      </c>
      <c r="L13" s="9"/>
      <c r="N13" s="30"/>
      <c r="O13" s="30"/>
      <c r="P13" s="30"/>
      <c r="Q13" s="36"/>
      <c r="S13" s="36"/>
      <c r="T13" s="30"/>
      <c r="U13" s="36"/>
    </row>
    <row r="14" spans="1:15" ht="12.75">
      <c r="A14" s="10"/>
      <c r="B14" s="6"/>
      <c r="C14" s="30"/>
      <c r="D14" s="30"/>
      <c r="E14" s="22"/>
      <c r="F14" s="22"/>
      <c r="G14" s="45" t="s">
        <v>0</v>
      </c>
      <c r="H14" s="45">
        <v>0</v>
      </c>
      <c r="I14" s="22"/>
      <c r="J14" s="22"/>
      <c r="K14" s="21"/>
      <c r="L14" s="9"/>
      <c r="N14" s="30"/>
      <c r="O14" s="30"/>
    </row>
    <row r="15" spans="1:21" ht="12.75">
      <c r="A15" s="49" t="s">
        <v>8</v>
      </c>
      <c r="B15" s="50"/>
      <c r="C15" s="41">
        <v>1.95993</v>
      </c>
      <c r="D15" s="41"/>
      <c r="G15" s="39" t="s">
        <v>0</v>
      </c>
      <c r="H15" s="39"/>
      <c r="K15" s="30">
        <v>2.27009</v>
      </c>
      <c r="L15" s="9"/>
      <c r="N15" s="41"/>
      <c r="O15" s="41"/>
      <c r="P15" s="30"/>
      <c r="Q15" s="36"/>
      <c r="S15" s="36"/>
      <c r="T15" s="30"/>
      <c r="U15" s="36"/>
    </row>
    <row r="16" spans="1:21" ht="12.75">
      <c r="A16" s="49" t="s">
        <v>23</v>
      </c>
      <c r="B16" s="50"/>
      <c r="C16" s="41">
        <v>0.8137</v>
      </c>
      <c r="D16" s="41"/>
      <c r="G16" s="46" t="s">
        <v>0</v>
      </c>
      <c r="H16" s="41">
        <v>0</v>
      </c>
      <c r="K16" s="30">
        <v>0.91193</v>
      </c>
      <c r="L16" s="9"/>
      <c r="N16" s="41"/>
      <c r="O16" s="41"/>
      <c r="P16" s="30"/>
      <c r="Q16" s="36"/>
      <c r="S16" s="36"/>
      <c r="T16" s="30"/>
      <c r="U16" s="36"/>
    </row>
    <row r="17" spans="1:21" ht="12.75">
      <c r="A17" s="49" t="s">
        <v>24</v>
      </c>
      <c r="B17" s="50"/>
      <c r="C17" s="41">
        <v>0.8137</v>
      </c>
      <c r="D17" s="41"/>
      <c r="G17" s="46" t="s">
        <v>0</v>
      </c>
      <c r="H17" s="41">
        <v>0</v>
      </c>
      <c r="K17" s="30">
        <v>0.86633</v>
      </c>
      <c r="L17" s="9"/>
      <c r="N17" s="41"/>
      <c r="O17" s="41"/>
      <c r="P17" s="30"/>
      <c r="Q17" s="36"/>
      <c r="S17" s="36"/>
      <c r="T17" s="30"/>
      <c r="U17" s="36"/>
    </row>
    <row r="18" spans="1:21" ht="12.75">
      <c r="A18" s="10" t="s">
        <v>16</v>
      </c>
      <c r="B18" s="6"/>
      <c r="C18" s="30"/>
      <c r="D18" s="38">
        <v>7.5178</v>
      </c>
      <c r="G18" s="38" t="s">
        <v>0</v>
      </c>
      <c r="H18" s="30"/>
      <c r="K18" s="38">
        <f>D18</f>
        <v>7.5178</v>
      </c>
      <c r="L18" s="9"/>
      <c r="M18" s="38" t="s">
        <v>0</v>
      </c>
      <c r="N18" s="30"/>
      <c r="O18" s="30"/>
      <c r="P18" s="30"/>
      <c r="Q18" s="36"/>
      <c r="S18" s="36"/>
      <c r="T18" s="30"/>
      <c r="U18" s="36"/>
    </row>
    <row r="19" spans="1:12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5"/>
    </row>
    <row r="20" spans="1:12" ht="31.5">
      <c r="A20" s="33" t="s">
        <v>30</v>
      </c>
      <c r="B20" s="31"/>
      <c r="C20" s="14" t="s">
        <v>5</v>
      </c>
      <c r="D20" s="15"/>
      <c r="E20" s="52" t="s">
        <v>9</v>
      </c>
      <c r="F20" s="53"/>
      <c r="G20" s="52" t="s">
        <v>10</v>
      </c>
      <c r="H20" s="53"/>
      <c r="I20" s="16" t="s">
        <v>4</v>
      </c>
      <c r="J20" s="52" t="s">
        <v>12</v>
      </c>
      <c r="K20" s="53"/>
      <c r="L20" s="53"/>
    </row>
    <row r="21" spans="1:16" ht="12.75">
      <c r="A21" s="35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O21" s="42"/>
      <c r="P21" s="42"/>
    </row>
    <row r="22" spans="1:16" ht="12.75">
      <c r="A22" s="34" t="s">
        <v>18</v>
      </c>
      <c r="B22" s="13"/>
      <c r="C22" s="19">
        <v>10</v>
      </c>
      <c r="D22" s="19"/>
      <c r="E22" s="48">
        <f>C$9+C22*(C$10+D13)</f>
        <v>91.51249999999999</v>
      </c>
      <c r="F22" s="48"/>
      <c r="G22" s="51">
        <f>I$9+C22*(K$10+K13)</f>
        <v>93.2647</v>
      </c>
      <c r="H22" s="51"/>
      <c r="I22" s="25">
        <f aca="true" t="shared" si="0" ref="I22:I27">+G22-E22</f>
        <v>1.7522000000000162</v>
      </c>
      <c r="J22" s="43">
        <f aca="true" t="shared" si="1" ref="J22:J27">I22/E22</f>
        <v>0.01914711105040313</v>
      </c>
      <c r="K22" s="43"/>
      <c r="L22" s="43"/>
      <c r="M22" s="28"/>
      <c r="O22" s="41"/>
      <c r="P22" s="41"/>
    </row>
    <row r="23" spans="1:16" ht="12.75">
      <c r="A23" s="23" t="s">
        <v>14</v>
      </c>
      <c r="B23" s="13"/>
      <c r="C23" s="19">
        <v>45</v>
      </c>
      <c r="D23" s="19"/>
      <c r="E23" s="48">
        <f>C$9+C23*(C$10+D13)</f>
        <v>394.30625</v>
      </c>
      <c r="F23" s="48"/>
      <c r="G23" s="48">
        <f>G22+35*(K$10+K13)</f>
        <v>402.19115000000005</v>
      </c>
      <c r="H23" s="48"/>
      <c r="I23" s="25">
        <f t="shared" si="0"/>
        <v>7.884900000000073</v>
      </c>
      <c r="J23" s="43">
        <f t="shared" si="1"/>
        <v>0.019996893277750664</v>
      </c>
      <c r="K23" s="43"/>
      <c r="L23" s="43"/>
      <c r="M23" s="28"/>
      <c r="O23" s="41"/>
      <c r="P23" s="41"/>
    </row>
    <row r="24" spans="1:16" ht="12.75">
      <c r="A24" s="18"/>
      <c r="B24" s="13"/>
      <c r="C24" s="19">
        <v>100</v>
      </c>
      <c r="D24" s="19"/>
      <c r="E24" s="48">
        <f>E23+55*(C$11+D13)</f>
        <v>813.0382999999999</v>
      </c>
      <c r="F24" s="48"/>
      <c r="G24" s="48">
        <f>G23+55*(K$11+K13)</f>
        <v>824.837</v>
      </c>
      <c r="H24" s="48"/>
      <c r="I24" s="25">
        <f t="shared" si="0"/>
        <v>11.798700000000053</v>
      </c>
      <c r="J24" s="43">
        <f t="shared" si="1"/>
        <v>0.014511862479295323</v>
      </c>
      <c r="K24" s="43"/>
      <c r="L24" s="43"/>
      <c r="M24" s="28"/>
      <c r="O24" s="41"/>
      <c r="P24" s="41"/>
    </row>
    <row r="25" spans="1:16" ht="12.75">
      <c r="A25" s="18"/>
      <c r="B25" s="13"/>
      <c r="C25" s="19">
        <v>200</v>
      </c>
      <c r="D25" s="19"/>
      <c r="E25" s="48">
        <f>E24+100*(C$11+D13)</f>
        <v>1574.3692999999998</v>
      </c>
      <c r="F25" s="48"/>
      <c r="G25" s="48">
        <f>G24+100*(K$11+K13)</f>
        <v>1593.284</v>
      </c>
      <c r="H25" s="48"/>
      <c r="I25" s="25">
        <f t="shared" si="0"/>
        <v>18.914700000000266</v>
      </c>
      <c r="J25" s="43">
        <f t="shared" si="1"/>
        <v>0.01201414433068548</v>
      </c>
      <c r="K25" s="43"/>
      <c r="L25" s="43"/>
      <c r="M25" s="28"/>
      <c r="O25" s="30"/>
      <c r="P25" s="30"/>
    </row>
    <row r="26" spans="1:16" ht="12.75">
      <c r="A26" s="18"/>
      <c r="B26" s="13"/>
      <c r="C26" s="19">
        <v>300</v>
      </c>
      <c r="D26" s="19"/>
      <c r="E26" s="48">
        <f>E25+100*(C$11+D13)</f>
        <v>2335.7003</v>
      </c>
      <c r="F26" s="48"/>
      <c r="G26" s="48">
        <f>G25+100*(K$11+K13)</f>
        <v>2361.731</v>
      </c>
      <c r="H26" s="48"/>
      <c r="I26" s="25">
        <f t="shared" si="0"/>
        <v>26.03070000000025</v>
      </c>
      <c r="J26" s="43">
        <f t="shared" si="1"/>
        <v>0.011144708933761857</v>
      </c>
      <c r="K26" s="43"/>
      <c r="L26" s="43"/>
      <c r="M26" s="28"/>
      <c r="O26" s="30"/>
      <c r="P26" s="30"/>
    </row>
    <row r="27" spans="1:16" ht="12.75">
      <c r="A27" s="18"/>
      <c r="B27" s="13"/>
      <c r="C27" s="19">
        <v>500</v>
      </c>
      <c r="D27" s="19"/>
      <c r="E27" s="47">
        <f>E26+200*(C$12+D13)</f>
        <v>3858.3623</v>
      </c>
      <c r="F27" s="47"/>
      <c r="G27" s="47">
        <f>G26+200*(K$12+K13)</f>
        <v>3889.505</v>
      </c>
      <c r="H27" s="47"/>
      <c r="I27" s="25">
        <f t="shared" si="0"/>
        <v>31.142700000000332</v>
      </c>
      <c r="J27" s="43">
        <f t="shared" si="1"/>
        <v>0.008071481519503841</v>
      </c>
      <c r="K27" s="43"/>
      <c r="L27" s="43"/>
      <c r="M27" s="28"/>
      <c r="O27" s="41"/>
      <c r="P27" s="41"/>
    </row>
    <row r="28" spans="1:16" ht="12.75">
      <c r="A28" s="18"/>
      <c r="B28" s="13"/>
      <c r="C28" s="19"/>
      <c r="D28" s="19"/>
      <c r="E28" s="29"/>
      <c r="F28" s="29"/>
      <c r="G28" s="26"/>
      <c r="H28" s="26"/>
      <c r="I28" s="26"/>
      <c r="J28" s="24"/>
      <c r="K28" s="24"/>
      <c r="L28" s="24"/>
      <c r="O28" s="41"/>
      <c r="P28" s="41"/>
    </row>
    <row r="29" spans="1:16" ht="12.75">
      <c r="A29" s="17" t="s">
        <v>19</v>
      </c>
      <c r="B29" s="13"/>
      <c r="C29" s="19">
        <v>10</v>
      </c>
      <c r="D29" s="19"/>
      <c r="E29" s="48">
        <f>C$9+C29*(C$15+D18)</f>
        <v>99.77730000000001</v>
      </c>
      <c r="F29" s="48"/>
      <c r="G29" s="44">
        <f>I$9+C29*(K$15+K18)</f>
        <v>102.87890000000002</v>
      </c>
      <c r="H29" s="44"/>
      <c r="I29" s="25">
        <f aca="true" t="shared" si="2" ref="I29:I34">+G29-E29</f>
        <v>3.101600000000005</v>
      </c>
      <c r="J29" s="43">
        <f aca="true" t="shared" si="3" ref="J29:J34">I29/E29</f>
        <v>0.03108522680008383</v>
      </c>
      <c r="K29" s="43"/>
      <c r="L29" s="43"/>
      <c r="M29" s="21"/>
      <c r="O29" s="41"/>
      <c r="P29" s="41"/>
    </row>
    <row r="30" spans="1:16" ht="12.75">
      <c r="A30" s="23" t="s">
        <v>15</v>
      </c>
      <c r="B30" s="13"/>
      <c r="C30" s="19">
        <v>45</v>
      </c>
      <c r="D30" s="19"/>
      <c r="E30" s="48">
        <f>E29+35*(C$15+D18)</f>
        <v>431.4978500000001</v>
      </c>
      <c r="F30" s="48"/>
      <c r="G30" s="44">
        <f>G29+35*(K$15+K18)</f>
        <v>445.45505</v>
      </c>
      <c r="H30" s="44"/>
      <c r="I30" s="25">
        <f t="shared" si="2"/>
        <v>13.957199999999943</v>
      </c>
      <c r="J30" s="43">
        <f t="shared" si="3"/>
        <v>0.032345931735233306</v>
      </c>
      <c r="K30" s="43"/>
      <c r="L30" s="43"/>
      <c r="M30" s="21"/>
      <c r="O30" s="30"/>
      <c r="P30" s="30"/>
    </row>
    <row r="31" spans="1:13" ht="12.75">
      <c r="A31" s="18"/>
      <c r="B31" s="13"/>
      <c r="C31" s="19">
        <v>100</v>
      </c>
      <c r="D31" s="19"/>
      <c r="E31" s="48">
        <f>E30+55*(C$16+D18)</f>
        <v>889.73035</v>
      </c>
      <c r="F31" s="48"/>
      <c r="G31" s="44">
        <f>G30+55*(K$16+K18)</f>
        <v>909.0902000000001</v>
      </c>
      <c r="H31" s="44"/>
      <c r="I31" s="25">
        <f t="shared" si="2"/>
        <v>19.35985000000005</v>
      </c>
      <c r="J31" s="43">
        <f t="shared" si="3"/>
        <v>0.021759233008068174</v>
      </c>
      <c r="K31" s="43"/>
      <c r="L31" s="43"/>
      <c r="M31" s="21"/>
    </row>
    <row r="32" spans="1:13" ht="12.75">
      <c r="A32" s="18"/>
      <c r="B32" s="13"/>
      <c r="C32" s="19">
        <v>200</v>
      </c>
      <c r="D32" s="19"/>
      <c r="E32" s="48">
        <f>E31+100*(C$17+D18)</f>
        <v>1722.88035</v>
      </c>
      <c r="F32" s="48"/>
      <c r="G32" s="44">
        <f>G31+100*(K$16+K18)</f>
        <v>1752.0632</v>
      </c>
      <c r="H32" s="44"/>
      <c r="I32" s="25">
        <f t="shared" si="2"/>
        <v>29.182850000000144</v>
      </c>
      <c r="J32" s="43">
        <f t="shared" si="3"/>
        <v>0.01693840782385158</v>
      </c>
      <c r="K32" s="43"/>
      <c r="L32" s="43"/>
      <c r="M32" s="21"/>
    </row>
    <row r="33" spans="1:13" ht="12.75">
      <c r="A33" s="18"/>
      <c r="B33" s="13"/>
      <c r="C33" s="19">
        <v>300</v>
      </c>
      <c r="D33" s="19"/>
      <c r="E33" s="48">
        <f>E32+100*(C$17+D18)</f>
        <v>2556.03035</v>
      </c>
      <c r="F33" s="48"/>
      <c r="G33" s="44">
        <f>G32+100*(K$16+K18)</f>
        <v>2595.0362</v>
      </c>
      <c r="H33" s="44"/>
      <c r="I33" s="25">
        <f t="shared" si="2"/>
        <v>39.00585000000001</v>
      </c>
      <c r="J33" s="43">
        <f t="shared" si="3"/>
        <v>0.015260323493420182</v>
      </c>
      <c r="K33" s="43"/>
      <c r="L33" s="43"/>
      <c r="M33" s="21"/>
    </row>
    <row r="34" spans="1:13" ht="12.75">
      <c r="A34" s="18"/>
      <c r="B34" s="13"/>
      <c r="C34" s="19">
        <v>500</v>
      </c>
      <c r="D34" s="19"/>
      <c r="E34" s="47">
        <f>E33+200*(C$17+D18)</f>
        <v>4222.33035</v>
      </c>
      <c r="F34" s="47"/>
      <c r="G34" s="44">
        <f>G33+200*(K$17+K18)</f>
        <v>4271.8622000000005</v>
      </c>
      <c r="H34" s="44"/>
      <c r="I34" s="25">
        <f t="shared" si="2"/>
        <v>49.531850000000304</v>
      </c>
      <c r="J34" s="43">
        <f t="shared" si="3"/>
        <v>0.011730927211794383</v>
      </c>
      <c r="K34" s="43"/>
      <c r="L34" s="43"/>
      <c r="M34" s="21"/>
    </row>
    <row r="35" spans="1:12" ht="12.75">
      <c r="A35" s="20"/>
      <c r="B35" s="13"/>
      <c r="C35" s="13"/>
      <c r="D35" s="20"/>
      <c r="E35" s="27"/>
      <c r="F35" s="27"/>
      <c r="G35" s="27"/>
      <c r="H35" s="27"/>
      <c r="I35" s="27"/>
      <c r="J35" s="20"/>
      <c r="K35" s="20"/>
      <c r="L35" s="20"/>
    </row>
    <row r="36" spans="1:12" ht="12.75">
      <c r="A36" s="37" t="s">
        <v>0</v>
      </c>
      <c r="B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37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</sheetData>
  <mergeCells count="82">
    <mergeCell ref="N16:O16"/>
    <mergeCell ref="N17:O17"/>
    <mergeCell ref="N10:O10"/>
    <mergeCell ref="N11:O11"/>
    <mergeCell ref="N12:O12"/>
    <mergeCell ref="N15:O15"/>
    <mergeCell ref="I9:K9"/>
    <mergeCell ref="F5:I5"/>
    <mergeCell ref="A7:B8"/>
    <mergeCell ref="C7:D7"/>
    <mergeCell ref="E7:G7"/>
    <mergeCell ref="I7:K7"/>
    <mergeCell ref="C8:D8"/>
    <mergeCell ref="E8:H8"/>
    <mergeCell ref="I8:K8"/>
    <mergeCell ref="G14:H14"/>
    <mergeCell ref="A10:B10"/>
    <mergeCell ref="C10:D10"/>
    <mergeCell ref="A9:B9"/>
    <mergeCell ref="C9:D9"/>
    <mergeCell ref="E9:H9"/>
    <mergeCell ref="A12:B12"/>
    <mergeCell ref="C12:D12"/>
    <mergeCell ref="E30:F30"/>
    <mergeCell ref="J25:L25"/>
    <mergeCell ref="A11:B11"/>
    <mergeCell ref="C11:D11"/>
    <mergeCell ref="E25:F25"/>
    <mergeCell ref="E22:F22"/>
    <mergeCell ref="G20:H20"/>
    <mergeCell ref="A17:B17"/>
    <mergeCell ref="C17:D17"/>
    <mergeCell ref="J20:L20"/>
    <mergeCell ref="A16:B16"/>
    <mergeCell ref="C16:D16"/>
    <mergeCell ref="G24:H24"/>
    <mergeCell ref="E20:F20"/>
    <mergeCell ref="A15:B15"/>
    <mergeCell ref="C15:D15"/>
    <mergeCell ref="J26:L26"/>
    <mergeCell ref="J22:L22"/>
    <mergeCell ref="E23:F23"/>
    <mergeCell ref="G23:H23"/>
    <mergeCell ref="J23:L23"/>
    <mergeCell ref="G22:H22"/>
    <mergeCell ref="E24:F24"/>
    <mergeCell ref="G25:H25"/>
    <mergeCell ref="E26:F26"/>
    <mergeCell ref="G26:H26"/>
    <mergeCell ref="J27:L27"/>
    <mergeCell ref="E29:F29"/>
    <mergeCell ref="G29:H29"/>
    <mergeCell ref="J29:L29"/>
    <mergeCell ref="E27:F27"/>
    <mergeCell ref="G27:H27"/>
    <mergeCell ref="J30:L30"/>
    <mergeCell ref="E34:F34"/>
    <mergeCell ref="G34:H34"/>
    <mergeCell ref="J34:L34"/>
    <mergeCell ref="E31:F31"/>
    <mergeCell ref="G31:H31"/>
    <mergeCell ref="J31:L31"/>
    <mergeCell ref="E33:F33"/>
    <mergeCell ref="G33:H33"/>
    <mergeCell ref="E32:F32"/>
    <mergeCell ref="J33:L33"/>
    <mergeCell ref="G32:H32"/>
    <mergeCell ref="G10:H10"/>
    <mergeCell ref="G11:H11"/>
    <mergeCell ref="G12:H12"/>
    <mergeCell ref="G16:H16"/>
    <mergeCell ref="G17:H17"/>
    <mergeCell ref="J24:L24"/>
    <mergeCell ref="J32:L32"/>
    <mergeCell ref="G30:H30"/>
    <mergeCell ref="O27:P27"/>
    <mergeCell ref="O28:P28"/>
    <mergeCell ref="O29:P29"/>
    <mergeCell ref="O21:P21"/>
    <mergeCell ref="O22:P22"/>
    <mergeCell ref="O23:P23"/>
    <mergeCell ref="O24:P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50">
      <selection activeCell="J12" sqref="J12:J14"/>
    </sheetView>
  </sheetViews>
  <sheetFormatPr defaultColWidth="9.140625" defaultRowHeight="12.75"/>
  <cols>
    <col min="2" max="2" width="0.42578125" style="0" customWidth="1"/>
    <col min="3" max="3" width="0.71875" style="0" customWidth="1"/>
    <col min="4" max="4" width="3.00390625" style="0" customWidth="1"/>
    <col min="6" max="6" width="4.00390625" style="0" customWidth="1"/>
    <col min="9" max="9" width="4.57421875" style="0" customWidth="1"/>
    <col min="11" max="11" width="4.57421875" style="0" customWidth="1"/>
  </cols>
  <sheetData>
    <row r="1" ht="12.75">
      <c r="A1">
        <v>0.07978073632011815</v>
      </c>
    </row>
    <row r="2" ht="12.75">
      <c r="A2">
        <v>0.07978073632011815</v>
      </c>
    </row>
    <row r="3" ht="12.75">
      <c r="A3">
        <v>0.07978073632011815</v>
      </c>
    </row>
    <row r="5" ht="12.75">
      <c r="A5">
        <v>0.06782943632011815</v>
      </c>
    </row>
    <row r="6" ht="12.75">
      <c r="A6">
        <v>0.06782943632011815</v>
      </c>
    </row>
    <row r="7" ht="12.75">
      <c r="A7">
        <v>0.06782943632011815</v>
      </c>
    </row>
    <row r="10" ht="12.75">
      <c r="H10" t="s">
        <v>3</v>
      </c>
    </row>
    <row r="12" spans="5:12" ht="12.75">
      <c r="E12" t="s">
        <v>1</v>
      </c>
      <c r="G12">
        <v>0.040208</v>
      </c>
      <c r="H12">
        <v>0.027684</v>
      </c>
      <c r="I12" t="s">
        <v>0</v>
      </c>
      <c r="J12">
        <f>G12+H12</f>
        <v>0.06789200000000001</v>
      </c>
      <c r="L12">
        <v>0.06279605504292149</v>
      </c>
    </row>
    <row r="13" spans="5:12" ht="12.75">
      <c r="E13" t="s">
        <v>1</v>
      </c>
      <c r="G13">
        <v>0.058208</v>
      </c>
      <c r="H13">
        <v>0.037684</v>
      </c>
      <c r="J13">
        <f>G13+H13</f>
        <v>0.095892</v>
      </c>
      <c r="L13">
        <v>0.08279605504292151</v>
      </c>
    </row>
    <row r="14" spans="5:12" ht="12.75">
      <c r="E14" t="s">
        <v>1</v>
      </c>
      <c r="G14">
        <v>0.063208</v>
      </c>
      <c r="H14">
        <v>0.042684</v>
      </c>
      <c r="J14">
        <f>G14+H14</f>
        <v>0.105892</v>
      </c>
      <c r="L14">
        <v>0.09279605504292149</v>
      </c>
    </row>
    <row r="16" spans="5:12" ht="12.75">
      <c r="E16" t="s">
        <v>2</v>
      </c>
      <c r="G16">
        <v>0.043208</v>
      </c>
      <c r="H16">
        <v>0.022684</v>
      </c>
      <c r="J16">
        <f>G16+H16</f>
        <v>0.065892</v>
      </c>
      <c r="L16">
        <v>0.052474236238846055</v>
      </c>
    </row>
    <row r="17" spans="5:12" ht="12.75">
      <c r="E17" t="s">
        <v>2</v>
      </c>
      <c r="G17">
        <v>0.053208</v>
      </c>
      <c r="H17">
        <v>0.032684</v>
      </c>
      <c r="J17">
        <f>G17+H17</f>
        <v>0.085892</v>
      </c>
      <c r="L17">
        <v>0.07247423623884607</v>
      </c>
    </row>
    <row r="18" spans="5:12" ht="12.75">
      <c r="E18" t="s">
        <v>2</v>
      </c>
      <c r="G18">
        <v>0.058208</v>
      </c>
      <c r="H18">
        <v>0.037684</v>
      </c>
      <c r="J18">
        <f>G18+H18</f>
        <v>0.095892</v>
      </c>
      <c r="L18">
        <v>0.08247423623884607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GlenGregory</dc:creator>
  <cp:keywords/>
  <dc:description/>
  <cp:lastModifiedBy>sbintz</cp:lastModifiedBy>
  <cp:lastPrinted>2008-10-07T21:46:37Z</cp:lastPrinted>
  <dcterms:created xsi:type="dcterms:W3CDTF">2008-02-21T19:05:35Z</dcterms:created>
  <dcterms:modified xsi:type="dcterms:W3CDTF">2008-10-08T13:41:55Z</dcterms:modified>
  <cp:category>::ODMA\GRPWISE\ASPOSUPT.PUPSC.PUPSCDocs:59354.1</cp:category>
  <cp:version/>
  <cp:contentType/>
  <cp:contentStatus/>
</cp:coreProperties>
</file>