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11640" tabRatio="613" activeTab="0"/>
  </bookViews>
  <sheets>
    <sheet name="Labor Savings" sheetId="1" r:id="rId1"/>
  </sheets>
  <definedNames>
    <definedName name="_xlnm.Print_Area" localSheetId="0">'Labor Savings'!$G$10:$W$41</definedName>
  </definedNames>
  <calcPr fullCalcOnLoad="1"/>
</workbook>
</file>

<file path=xl/sharedStrings.xml><?xml version="1.0" encoding="utf-8"?>
<sst xmlns="http://schemas.openxmlformats.org/spreadsheetml/2006/main" count="52" uniqueCount="44">
  <si>
    <t>Meters</t>
  </si>
  <si>
    <t>Months/Year</t>
  </si>
  <si>
    <t>Reads /Year</t>
  </si>
  <si>
    <t>Reads/Hour</t>
  </si>
  <si>
    <t>% Time in the Field</t>
  </si>
  <si>
    <t>Field Hours/Employee</t>
  </si>
  <si>
    <t>Number of Employees</t>
  </si>
  <si>
    <t>Hourly Wage</t>
  </si>
  <si>
    <t>Labor Overhead</t>
  </si>
  <si>
    <t>Total Labor $/Hour</t>
  </si>
  <si>
    <t>Total Labor Cost/Year</t>
  </si>
  <si>
    <t>Required Hours/Year</t>
  </si>
  <si>
    <t>Cost/Read</t>
  </si>
  <si>
    <t>Traditional Meter Reading</t>
  </si>
  <si>
    <t>Automated 
Meter Reading</t>
  </si>
  <si>
    <t>Paid Hours/Year/Employee</t>
  </si>
  <si>
    <t>Hours/Year/Employee</t>
  </si>
  <si>
    <t>AMR Labor Savings</t>
  </si>
  <si>
    <t>Annual Labor Savings</t>
  </si>
  <si>
    <t>Total</t>
  </si>
  <si>
    <t>Page 1 of 3</t>
  </si>
  <si>
    <t>Questar Gas Company</t>
  </si>
  <si>
    <t>Docket No. 08-057-11</t>
  </si>
  <si>
    <t>JDR No. 1.03</t>
  </si>
  <si>
    <t>Year</t>
  </si>
  <si>
    <t>Wage</t>
  </si>
  <si>
    <t xml:space="preserve">Inflation Rate  </t>
  </si>
  <si>
    <t xml:space="preserve">Discount Rate  </t>
  </si>
  <si>
    <t xml:space="preserve">Total Savings  </t>
  </si>
  <si>
    <t xml:space="preserve">Present Value of Savings  </t>
  </si>
  <si>
    <t xml:space="preserve">Growth Rate  </t>
  </si>
  <si>
    <t>Traditional Reading</t>
  </si>
  <si>
    <t>Reads/Year</t>
  </si>
  <si>
    <t>Reads/HR</t>
  </si>
  <si>
    <t>Total Hrs/Year</t>
  </si>
  <si>
    <t>Hrs/Year/Emp</t>
  </si>
  <si>
    <t>Field Hrs/Emp</t>
  </si>
  <si>
    <t># of Emp</t>
  </si>
  <si>
    <t>Total Labor Cost</t>
  </si>
  <si>
    <t>Automated Reading</t>
  </si>
  <si>
    <t>Savings</t>
  </si>
  <si>
    <t>Transponder Pre-Divide Eceptions and Back-billing Issues</t>
  </si>
  <si>
    <t>Appendix A</t>
  </si>
  <si>
    <t>Estimated Labor Cost Savings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</si>
</sst>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%"/>
    <numFmt numFmtId="168" formatCode="&quot;$&quot;#,##0.0"/>
    <numFmt numFmtId="169" formatCode="0.000"/>
    <numFmt numFmtId="170" formatCode="&quot;$&quot;#,##0"/>
    <numFmt numFmtId="171" formatCode="[$-409]dddd\,\ mmmm\ dd\,\ yyyy"/>
    <numFmt numFmtId="172" formatCode="[$-409]mmmm\ d\,\ yyyy;@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 indent="4"/>
    </xf>
    <xf numFmtId="9" fontId="3" fillId="0" borderId="0" xfId="21" applyFont="1" applyAlignment="1">
      <alignment horizontal="right" indent="4"/>
    </xf>
    <xf numFmtId="164" fontId="3" fillId="0" borderId="0" xfId="0" applyNumberFormat="1" applyFont="1" applyAlignment="1">
      <alignment horizontal="right" indent="4"/>
    </xf>
    <xf numFmtId="4" fontId="3" fillId="0" borderId="0" xfId="0" applyNumberFormat="1" applyFont="1" applyAlignment="1">
      <alignment horizontal="right" indent="4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3" fillId="0" borderId="0" xfId="21" applyNumberFormat="1" applyFont="1" applyAlignment="1">
      <alignment horizontal="right" indent="4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0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Fill="1" applyAlignment="1">
      <alignment horizontal="right" indent="4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view="pageBreakPreview" zoomScaleNormal="75" zoomScaleSheetLayoutView="100" workbookViewId="0" topLeftCell="K8">
      <selection activeCell="T33" sqref="T33"/>
    </sheetView>
  </sheetViews>
  <sheetFormatPr defaultColWidth="9.140625" defaultRowHeight="18" customHeight="1"/>
  <cols>
    <col min="1" max="1" width="31.00390625" style="2" bestFit="1" customWidth="1"/>
    <col min="2" max="2" width="30.28125" style="4" customWidth="1"/>
    <col min="3" max="3" width="3.8515625" style="4" customWidth="1"/>
    <col min="4" max="4" width="21.140625" style="4" customWidth="1"/>
    <col min="5" max="6" width="9.140625" style="4" customWidth="1"/>
    <col min="7" max="7" width="9.140625" style="5" customWidth="1"/>
    <col min="8" max="8" width="13.7109375" style="5" customWidth="1"/>
    <col min="9" max="9" width="18.00390625" style="5" customWidth="1"/>
    <col min="10" max="10" width="17.421875" style="5" customWidth="1"/>
    <col min="11" max="11" width="15.421875" style="5" customWidth="1"/>
    <col min="12" max="12" width="14.28125" style="5" customWidth="1"/>
    <col min="13" max="13" width="6.8515625" style="5" customWidth="1"/>
    <col min="14" max="14" width="11.28125" style="5" customWidth="1"/>
    <col min="15" max="15" width="13.8515625" style="5" customWidth="1"/>
    <col min="16" max="16" width="16.140625" style="5" customWidth="1"/>
    <col min="17" max="17" width="7.140625" style="5" customWidth="1"/>
    <col min="18" max="18" width="15.28125" style="5" customWidth="1"/>
    <col min="19" max="19" width="8.57421875" style="5" customWidth="1"/>
    <col min="20" max="20" width="17.28125" style="5" customWidth="1"/>
    <col min="21" max="21" width="11.8515625" style="5" customWidth="1"/>
    <col min="22" max="22" width="15.57421875" style="5" customWidth="1"/>
    <col min="23" max="23" width="19.57421875" style="5" customWidth="1"/>
    <col min="24" max="24" width="18.421875" style="5" customWidth="1"/>
    <col min="25" max="16384" width="9.140625" style="5" customWidth="1"/>
  </cols>
  <sheetData>
    <row r="1" spans="5:6" ht="15.75">
      <c r="E1" s="12" t="s">
        <v>21</v>
      </c>
      <c r="F1" s="12"/>
    </row>
    <row r="2" spans="5:6" ht="15.75">
      <c r="E2" s="13" t="s">
        <v>22</v>
      </c>
      <c r="F2" s="13"/>
    </row>
    <row r="3" spans="5:14" ht="15.75">
      <c r="E3" s="12" t="s">
        <v>23</v>
      </c>
      <c r="F3" s="12"/>
      <c r="N3" s="11"/>
    </row>
    <row r="4" spans="5:6" ht="15.75">
      <c r="E4" s="14" t="s">
        <v>20</v>
      </c>
      <c r="F4" s="14"/>
    </row>
    <row r="5" spans="5:6" ht="18" customHeight="1">
      <c r="E5" s="10"/>
      <c r="F5" s="10"/>
    </row>
    <row r="7" spans="1:4" ht="18" customHeight="1">
      <c r="A7" s="32" t="s">
        <v>17</v>
      </c>
      <c r="B7" s="33"/>
      <c r="C7" s="33"/>
      <c r="D7" s="33"/>
    </row>
    <row r="9" spans="2:6" s="1" customFormat="1" ht="31.5">
      <c r="B9" s="3" t="s">
        <v>13</v>
      </c>
      <c r="C9" s="3"/>
      <c r="D9" s="3" t="s">
        <v>14</v>
      </c>
      <c r="E9" s="3"/>
      <c r="F9" s="3"/>
    </row>
    <row r="10" spans="7:22" ht="18" customHeight="1">
      <c r="G10" s="2"/>
      <c r="V10" s="5" t="s">
        <v>42</v>
      </c>
    </row>
    <row r="11" spans="1:22" ht="18" customHeight="1">
      <c r="A11" s="2" t="s">
        <v>0</v>
      </c>
      <c r="B11" s="9">
        <v>881749</v>
      </c>
      <c r="C11" s="6"/>
      <c r="D11" s="6">
        <f>+B11</f>
        <v>881749</v>
      </c>
      <c r="V11" s="5" t="s">
        <v>43</v>
      </c>
    </row>
    <row r="12" spans="1:23" ht="18" customHeight="1">
      <c r="A12" s="2" t="s">
        <v>1</v>
      </c>
      <c r="B12" s="9">
        <v>12</v>
      </c>
      <c r="C12" s="6"/>
      <c r="D12" s="6">
        <v>12</v>
      </c>
      <c r="G12" s="31" t="s">
        <v>41</v>
      </c>
      <c r="H12" s="31"/>
      <c r="I12" s="31"/>
      <c r="J12" s="31"/>
      <c r="K12" s="31"/>
      <c r="L12" s="31"/>
      <c r="M12" s="31"/>
      <c r="T12" s="29" t="s">
        <v>39</v>
      </c>
      <c r="U12" s="29"/>
      <c r="V12" s="29"/>
      <c r="W12" s="29"/>
    </row>
    <row r="13" spans="1:23" ht="18" customHeight="1" thickBot="1">
      <c r="A13" s="2" t="s">
        <v>2</v>
      </c>
      <c r="B13" s="9">
        <f>+B12*B11</f>
        <v>10580988</v>
      </c>
      <c r="C13" s="6"/>
      <c r="D13" s="6">
        <f>+D12*D11</f>
        <v>10580988</v>
      </c>
      <c r="G13" s="2"/>
      <c r="O13" s="30" t="s">
        <v>31</v>
      </c>
      <c r="P13" s="30"/>
      <c r="Q13" s="30"/>
      <c r="R13" s="30"/>
      <c r="T13" s="30"/>
      <c r="U13" s="30"/>
      <c r="V13" s="30"/>
      <c r="W13" s="30"/>
    </row>
    <row r="14" spans="1:23" ht="18" customHeight="1">
      <c r="A14" s="2" t="s">
        <v>3</v>
      </c>
      <c r="B14" s="9">
        <v>45</v>
      </c>
      <c r="C14" s="6"/>
      <c r="D14" s="6">
        <f>+D13/D15</f>
        <v>198.71146334134616</v>
      </c>
      <c r="G14" s="31" t="s">
        <v>42</v>
      </c>
      <c r="H14" s="31"/>
      <c r="I14" s="31"/>
      <c r="J14" s="31"/>
      <c r="K14" s="31"/>
      <c r="L14" s="31"/>
      <c r="M14" s="31"/>
      <c r="O14" s="20" t="s">
        <v>33</v>
      </c>
      <c r="P14" s="21" t="s">
        <v>34</v>
      </c>
      <c r="Q14" s="21" t="s">
        <v>37</v>
      </c>
      <c r="R14" s="21" t="s">
        <v>38</v>
      </c>
      <c r="T14" s="20" t="s">
        <v>33</v>
      </c>
      <c r="U14" s="21" t="s">
        <v>34</v>
      </c>
      <c r="V14" s="21" t="s">
        <v>37</v>
      </c>
      <c r="W14" s="21" t="s">
        <v>38</v>
      </c>
    </row>
    <row r="15" spans="1:23" ht="18" customHeight="1">
      <c r="A15" s="2" t="s">
        <v>11</v>
      </c>
      <c r="B15" s="25">
        <f>+B13/B14</f>
        <v>235133.06666666668</v>
      </c>
      <c r="C15" s="6"/>
      <c r="D15" s="6">
        <f>+D26*D18</f>
        <v>53248</v>
      </c>
      <c r="G15" s="31" t="s">
        <v>43</v>
      </c>
      <c r="H15" s="31"/>
      <c r="I15" s="31"/>
      <c r="J15" s="31"/>
      <c r="K15" s="31"/>
      <c r="L15" s="31"/>
      <c r="M15" s="31"/>
      <c r="N15" s="16">
        <v>1</v>
      </c>
      <c r="O15" s="19">
        <f>$B$14</f>
        <v>45</v>
      </c>
      <c r="P15" s="19">
        <f aca="true" t="shared" si="0" ref="P15:P24">L23/O15</f>
        <v>235133.06666666668</v>
      </c>
      <c r="Q15" s="23">
        <f aca="true" t="shared" si="1" ref="Q15:Q24">P15/J23</f>
        <v>141.3059294871795</v>
      </c>
      <c r="R15" s="22">
        <f aca="true" t="shared" si="2" ref="R15:R24">H23*I23*Q15</f>
        <v>6818858.933333334</v>
      </c>
      <c r="T15" s="19">
        <f>$D$14</f>
        <v>198.71146334134616</v>
      </c>
      <c r="U15" s="19">
        <f aca="true" t="shared" si="3" ref="U15:U24">L23/T15</f>
        <v>53248</v>
      </c>
      <c r="V15" s="16">
        <f aca="true" t="shared" si="4" ref="V15:V24">U15/J23</f>
        <v>32</v>
      </c>
      <c r="W15" s="22">
        <f aca="true" t="shared" si="5" ref="W15:W24">H23*I23*V15</f>
        <v>1544192</v>
      </c>
    </row>
    <row r="16" spans="1:23" ht="18" customHeight="1">
      <c r="A16" s="2" t="s">
        <v>16</v>
      </c>
      <c r="B16" s="9">
        <v>2080</v>
      </c>
      <c r="C16" s="6"/>
      <c r="D16" s="6">
        <v>2080</v>
      </c>
      <c r="N16" s="16">
        <v>2</v>
      </c>
      <c r="O16" s="19">
        <f aca="true" t="shared" si="6" ref="O16:O24">$B$14</f>
        <v>45</v>
      </c>
      <c r="P16" s="19">
        <f t="shared" si="0"/>
        <v>237484.3973333333</v>
      </c>
      <c r="Q16" s="23">
        <f t="shared" si="1"/>
        <v>142.71898878205127</v>
      </c>
      <c r="R16" s="22">
        <f t="shared" si="2"/>
        <v>7093658.948346666</v>
      </c>
      <c r="T16" s="19">
        <f aca="true" t="shared" si="7" ref="T16:T24">$D$14</f>
        <v>198.71146334134616</v>
      </c>
      <c r="U16" s="19">
        <f t="shared" si="3"/>
        <v>53780.479999999996</v>
      </c>
      <c r="V16" s="23">
        <f t="shared" si="4"/>
        <v>32.32</v>
      </c>
      <c r="W16" s="22">
        <f t="shared" si="5"/>
        <v>1606422.9376</v>
      </c>
    </row>
    <row r="17" spans="1:23" ht="18" customHeight="1">
      <c r="A17" s="2" t="s">
        <v>4</v>
      </c>
      <c r="B17" s="15">
        <v>0.8</v>
      </c>
      <c r="C17" s="6"/>
      <c r="D17" s="7">
        <v>0.8</v>
      </c>
      <c r="N17" s="16">
        <v>3</v>
      </c>
      <c r="O17" s="19">
        <f t="shared" si="6"/>
        <v>45</v>
      </c>
      <c r="P17" s="19">
        <f t="shared" si="0"/>
        <v>239859.24130666666</v>
      </c>
      <c r="Q17" s="23">
        <f t="shared" si="1"/>
        <v>144.1461786698718</v>
      </c>
      <c r="R17" s="22">
        <f t="shared" si="2"/>
        <v>7379533.403965037</v>
      </c>
      <c r="T17" s="19">
        <f t="shared" si="7"/>
        <v>198.71146334134616</v>
      </c>
      <c r="U17" s="19">
        <f t="shared" si="3"/>
        <v>54318.284799999994</v>
      </c>
      <c r="V17" s="23">
        <f t="shared" si="4"/>
        <v>32.64319999999999</v>
      </c>
      <c r="W17" s="22">
        <f t="shared" si="5"/>
        <v>1671161.7819852796</v>
      </c>
    </row>
    <row r="18" spans="1:23" ht="18" customHeight="1">
      <c r="A18" s="2" t="s">
        <v>5</v>
      </c>
      <c r="B18" s="9">
        <f>+B17*B16</f>
        <v>1664</v>
      </c>
      <c r="C18" s="6"/>
      <c r="D18" s="6">
        <f>+D17*D16</f>
        <v>1664</v>
      </c>
      <c r="K18" s="17" t="s">
        <v>27</v>
      </c>
      <c r="L18" s="5">
        <v>0.08</v>
      </c>
      <c r="N18" s="16">
        <v>4</v>
      </c>
      <c r="O18" s="19">
        <f t="shared" si="6"/>
        <v>45</v>
      </c>
      <c r="P18" s="19">
        <f t="shared" si="0"/>
        <v>242257.83371973332</v>
      </c>
      <c r="Q18" s="23">
        <f t="shared" si="1"/>
        <v>145.5876404565705</v>
      </c>
      <c r="R18" s="22">
        <f t="shared" si="2"/>
        <v>7676928.600144829</v>
      </c>
      <c r="T18" s="19">
        <f t="shared" si="7"/>
        <v>198.71146334134616</v>
      </c>
      <c r="U18" s="19">
        <f t="shared" si="3"/>
        <v>54861.46764799999</v>
      </c>
      <c r="V18" s="23">
        <f t="shared" si="4"/>
        <v>32.969632</v>
      </c>
      <c r="W18" s="22">
        <f t="shared" si="5"/>
        <v>1738509.6017992867</v>
      </c>
    </row>
    <row r="19" spans="1:23" ht="18" customHeight="1">
      <c r="A19" s="2" t="s">
        <v>6</v>
      </c>
      <c r="B19" s="25">
        <f>+B15/B18</f>
        <v>141.3059294871795</v>
      </c>
      <c r="C19" s="6"/>
      <c r="D19" s="6">
        <f>+D15/D18</f>
        <v>32</v>
      </c>
      <c r="K19" s="17" t="s">
        <v>26</v>
      </c>
      <c r="L19" s="5">
        <v>0.03</v>
      </c>
      <c r="N19" s="16">
        <v>5</v>
      </c>
      <c r="O19" s="19">
        <f t="shared" si="6"/>
        <v>45</v>
      </c>
      <c r="P19" s="19">
        <f t="shared" si="0"/>
        <v>244680.41205693068</v>
      </c>
      <c r="Q19" s="23">
        <f t="shared" si="1"/>
        <v>147.04351686113623</v>
      </c>
      <c r="R19" s="22">
        <f t="shared" si="2"/>
        <v>7986308.822730666</v>
      </c>
      <c r="T19" s="19">
        <f t="shared" si="7"/>
        <v>198.71146334134616</v>
      </c>
      <c r="U19" s="19">
        <f t="shared" si="3"/>
        <v>55410.082324480005</v>
      </c>
      <c r="V19" s="23">
        <f t="shared" si="4"/>
        <v>33.29932832</v>
      </c>
      <c r="W19" s="22">
        <f t="shared" si="5"/>
        <v>1808571.5387517982</v>
      </c>
    </row>
    <row r="20" spans="2:23" ht="18" customHeight="1">
      <c r="B20" s="9"/>
      <c r="C20" s="6"/>
      <c r="D20" s="6"/>
      <c r="K20" s="17" t="s">
        <v>30</v>
      </c>
      <c r="L20" s="5">
        <v>0.01</v>
      </c>
      <c r="N20" s="16">
        <v>6</v>
      </c>
      <c r="O20" s="19">
        <f t="shared" si="6"/>
        <v>45</v>
      </c>
      <c r="P20" s="19">
        <f t="shared" si="0"/>
        <v>247127.21617749997</v>
      </c>
      <c r="Q20" s="23">
        <f t="shared" si="1"/>
        <v>148.51395202974757</v>
      </c>
      <c r="R20" s="22">
        <f t="shared" si="2"/>
        <v>8308157.06828671</v>
      </c>
      <c r="T20" s="19">
        <f t="shared" si="7"/>
        <v>198.71146334134616</v>
      </c>
      <c r="U20" s="19">
        <f t="shared" si="3"/>
        <v>55964.1831477248</v>
      </c>
      <c r="V20" s="23">
        <f t="shared" si="4"/>
        <v>33.6323216032</v>
      </c>
      <c r="W20" s="22">
        <f t="shared" si="5"/>
        <v>1881456.9717634954</v>
      </c>
    </row>
    <row r="21" spans="2:23" ht="18" customHeight="1">
      <c r="B21" s="9"/>
      <c r="C21" s="6"/>
      <c r="D21" s="6"/>
      <c r="N21" s="16">
        <v>7</v>
      </c>
      <c r="O21" s="19">
        <f t="shared" si="6"/>
        <v>45</v>
      </c>
      <c r="P21" s="19">
        <f t="shared" si="0"/>
        <v>249598.48833927495</v>
      </c>
      <c r="Q21" s="23">
        <f t="shared" si="1"/>
        <v>149.99909155004505</v>
      </c>
      <c r="R21" s="22">
        <f t="shared" si="2"/>
        <v>8642975.798138665</v>
      </c>
      <c r="T21" s="19">
        <f t="shared" si="7"/>
        <v>198.71146334134616</v>
      </c>
      <c r="U21" s="19">
        <f t="shared" si="3"/>
        <v>56523.82497920204</v>
      </c>
      <c r="V21" s="23">
        <f t="shared" si="4"/>
        <v>33.968644819232</v>
      </c>
      <c r="W21" s="22">
        <f t="shared" si="5"/>
        <v>1957279.6877255642</v>
      </c>
    </row>
    <row r="22" spans="1:23" ht="18" customHeight="1">
      <c r="A22" s="2" t="s">
        <v>7</v>
      </c>
      <c r="B22" s="9">
        <v>16</v>
      </c>
      <c r="C22" s="6"/>
      <c r="D22" s="8">
        <f>+B22</f>
        <v>16</v>
      </c>
      <c r="G22" s="5" t="s">
        <v>24</v>
      </c>
      <c r="H22" s="16" t="s">
        <v>25</v>
      </c>
      <c r="I22" s="16" t="s">
        <v>35</v>
      </c>
      <c r="J22" s="16" t="s">
        <v>36</v>
      </c>
      <c r="K22" s="16" t="s">
        <v>0</v>
      </c>
      <c r="L22" s="5" t="s">
        <v>32</v>
      </c>
      <c r="N22" s="16">
        <v>8</v>
      </c>
      <c r="O22" s="19">
        <f t="shared" si="6"/>
        <v>45</v>
      </c>
      <c r="P22" s="19">
        <f t="shared" si="0"/>
        <v>252094.47322266773</v>
      </c>
      <c r="Q22" s="23">
        <f t="shared" si="1"/>
        <v>151.4990824655455</v>
      </c>
      <c r="R22" s="22">
        <f t="shared" si="2"/>
        <v>8991287.722803654</v>
      </c>
      <c r="T22" s="19">
        <f t="shared" si="7"/>
        <v>198.71146334134616</v>
      </c>
      <c r="U22" s="19">
        <f t="shared" si="3"/>
        <v>57089.06322899407</v>
      </c>
      <c r="V22" s="23">
        <f t="shared" si="4"/>
        <v>34.30833126742432</v>
      </c>
      <c r="W22" s="22">
        <f t="shared" si="5"/>
        <v>2036158.0591409048</v>
      </c>
    </row>
    <row r="23" spans="1:23" ht="18" customHeight="1">
      <c r="A23" s="2" t="s">
        <v>8</v>
      </c>
      <c r="B23" s="15">
        <v>0.45</v>
      </c>
      <c r="C23" s="6"/>
      <c r="D23" s="7">
        <v>0.45</v>
      </c>
      <c r="G23" s="16">
        <v>1</v>
      </c>
      <c r="H23" s="18">
        <f>D22*(1+$D$23)</f>
        <v>23.2</v>
      </c>
      <c r="I23" s="19">
        <f>$B$16</f>
        <v>2080</v>
      </c>
      <c r="J23" s="19">
        <f>$B$18</f>
        <v>1664</v>
      </c>
      <c r="K23" s="4">
        <f>B11</f>
        <v>881749</v>
      </c>
      <c r="L23" s="4">
        <f>12*K23</f>
        <v>10580988</v>
      </c>
      <c r="N23" s="16">
        <v>9</v>
      </c>
      <c r="O23" s="19">
        <f t="shared" si="6"/>
        <v>45</v>
      </c>
      <c r="P23" s="19">
        <f t="shared" si="0"/>
        <v>254615.4179548944</v>
      </c>
      <c r="Q23" s="23">
        <f t="shared" si="1"/>
        <v>153.01407329020097</v>
      </c>
      <c r="R23" s="22">
        <f t="shared" si="2"/>
        <v>9353636.618032642</v>
      </c>
      <c r="T23" s="19">
        <f t="shared" si="7"/>
        <v>198.71146334134616</v>
      </c>
      <c r="U23" s="19">
        <f t="shared" si="3"/>
        <v>57659.95386128401</v>
      </c>
      <c r="V23" s="23">
        <f t="shared" si="4"/>
        <v>34.65141458009857</v>
      </c>
      <c r="W23" s="22">
        <f t="shared" si="5"/>
        <v>2118215.2289242833</v>
      </c>
    </row>
    <row r="24" spans="1:23" ht="18" customHeight="1">
      <c r="A24" s="2" t="s">
        <v>9</v>
      </c>
      <c r="B24" s="9">
        <f>+B22*(1+B23)</f>
        <v>23.2</v>
      </c>
      <c r="C24" s="6"/>
      <c r="D24" s="8">
        <f>+D22*(1+D23)</f>
        <v>23.2</v>
      </c>
      <c r="G24" s="16">
        <v>2</v>
      </c>
      <c r="H24" s="18">
        <f aca="true" t="shared" si="8" ref="H24:H32">H23*(1+$L$19)</f>
        <v>23.896</v>
      </c>
      <c r="I24" s="19">
        <f aca="true" t="shared" si="9" ref="I24:I32">$B$16</f>
        <v>2080</v>
      </c>
      <c r="J24" s="19">
        <f aca="true" t="shared" si="10" ref="J24:J32">$B$18</f>
        <v>1664</v>
      </c>
      <c r="K24" s="4">
        <f aca="true" t="shared" si="11" ref="K24:K32">K23*(1+$L$20)</f>
        <v>890566.49</v>
      </c>
      <c r="L24" s="4">
        <f aca="true" t="shared" si="12" ref="L24:L32">12*K24</f>
        <v>10686797.879999999</v>
      </c>
      <c r="N24" s="16">
        <v>10</v>
      </c>
      <c r="O24" s="19">
        <f t="shared" si="6"/>
        <v>45</v>
      </c>
      <c r="P24" s="19">
        <f t="shared" si="0"/>
        <v>257161.57213444333</v>
      </c>
      <c r="Q24" s="23">
        <f t="shared" si="1"/>
        <v>154.54421402310297</v>
      </c>
      <c r="R24" s="22">
        <f t="shared" si="2"/>
        <v>9730588.173739357</v>
      </c>
      <c r="T24" s="19">
        <f t="shared" si="7"/>
        <v>198.71146334134616</v>
      </c>
      <c r="U24" s="19">
        <f t="shared" si="3"/>
        <v>58236.553399896846</v>
      </c>
      <c r="V24" s="23">
        <f t="shared" si="4"/>
        <v>34.99792872589955</v>
      </c>
      <c r="W24" s="22">
        <f t="shared" si="5"/>
        <v>2203579.302649932</v>
      </c>
    </row>
    <row r="25" spans="1:12" ht="18" customHeight="1">
      <c r="A25" s="2" t="s">
        <v>15</v>
      </c>
      <c r="B25" s="9">
        <f>+B16</f>
        <v>2080</v>
      </c>
      <c r="C25" s="6"/>
      <c r="D25" s="6">
        <f>+D16</f>
        <v>2080</v>
      </c>
      <c r="G25" s="16">
        <v>3</v>
      </c>
      <c r="H25" s="18">
        <f t="shared" si="8"/>
        <v>24.61288</v>
      </c>
      <c r="I25" s="19">
        <f t="shared" si="9"/>
        <v>2080</v>
      </c>
      <c r="J25" s="19">
        <f t="shared" si="10"/>
        <v>1664</v>
      </c>
      <c r="K25" s="4">
        <f t="shared" si="11"/>
        <v>899472.1549</v>
      </c>
      <c r="L25" s="4">
        <f t="shared" si="12"/>
        <v>10793665.8588</v>
      </c>
    </row>
    <row r="26" spans="1:23" ht="18" customHeight="1">
      <c r="A26" s="2" t="s">
        <v>6</v>
      </c>
      <c r="B26" s="9">
        <f>+B19</f>
        <v>141.3059294871795</v>
      </c>
      <c r="C26" s="6"/>
      <c r="D26" s="6">
        <v>32</v>
      </c>
      <c r="G26" s="16">
        <v>4</v>
      </c>
      <c r="H26" s="18">
        <f t="shared" si="8"/>
        <v>25.3512664</v>
      </c>
      <c r="I26" s="19">
        <f t="shared" si="9"/>
        <v>2080</v>
      </c>
      <c r="J26" s="19">
        <f t="shared" si="10"/>
        <v>1664</v>
      </c>
      <c r="K26" s="4">
        <f t="shared" si="11"/>
        <v>908466.876449</v>
      </c>
      <c r="L26" s="4">
        <f t="shared" si="12"/>
        <v>10901602.517388</v>
      </c>
      <c r="Q26" s="5" t="s">
        <v>19</v>
      </c>
      <c r="R26" s="22">
        <f>SUM(R15:R24)</f>
        <v>81981934.08952156</v>
      </c>
      <c r="W26" s="22">
        <f>SUM(W15:W24)</f>
        <v>18565547.110340543</v>
      </c>
    </row>
    <row r="27" spans="1:12" ht="18" customHeight="1">
      <c r="A27" s="2" t="s">
        <v>10</v>
      </c>
      <c r="B27" s="9">
        <f>+B26*B25*B24</f>
        <v>6818858.933333334</v>
      </c>
      <c r="C27" s="6"/>
      <c r="D27" s="6">
        <f>+D26*D25*D24</f>
        <v>1544192</v>
      </c>
      <c r="G27" s="16">
        <v>5</v>
      </c>
      <c r="H27" s="18">
        <f t="shared" si="8"/>
        <v>26.111804392</v>
      </c>
      <c r="I27" s="19">
        <f t="shared" si="9"/>
        <v>2080</v>
      </c>
      <c r="J27" s="19">
        <f t="shared" si="10"/>
        <v>1664</v>
      </c>
      <c r="K27" s="4">
        <f t="shared" si="11"/>
        <v>917551.54521349</v>
      </c>
      <c r="L27" s="4">
        <f t="shared" si="12"/>
        <v>11010618.542561881</v>
      </c>
    </row>
    <row r="28" spans="2:12" ht="18" customHeight="1">
      <c r="B28" s="9"/>
      <c r="C28" s="6"/>
      <c r="D28" s="6"/>
      <c r="G28" s="16">
        <v>6</v>
      </c>
      <c r="H28" s="18">
        <f t="shared" si="8"/>
        <v>26.89515852376</v>
      </c>
      <c r="I28" s="19">
        <f t="shared" si="9"/>
        <v>2080</v>
      </c>
      <c r="J28" s="19">
        <f t="shared" si="10"/>
        <v>1664</v>
      </c>
      <c r="K28" s="4">
        <f t="shared" si="11"/>
        <v>926727.0606656249</v>
      </c>
      <c r="L28" s="4">
        <f t="shared" si="12"/>
        <v>11120724.727987498</v>
      </c>
    </row>
    <row r="29" spans="1:18" ht="18" customHeight="1" thickBot="1">
      <c r="A29" s="2" t="s">
        <v>12</v>
      </c>
      <c r="B29" s="9">
        <f>+B27/B13</f>
        <v>0.6444444444444445</v>
      </c>
      <c r="C29" s="6"/>
      <c r="D29" s="9">
        <f>+D27/D13</f>
        <v>0.1459402467898083</v>
      </c>
      <c r="G29" s="16">
        <v>7</v>
      </c>
      <c r="H29" s="18">
        <f t="shared" si="8"/>
        <v>27.7020132794728</v>
      </c>
      <c r="I29" s="19">
        <f t="shared" si="9"/>
        <v>2080</v>
      </c>
      <c r="J29" s="19">
        <f t="shared" si="10"/>
        <v>1664</v>
      </c>
      <c r="K29" s="4">
        <f t="shared" si="11"/>
        <v>935994.3312722811</v>
      </c>
      <c r="L29" s="4">
        <f t="shared" si="12"/>
        <v>11231931.975267373</v>
      </c>
      <c r="P29" s="24" t="s">
        <v>40</v>
      </c>
      <c r="Q29" s="16">
        <v>1</v>
      </c>
      <c r="R29" s="22">
        <f aca="true" t="shared" si="13" ref="R29:R38">R15-W15</f>
        <v>5274666.933333334</v>
      </c>
    </row>
    <row r="30" spans="1:18" ht="18" customHeight="1">
      <c r="A30" s="2" t="s">
        <v>18</v>
      </c>
      <c r="D30" s="6">
        <f>+B27-D27</f>
        <v>5274666.933333334</v>
      </c>
      <c r="G30" s="16">
        <v>8</v>
      </c>
      <c r="H30" s="18">
        <f t="shared" si="8"/>
        <v>28.533073677856986</v>
      </c>
      <c r="I30" s="19">
        <f t="shared" si="9"/>
        <v>2080</v>
      </c>
      <c r="J30" s="19">
        <f t="shared" si="10"/>
        <v>1664</v>
      </c>
      <c r="K30" s="4">
        <f t="shared" si="11"/>
        <v>945354.274585004</v>
      </c>
      <c r="L30" s="4">
        <f t="shared" si="12"/>
        <v>11344251.295020048</v>
      </c>
      <c r="Q30" s="16">
        <v>2</v>
      </c>
      <c r="R30" s="22">
        <f t="shared" si="13"/>
        <v>5487236.010746666</v>
      </c>
    </row>
    <row r="31" spans="7:18" ht="18" customHeight="1">
      <c r="G31" s="16">
        <v>9</v>
      </c>
      <c r="H31" s="18">
        <f t="shared" si="8"/>
        <v>29.389065888192697</v>
      </c>
      <c r="I31" s="19">
        <f t="shared" si="9"/>
        <v>2080</v>
      </c>
      <c r="J31" s="19">
        <f t="shared" si="10"/>
        <v>1664</v>
      </c>
      <c r="K31" s="4">
        <f t="shared" si="11"/>
        <v>954807.817330854</v>
      </c>
      <c r="L31" s="4">
        <f t="shared" si="12"/>
        <v>11457693.807970248</v>
      </c>
      <c r="Q31" s="16">
        <v>3</v>
      </c>
      <c r="R31" s="22">
        <f t="shared" si="13"/>
        <v>5708371.621979758</v>
      </c>
    </row>
    <row r="32" spans="7:18" ht="18" customHeight="1">
      <c r="G32" s="16">
        <v>10</v>
      </c>
      <c r="H32" s="18">
        <f t="shared" si="8"/>
        <v>30.270737864838477</v>
      </c>
      <c r="I32" s="19">
        <f t="shared" si="9"/>
        <v>2080</v>
      </c>
      <c r="J32" s="19">
        <f t="shared" si="10"/>
        <v>1664</v>
      </c>
      <c r="K32" s="4">
        <f t="shared" si="11"/>
        <v>964355.8955041625</v>
      </c>
      <c r="L32" s="4">
        <f t="shared" si="12"/>
        <v>11572270.74604995</v>
      </c>
      <c r="Q32" s="16">
        <v>4</v>
      </c>
      <c r="R32" s="22">
        <f t="shared" si="13"/>
        <v>5938418.998345542</v>
      </c>
    </row>
    <row r="33" spans="17:18" ht="18" customHeight="1">
      <c r="Q33" s="16">
        <v>5</v>
      </c>
      <c r="R33" s="22">
        <f t="shared" si="13"/>
        <v>6177737.283978868</v>
      </c>
    </row>
    <row r="34" spans="17:18" ht="18" customHeight="1">
      <c r="Q34" s="16">
        <v>6</v>
      </c>
      <c r="R34" s="22">
        <f t="shared" si="13"/>
        <v>6426700.096523215</v>
      </c>
    </row>
    <row r="35" spans="17:18" ht="18" customHeight="1">
      <c r="Q35" s="16">
        <v>7</v>
      </c>
      <c r="R35" s="22">
        <f t="shared" si="13"/>
        <v>6685696.110413101</v>
      </c>
    </row>
    <row r="36" spans="17:18" ht="18" customHeight="1">
      <c r="Q36" s="16">
        <v>8</v>
      </c>
      <c r="R36" s="22">
        <f t="shared" si="13"/>
        <v>6955129.663662749</v>
      </c>
    </row>
    <row r="37" spans="8:18" ht="18" customHeight="1">
      <c r="H37" s="28"/>
      <c r="I37" s="28"/>
      <c r="J37" s="28"/>
      <c r="L37" s="28"/>
      <c r="M37" s="28"/>
      <c r="Q37" s="16">
        <v>9</v>
      </c>
      <c r="R37" s="22">
        <f t="shared" si="13"/>
        <v>7235421.389108358</v>
      </c>
    </row>
    <row r="38" spans="12:18" ht="18" customHeight="1">
      <c r="L38" s="17"/>
      <c r="Q38" s="16">
        <v>10</v>
      </c>
      <c r="R38" s="22">
        <f t="shared" si="13"/>
        <v>7527008.871089425</v>
      </c>
    </row>
    <row r="39" ht="18" customHeight="1">
      <c r="J39" s="26"/>
    </row>
    <row r="40" spans="10:18" ht="18" customHeight="1">
      <c r="J40" s="27"/>
      <c r="Q40" s="17" t="s">
        <v>28</v>
      </c>
      <c r="R40" s="22">
        <f>SUM(R29:R38)</f>
        <v>63416386.97918102</v>
      </c>
    </row>
    <row r="41" spans="17:18" ht="18" customHeight="1">
      <c r="Q41" s="17" t="s">
        <v>29</v>
      </c>
      <c r="R41" s="22">
        <f>NPV(L18,R29:R38)</f>
        <v>41503804.566426575</v>
      </c>
    </row>
    <row r="46" ht="18" customHeight="1">
      <c r="G46" s="16">
        <v>1</v>
      </c>
    </row>
    <row r="47" ht="18" customHeight="1">
      <c r="G47" s="16">
        <v>2</v>
      </c>
    </row>
    <row r="48" ht="18" customHeight="1">
      <c r="G48" s="16">
        <v>3</v>
      </c>
    </row>
    <row r="49" ht="18" customHeight="1">
      <c r="G49" s="16">
        <v>4</v>
      </c>
    </row>
    <row r="50" ht="18" customHeight="1">
      <c r="G50" s="16">
        <v>5</v>
      </c>
    </row>
    <row r="51" ht="18" customHeight="1">
      <c r="G51" s="16">
        <v>6</v>
      </c>
    </row>
    <row r="52" ht="18" customHeight="1">
      <c r="G52" s="16">
        <v>7</v>
      </c>
    </row>
    <row r="53" ht="18" customHeight="1">
      <c r="G53" s="16">
        <v>8</v>
      </c>
    </row>
    <row r="54" ht="18" customHeight="1">
      <c r="G54" s="16">
        <v>9</v>
      </c>
    </row>
    <row r="55" ht="18" customHeight="1">
      <c r="G55" s="16">
        <v>10</v>
      </c>
    </row>
  </sheetData>
  <mergeCells count="6">
    <mergeCell ref="A7:D7"/>
    <mergeCell ref="O13:R13"/>
    <mergeCell ref="T12:W13"/>
    <mergeCell ref="G12:M12"/>
    <mergeCell ref="G14:M14"/>
    <mergeCell ref="G15:M15"/>
  </mergeCells>
  <printOptions horizontalCentered="1"/>
  <pageMargins left="1.28" right="0.37" top="0.5" bottom="1" header="0.17" footer="0.5"/>
  <pageSetup fitToWidth="2" horizontalDpi="1200" verticalDpi="1200" orientation="landscape" scale="89" r:id="rId1"/>
  <headerFooter alignWithMargins="0">
    <oddFooter>&amp;CPage &amp;P of &amp;N&amp;RDocket No. 08-057-11
DPU Report to the PSC</oddFooter>
  </headerFooter>
  <colBreaks count="1" manualBreakCount="1">
    <brk id="13" min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2008-07-21T14:25:43Z</cp:lastPrinted>
  <dcterms:created xsi:type="dcterms:W3CDTF">1970-01-01T06:00:00Z</dcterms:created>
  <dcterms:modified xsi:type="dcterms:W3CDTF">2008-07-21T16:14:20Z</dcterms:modified>
  <cp:category>::ODMA\GRPWISE\ASPOSUPT.PUPSC.PUPSCDocs:58184.1</cp:category>
  <cp:version/>
  <cp:contentType/>
  <cp:contentStatus/>
</cp:coreProperties>
</file>