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<sst xmlns="http://schemas.openxmlformats.org/spreadsheetml/2006/main" count="68" uniqueCount="66">
  <si>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Exhibit 1.6A</t>
  </si>
  <si>
    <t>Page 1A</t>
  </si>
  <si>
    <t>TEST-YEAR GAS COST CHANGE</t>
  </si>
  <si>
    <t>(A)</t>
  </si>
  <si>
    <t>(B)</t>
  </si>
  <si>
    <t>(C)</t>
  </si>
  <si>
    <t>(D)</t>
  </si>
  <si>
    <t xml:space="preserve">(E)        </t>
  </si>
  <si>
    <t>(F)</t>
  </si>
  <si>
    <t>Average Rate</t>
  </si>
  <si>
    <t xml:space="preserve">x         Dth       </t>
  </si>
  <si>
    <t>=</t>
  </si>
  <si>
    <t>Total</t>
  </si>
  <si>
    <t>Utah Allocation of Questar Gas-Related Gas Costs (Exhibit 1.5)  1/</t>
  </si>
  <si>
    <t>Less:</t>
  </si>
  <si>
    <t>F-3 Demand Commodity Credit  2/</t>
  </si>
  <si>
    <t>T-1 Class Commodity Credit  2/</t>
  </si>
  <si>
    <t>I-4, IS-4 Class Commodity Credit  2/</t>
  </si>
  <si>
    <t>Net Utah Gas Costs (for Firm Sales)</t>
  </si>
  <si>
    <t xml:space="preserve">Total       </t>
  </si>
  <si>
    <t>Test-Year Sales:  2/</t>
  </si>
  <si>
    <t>Firm</t>
  </si>
  <si>
    <t>+     Interruptible</t>
  </si>
  <si>
    <t xml:space="preserve">=    Sales Dth   </t>
  </si>
  <si>
    <t>Utah</t>
  </si>
  <si>
    <t>Wyoming</t>
  </si>
  <si>
    <t>Total Dth</t>
  </si>
  <si>
    <t>Supplier Non-Gas Costs  3/</t>
  </si>
  <si>
    <t>Commodity Portion of Test-Year Gas Cost (Lines 5 + 9)</t>
  </si>
  <si>
    <t>10a</t>
  </si>
  <si>
    <t>Adjustment  4/</t>
  </si>
  <si>
    <t>10b</t>
  </si>
  <si>
    <t>Adjusted Commodity Portion of Test-Year Gas Cost (Lines 10 - 10a)</t>
  </si>
  <si>
    <t>Current Case</t>
  </si>
  <si>
    <t>Prior Case</t>
  </si>
  <si>
    <t>FIRM CUSTOMER RATES</t>
  </si>
  <si>
    <t>Difference</t>
  </si>
  <si>
    <t>Firm Gas Cost (line 10/ Firm Sales, line 6)</t>
  </si>
  <si>
    <t>191 Account Amortization (Commodity Portion)  5/</t>
  </si>
  <si>
    <t>Total Firm Sales Unit Commodity Cost (Lines 11 + 12)</t>
  </si>
  <si>
    <t>1/</t>
  </si>
  <si>
    <t>Exhibit 1.5, Line 17, Column E.</t>
  </si>
  <si>
    <t>2/</t>
  </si>
  <si>
    <t xml:space="preserve">       Dth</t>
  </si>
  <si>
    <t>x</t>
  </si>
  <si>
    <t>DNG Rate</t>
  </si>
  <si>
    <t>DNG Revenues</t>
  </si>
  <si>
    <t>F-3 Demand</t>
  </si>
  <si>
    <t>I-4, IS-4</t>
  </si>
  <si>
    <t>3/</t>
  </si>
  <si>
    <t>Test Year Estimate of Transportation, Gathering, and Storage billings.</t>
  </si>
  <si>
    <t>4/</t>
  </si>
  <si>
    <t>Two-part implementation of increase.</t>
  </si>
  <si>
    <t>Balance</t>
  </si>
  <si>
    <t>Dth</t>
  </si>
  <si>
    <t>Amortization</t>
  </si>
  <si>
    <t>5/</t>
  </si>
  <si>
    <t>Less: SNG Balance</t>
  </si>
  <si>
    <t>191 Account Amortization (Commodity Portion)</t>
  </si>
  <si>
    <t>÷</t>
  </si>
  <si>
    <t>Questar Gas Company</t>
  </si>
  <si>
    <t>Docket No. 08-057-15</t>
  </si>
  <si>
    <t>08-057-15</t>
  </si>
  <si>
    <t>07-057-09</t>
  </si>
  <si>
    <t>June 2008 191 account (forecasted)</t>
  </si>
  <si>
    <t>Revrun.exe - May 13,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</si>
</sst>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_);\(&quot;$&quot;#,##0.00000\)"/>
    <numFmt numFmtId="166" formatCode="#,##0.00000_);\(#,##0.000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 quotePrefix="1">
      <alignment horizontal="center"/>
    </xf>
    <xf numFmtId="0" fontId="0" fillId="0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 quotePrefix="1">
      <alignment horizontal="right"/>
      <protection/>
    </xf>
    <xf numFmtId="0" fontId="0" fillId="0" borderId="1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 applyProtection="1" quotePrefix="1">
      <alignment horizontal="left"/>
      <protection/>
    </xf>
    <xf numFmtId="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left" indent="2"/>
      <protection/>
    </xf>
    <xf numFmtId="37" fontId="0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ont="1" applyFill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 quotePrefix="1">
      <alignment horizontal="center"/>
      <protection/>
    </xf>
    <xf numFmtId="165" fontId="0" fillId="0" borderId="0" xfId="0" applyNumberFormat="1" applyFont="1" applyFill="1" applyAlignment="1" applyProtection="1">
      <alignment/>
      <protection/>
    </xf>
    <xf numFmtId="165" fontId="0" fillId="0" borderId="0" xfId="0" applyNumberFormat="1" applyFont="1" applyFill="1" applyAlignment="1" applyProtection="1">
      <alignment horizontal="center"/>
      <protection/>
    </xf>
    <xf numFmtId="5" fontId="0" fillId="0" borderId="2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 horizontal="center"/>
      <protection/>
    </xf>
    <xf numFmtId="37" fontId="0" fillId="0" borderId="1" xfId="0" applyNumberFormat="1" applyFont="1" applyFill="1" applyBorder="1" applyAlignment="1" applyProtection="1" quotePrefix="1">
      <alignment horizontal="right"/>
      <protection/>
    </xf>
    <xf numFmtId="37" fontId="0" fillId="0" borderId="1" xfId="0" applyNumberFormat="1" applyFont="1" applyFill="1" applyBorder="1" applyAlignment="1" applyProtection="1" quotePrefix="1">
      <alignment horizontal="right"/>
      <protection locked="0"/>
    </xf>
    <xf numFmtId="0" fontId="0" fillId="0" borderId="0" xfId="0" applyFont="1" applyFill="1" applyAlignment="1" applyProtection="1">
      <alignment horizontal="right"/>
      <protection/>
    </xf>
    <xf numFmtId="37" fontId="0" fillId="0" borderId="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 quotePrefix="1">
      <alignment horizontal="center"/>
      <protection locked="0"/>
    </xf>
    <xf numFmtId="5" fontId="0" fillId="0" borderId="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 horizontal="center"/>
      <protection/>
    </xf>
    <xf numFmtId="5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5" fontId="0" fillId="0" borderId="4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2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Alignment="1" applyProtection="1">
      <alignment/>
      <protection/>
    </xf>
    <xf numFmtId="165" fontId="0" fillId="0" borderId="0" xfId="0" applyNumberFormat="1" applyFont="1" applyFill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 quotePrefix="1">
      <alignment horizontal="left"/>
      <protection/>
    </xf>
    <xf numFmtId="0" fontId="0" fillId="0" borderId="4" xfId="0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4" xfId="0" applyFont="1" applyFill="1" applyBorder="1" applyAlignment="1" applyProtection="1" quotePrefix="1">
      <alignment horizontal="center"/>
      <protection/>
    </xf>
    <xf numFmtId="37" fontId="0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 quotePrefix="1">
      <alignment horizontal="left"/>
      <protection/>
    </xf>
    <xf numFmtId="37" fontId="0" fillId="0" borderId="0" xfId="0" applyNumberFormat="1" applyFont="1" applyFill="1" applyAlignment="1" applyProtection="1" quotePrefix="1">
      <alignment horizontal="left"/>
      <protection/>
    </xf>
    <xf numFmtId="37" fontId="0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4" customWidth="1"/>
    <col min="2" max="2" width="21.421875" style="8" customWidth="1"/>
    <col min="3" max="3" width="13.7109375" style="8" customWidth="1"/>
    <col min="4" max="4" width="12.57421875" style="8" customWidth="1"/>
    <col min="5" max="5" width="1.57421875" style="8" customWidth="1"/>
    <col min="6" max="6" width="14.7109375" style="8" customWidth="1"/>
    <col min="7" max="7" width="1.57421875" style="8" customWidth="1"/>
    <col min="8" max="8" width="14.7109375" style="8" customWidth="1"/>
    <col min="9" max="9" width="1.57421875" style="8" customWidth="1"/>
    <col min="10" max="10" width="16.00390625" style="8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 t="s">
        <v>60</v>
      </c>
    </row>
    <row r="2" spans="2:10" ht="12.75">
      <c r="B2" s="3"/>
      <c r="C2" s="3"/>
      <c r="D2" s="3"/>
      <c r="E2" s="3"/>
      <c r="F2" s="3"/>
      <c r="G2" s="3"/>
      <c r="H2" s="3"/>
      <c r="I2" s="3"/>
      <c r="J2" s="3" t="s">
        <v>61</v>
      </c>
    </row>
    <row r="3" spans="1:10" ht="12.75">
      <c r="A3" s="1"/>
      <c r="B3" s="2"/>
      <c r="C3" s="2"/>
      <c r="D3" s="2"/>
      <c r="E3" s="2"/>
      <c r="F3" s="2"/>
      <c r="G3" s="2"/>
      <c r="H3" s="2"/>
      <c r="I3" s="2"/>
      <c r="J3" s="5" t="s">
        <v>0</v>
      </c>
    </row>
    <row r="4" spans="1:10" ht="12.75">
      <c r="A4" s="1"/>
      <c r="B4" s="2"/>
      <c r="C4" s="2"/>
      <c r="D4" s="2"/>
      <c r="E4" s="2"/>
      <c r="F4" s="2"/>
      <c r="G4" s="2"/>
      <c r="H4" s="2"/>
      <c r="I4" s="2"/>
      <c r="J4" s="5" t="s">
        <v>1</v>
      </c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2"/>
      <c r="C6" s="2"/>
      <c r="D6" s="2"/>
      <c r="E6" s="2"/>
      <c r="F6" s="2"/>
      <c r="G6" s="2"/>
      <c r="H6" s="2"/>
      <c r="I6" s="2"/>
      <c r="J6" s="1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61" t="s">
        <v>2</v>
      </c>
      <c r="C8" s="62"/>
      <c r="D8" s="62"/>
      <c r="E8" s="62"/>
      <c r="F8" s="62"/>
      <c r="G8" s="62"/>
      <c r="H8" s="62"/>
      <c r="I8" s="62"/>
      <c r="J8" s="62"/>
    </row>
    <row r="9" spans="1:10" ht="12.75">
      <c r="A9" s="1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1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1"/>
      <c r="B11" s="7" t="s">
        <v>3</v>
      </c>
      <c r="C11" s="7" t="s">
        <v>4</v>
      </c>
      <c r="D11" s="7" t="s">
        <v>5</v>
      </c>
      <c r="F11" s="7" t="s">
        <v>6</v>
      </c>
      <c r="H11" s="9" t="s">
        <v>7</v>
      </c>
      <c r="J11" s="10" t="s">
        <v>8</v>
      </c>
    </row>
    <row r="12" spans="1:10" ht="13.5" thickBot="1">
      <c r="A12" s="8"/>
      <c r="B12" s="11"/>
      <c r="C12" s="11"/>
      <c r="D12" s="11"/>
      <c r="E12" s="12"/>
      <c r="F12" s="12" t="s">
        <v>9</v>
      </c>
      <c r="G12" s="12"/>
      <c r="H12" s="13" t="s">
        <v>10</v>
      </c>
      <c r="I12" s="12" t="s">
        <v>11</v>
      </c>
      <c r="J12" s="14" t="s">
        <v>12</v>
      </c>
    </row>
    <row r="13" spans="1:10" ht="12.75">
      <c r="A13" s="1">
        <v>1</v>
      </c>
      <c r="B13" s="15" t="s">
        <v>13</v>
      </c>
      <c r="C13" s="2"/>
      <c r="D13" s="2"/>
      <c r="E13" s="2"/>
      <c r="F13" s="2"/>
      <c r="G13" s="2"/>
      <c r="H13" s="2"/>
      <c r="I13" s="2"/>
      <c r="J13" s="16">
        <v>909235034.0303146</v>
      </c>
    </row>
    <row r="14" spans="1:10" ht="12.75">
      <c r="A14" s="1"/>
      <c r="B14" s="17" t="s">
        <v>14</v>
      </c>
      <c r="C14" s="2"/>
      <c r="D14" s="2"/>
      <c r="E14" s="2"/>
      <c r="F14" s="2"/>
      <c r="G14" s="2"/>
      <c r="H14" s="2"/>
      <c r="I14" s="2"/>
      <c r="J14" s="18"/>
    </row>
    <row r="15" spans="1:10" ht="12.75">
      <c r="A15" s="1">
        <f>A13+1</f>
        <v>2</v>
      </c>
      <c r="B15" s="17" t="s">
        <v>15</v>
      </c>
      <c r="C15" s="2"/>
      <c r="D15" s="19"/>
      <c r="E15" s="2"/>
      <c r="F15" s="20">
        <v>18.25</v>
      </c>
      <c r="G15" s="1"/>
      <c r="H15" s="18">
        <v>1912</v>
      </c>
      <c r="I15" s="1"/>
      <c r="J15" s="18">
        <f>-H15*F15</f>
        <v>-34894</v>
      </c>
    </row>
    <row r="16" spans="1:10" ht="12.75">
      <c r="A16" s="1">
        <f>A15+1</f>
        <v>3</v>
      </c>
      <c r="B16" s="17" t="s">
        <v>16</v>
      </c>
      <c r="D16" s="19"/>
      <c r="E16" s="21"/>
      <c r="F16" s="22"/>
      <c r="G16" s="1"/>
      <c r="H16" s="18">
        <v>0</v>
      </c>
      <c r="I16" s="1"/>
      <c r="J16" s="18">
        <f>-H16*F16</f>
        <v>0</v>
      </c>
    </row>
    <row r="17" spans="1:10" ht="12.75">
      <c r="A17" s="1">
        <f>A16+1</f>
        <v>4</v>
      </c>
      <c r="B17" s="17" t="s">
        <v>17</v>
      </c>
      <c r="D17" s="19"/>
      <c r="E17" s="23"/>
      <c r="F17" s="24">
        <v>9.404480497286968</v>
      </c>
      <c r="G17" s="1"/>
      <c r="H17" s="18">
        <v>2374850</v>
      </c>
      <c r="I17" s="1"/>
      <c r="J17" s="18">
        <f>-H17*F17</f>
        <v>-22334230.508981958</v>
      </c>
    </row>
    <row r="18" spans="1:10" ht="12.75">
      <c r="A18" s="1">
        <f>A17+1</f>
        <v>5</v>
      </c>
      <c r="B18" s="15" t="s">
        <v>18</v>
      </c>
      <c r="C18" s="2"/>
      <c r="D18" s="2"/>
      <c r="E18" s="2"/>
      <c r="F18" s="2"/>
      <c r="G18" s="2"/>
      <c r="H18" s="2"/>
      <c r="I18" s="2"/>
      <c r="J18" s="25">
        <f>J13+J15+J16+J17</f>
        <v>886865909.5213326</v>
      </c>
    </row>
    <row r="19" spans="1:10" ht="12.75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1"/>
      <c r="B20" s="2"/>
      <c r="C20" s="2"/>
      <c r="D20" s="2"/>
      <c r="E20" s="2"/>
      <c r="F20" s="2"/>
      <c r="G20" s="2"/>
      <c r="H20" s="26" t="s">
        <v>19</v>
      </c>
      <c r="I20" s="2"/>
      <c r="J20" s="2"/>
    </row>
    <row r="21" spans="1:9" ht="13.5" thickBot="1">
      <c r="A21" s="27"/>
      <c r="B21" s="15" t="s">
        <v>20</v>
      </c>
      <c r="C21" s="28"/>
      <c r="D21" s="29" t="s">
        <v>21</v>
      </c>
      <c r="E21" s="29"/>
      <c r="F21" s="30" t="s">
        <v>22</v>
      </c>
      <c r="G21" s="12"/>
      <c r="H21" s="31" t="s">
        <v>23</v>
      </c>
      <c r="I21" s="2"/>
    </row>
    <row r="22" spans="4:9" ht="12.75">
      <c r="D22" s="32"/>
      <c r="E22" s="32"/>
      <c r="F22" s="32"/>
      <c r="G22" s="32"/>
      <c r="H22" s="32"/>
      <c r="I22" s="2"/>
    </row>
    <row r="23" spans="1:9" ht="12.75">
      <c r="A23" s="1">
        <f>A18+1</f>
        <v>6</v>
      </c>
      <c r="B23" s="15" t="s">
        <v>24</v>
      </c>
      <c r="C23" s="2"/>
      <c r="D23" s="18">
        <v>99365711</v>
      </c>
      <c r="E23" s="18"/>
      <c r="F23" s="18">
        <v>2374850</v>
      </c>
      <c r="G23" s="18"/>
      <c r="H23" s="18">
        <f>D23+F23</f>
        <v>101740561</v>
      </c>
      <c r="I23" s="2"/>
    </row>
    <row r="24" spans="1:10" ht="12.75">
      <c r="A24" s="1">
        <f>A23+1</f>
        <v>7</v>
      </c>
      <c r="B24" s="15" t="s">
        <v>25</v>
      </c>
      <c r="C24" s="2"/>
      <c r="D24" s="18">
        <v>3836968</v>
      </c>
      <c r="E24" s="18"/>
      <c r="F24" s="18">
        <v>158098</v>
      </c>
      <c r="G24" s="18"/>
      <c r="H24" s="18">
        <f>D24+F24</f>
        <v>3995066</v>
      </c>
      <c r="I24" s="2"/>
      <c r="J24" s="2"/>
    </row>
    <row r="25" spans="1:10" ht="12.75">
      <c r="A25" s="1">
        <f>A24+1</f>
        <v>8</v>
      </c>
      <c r="B25" s="2" t="s">
        <v>26</v>
      </c>
      <c r="C25" s="2"/>
      <c r="D25" s="2"/>
      <c r="E25" s="2"/>
      <c r="F25" s="2"/>
      <c r="G25" s="2"/>
      <c r="H25" s="33">
        <f>SUM(H23:H24)</f>
        <v>105735627</v>
      </c>
      <c r="I25" s="2"/>
      <c r="J25" s="2"/>
    </row>
    <row r="26" spans="1:10" ht="12.75">
      <c r="A26" s="1"/>
      <c r="B26" s="2"/>
      <c r="C26" s="2"/>
      <c r="D26" s="2"/>
      <c r="E26" s="1"/>
      <c r="F26" s="1"/>
      <c r="G26" s="1"/>
      <c r="H26" s="1"/>
      <c r="I26" s="1"/>
      <c r="J26" s="1"/>
    </row>
    <row r="27" spans="1:10" ht="13.5" thickBot="1">
      <c r="A27" s="1">
        <f>A25+1</f>
        <v>9</v>
      </c>
      <c r="B27" s="15" t="s">
        <v>27</v>
      </c>
      <c r="C27" s="1"/>
      <c r="D27" s="1"/>
      <c r="E27" s="1"/>
      <c r="F27" s="34"/>
      <c r="G27" s="34"/>
      <c r="H27" s="35"/>
      <c r="I27" s="34"/>
      <c r="J27" s="36">
        <v>-92319683.9112543</v>
      </c>
    </row>
    <row r="28" spans="1:10" ht="13.5" thickTop="1">
      <c r="A28" s="1"/>
      <c r="B28" s="37"/>
      <c r="C28" s="1"/>
      <c r="D28" s="1"/>
      <c r="E28" s="1"/>
      <c r="F28" s="34"/>
      <c r="G28" s="34"/>
      <c r="H28" s="35"/>
      <c r="I28" s="34"/>
      <c r="J28" s="38"/>
    </row>
    <row r="29" spans="1:10" ht="12.75">
      <c r="A29" s="1"/>
      <c r="B29" s="39"/>
      <c r="C29" s="2"/>
      <c r="D29" s="2"/>
      <c r="E29" s="1"/>
      <c r="F29" s="1"/>
      <c r="G29" s="1"/>
      <c r="H29" s="1"/>
      <c r="I29" s="1"/>
      <c r="J29" s="1"/>
    </row>
    <row r="30" spans="1:10" ht="12.75">
      <c r="A30" s="1">
        <v>10</v>
      </c>
      <c r="B30" s="15" t="s">
        <v>28</v>
      </c>
      <c r="C30" s="2"/>
      <c r="D30" s="2"/>
      <c r="E30" s="24"/>
      <c r="F30" s="24"/>
      <c r="G30" s="24"/>
      <c r="H30" s="24"/>
      <c r="I30" s="24"/>
      <c r="J30" s="16">
        <f>J18+J27+J28</f>
        <v>794546225.6100783</v>
      </c>
    </row>
    <row r="31" spans="1:10" ht="12.75">
      <c r="A31" s="37" t="s">
        <v>29</v>
      </c>
      <c r="B31" s="15" t="s">
        <v>30</v>
      </c>
      <c r="C31" s="2"/>
      <c r="D31" s="2"/>
      <c r="E31" s="24"/>
      <c r="F31" s="24"/>
      <c r="G31" s="24"/>
      <c r="H31" s="24"/>
      <c r="I31" s="24"/>
      <c r="J31" s="40">
        <f>J30-J32</f>
        <v>184369216.75815833</v>
      </c>
    </row>
    <row r="32" spans="1:10" ht="12.75">
      <c r="A32" s="37" t="s">
        <v>31</v>
      </c>
      <c r="B32" s="15" t="s">
        <v>32</v>
      </c>
      <c r="C32" s="2"/>
      <c r="D32" s="2"/>
      <c r="E32" s="24"/>
      <c r="F32" s="24"/>
      <c r="G32" s="24"/>
      <c r="H32" s="24"/>
      <c r="I32" s="24"/>
      <c r="J32" s="16">
        <f>F38*D23</f>
        <v>610177008.85192</v>
      </c>
    </row>
    <row r="33" spans="1:10" ht="12.75">
      <c r="A33" s="1"/>
      <c r="B33" s="2"/>
      <c r="C33" s="2"/>
      <c r="D33" s="41"/>
      <c r="E33" s="41"/>
      <c r="F33" s="41"/>
      <c r="G33" s="41"/>
      <c r="H33" s="41"/>
      <c r="I33" s="41"/>
      <c r="J33" s="41"/>
    </row>
    <row r="34" spans="1:10" ht="12.75">
      <c r="A34" s="1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1"/>
      <c r="B35" s="2"/>
      <c r="C35" s="2"/>
      <c r="D35" s="2"/>
      <c r="E35" s="24"/>
      <c r="F35" s="24" t="s">
        <v>33</v>
      </c>
      <c r="G35" s="24"/>
      <c r="H35" s="24" t="s">
        <v>34</v>
      </c>
      <c r="I35" s="24"/>
      <c r="J35" s="24"/>
    </row>
    <row r="36" spans="1:10" ht="13.5" thickBot="1">
      <c r="A36" s="1"/>
      <c r="B36" s="42" t="s">
        <v>35</v>
      </c>
      <c r="C36" s="2"/>
      <c r="D36" s="2"/>
      <c r="E36" s="23"/>
      <c r="F36" s="43" t="s">
        <v>62</v>
      </c>
      <c r="G36" s="43"/>
      <c r="H36" s="43" t="s">
        <v>63</v>
      </c>
      <c r="I36" s="43"/>
      <c r="J36" s="43" t="s">
        <v>36</v>
      </c>
    </row>
    <row r="37" spans="1:10" ht="12.75">
      <c r="A37" s="1"/>
      <c r="C37" s="2"/>
      <c r="D37" s="2"/>
      <c r="E37" s="24"/>
      <c r="F37" s="24"/>
      <c r="G37" s="24"/>
      <c r="H37" s="24"/>
      <c r="I37" s="24"/>
      <c r="J37" s="24"/>
    </row>
    <row r="38" spans="1:10" ht="12.75">
      <c r="A38" s="1">
        <f>A30+1</f>
        <v>11</v>
      </c>
      <c r="B38" s="2" t="s">
        <v>37</v>
      </c>
      <c r="C38" s="2"/>
      <c r="D38" s="2"/>
      <c r="E38" s="44"/>
      <c r="F38" s="44">
        <v>6.14072</v>
      </c>
      <c r="G38" s="44"/>
      <c r="H38" s="44">
        <v>5.11646</v>
      </c>
      <c r="I38" s="44"/>
      <c r="J38" s="44">
        <f>F38-H38</f>
        <v>1.02426</v>
      </c>
    </row>
    <row r="39" spans="1:10" ht="12.75">
      <c r="A39" s="1">
        <f>A38+1</f>
        <v>12</v>
      </c>
      <c r="B39" s="15" t="s">
        <v>38</v>
      </c>
      <c r="C39" s="2"/>
      <c r="D39" s="2"/>
      <c r="E39" s="44"/>
      <c r="F39" s="44">
        <v>0.40194</v>
      </c>
      <c r="G39" s="44"/>
      <c r="H39" s="44">
        <v>-0.30542</v>
      </c>
      <c r="I39" s="44"/>
      <c r="J39" s="44">
        <f>F39-H39</f>
        <v>0.70736</v>
      </c>
    </row>
    <row r="40" spans="1:10" ht="12.75">
      <c r="A40" s="1">
        <f>A39+1</f>
        <v>13</v>
      </c>
      <c r="B40" s="15" t="s">
        <v>39</v>
      </c>
      <c r="C40" s="2"/>
      <c r="D40" s="2"/>
      <c r="E40" s="44"/>
      <c r="F40" s="45">
        <v>6.54266</v>
      </c>
      <c r="G40" s="45"/>
      <c r="H40" s="45">
        <f>H38+H39</f>
        <v>4.81104</v>
      </c>
      <c r="I40" s="45"/>
      <c r="J40" s="45">
        <f>J38+J39</f>
        <v>1.73162</v>
      </c>
    </row>
    <row r="41" spans="1:10" ht="12.75">
      <c r="A41" s="1"/>
      <c r="B41" s="15"/>
      <c r="C41" s="2"/>
      <c r="D41" s="2"/>
      <c r="E41" s="44"/>
      <c r="F41" s="44"/>
      <c r="G41" s="44"/>
      <c r="H41" s="44"/>
      <c r="I41" s="44"/>
      <c r="J41" s="44"/>
    </row>
    <row r="42" spans="1:10" ht="12.75">
      <c r="A42" s="1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1"/>
      <c r="B43" s="42"/>
      <c r="C43" s="2"/>
      <c r="D43" s="2"/>
      <c r="E43" s="2"/>
      <c r="F43" s="1"/>
      <c r="G43" s="2"/>
      <c r="H43" s="2"/>
      <c r="I43" s="2"/>
      <c r="J43" s="2"/>
    </row>
    <row r="44" spans="1:10" ht="12.75">
      <c r="A44" s="1"/>
      <c r="B44" s="2"/>
      <c r="C44" s="2"/>
      <c r="D44" s="21"/>
      <c r="E44" s="2"/>
      <c r="F44" s="44"/>
      <c r="G44" s="44"/>
      <c r="H44" s="44"/>
      <c r="I44" s="44"/>
      <c r="J44" s="44"/>
    </row>
    <row r="45" spans="1:10" ht="12.75">
      <c r="A45" s="1"/>
      <c r="B45" s="2"/>
      <c r="C45" s="2"/>
      <c r="D45" s="46"/>
      <c r="E45" s="2"/>
      <c r="F45" s="15"/>
      <c r="G45" s="2"/>
      <c r="H45" s="2"/>
      <c r="I45" s="2"/>
      <c r="J45" s="2"/>
    </row>
    <row r="46" spans="1:10" ht="12.75">
      <c r="A46" s="1"/>
      <c r="B46" s="2"/>
      <c r="C46" s="2"/>
      <c r="D46" s="47"/>
      <c r="E46" s="2"/>
      <c r="F46" s="2"/>
      <c r="G46" s="2"/>
      <c r="H46" s="2"/>
      <c r="I46" s="2"/>
      <c r="J46" s="2"/>
    </row>
    <row r="47" spans="1:10" ht="12.75">
      <c r="A47" s="1"/>
      <c r="B47" s="15"/>
      <c r="C47" s="2"/>
      <c r="D47" s="16"/>
      <c r="E47" s="15"/>
      <c r="F47" s="15"/>
      <c r="G47" s="15"/>
      <c r="H47" s="2"/>
      <c r="I47" s="15"/>
      <c r="J47" s="2"/>
    </row>
    <row r="48" spans="1:10" ht="12.75">
      <c r="A48" s="48"/>
      <c r="B48" s="49"/>
      <c r="C48" s="50"/>
      <c r="D48" s="51"/>
      <c r="E48" s="2"/>
      <c r="G48" s="2"/>
      <c r="H48" s="52"/>
      <c r="I48" s="15"/>
      <c r="J48" s="2"/>
    </row>
    <row r="49" spans="1:10" ht="12.75">
      <c r="A49" s="27"/>
      <c r="B49" s="53"/>
      <c r="C49" s="28"/>
      <c r="D49" s="54"/>
      <c r="E49" s="2"/>
      <c r="G49" s="2"/>
      <c r="H49" s="52"/>
      <c r="I49" s="15"/>
      <c r="J49" s="2"/>
    </row>
    <row r="50" spans="1:10" ht="12.75">
      <c r="A50" s="37" t="s">
        <v>40</v>
      </c>
      <c r="B50" s="55" t="s">
        <v>41</v>
      </c>
      <c r="C50" s="28"/>
      <c r="D50" s="54"/>
      <c r="E50" s="2"/>
      <c r="G50" s="2"/>
      <c r="H50" s="52"/>
      <c r="I50" s="15"/>
      <c r="J50" s="2"/>
    </row>
    <row r="51" spans="1:10" ht="12.75">
      <c r="A51" s="1"/>
      <c r="B51" s="53"/>
      <c r="C51" s="28"/>
      <c r="D51" s="54"/>
      <c r="E51" s="2"/>
      <c r="G51" s="2"/>
      <c r="H51" s="52"/>
      <c r="I51" s="15"/>
      <c r="J51" s="2"/>
    </row>
    <row r="52" spans="1:10" ht="12.75">
      <c r="A52" s="37" t="s">
        <v>42</v>
      </c>
      <c r="B52" s="15" t="s">
        <v>65</v>
      </c>
      <c r="C52" s="2"/>
      <c r="D52" s="56" t="s">
        <v>43</v>
      </c>
      <c r="E52" s="48" t="s">
        <v>44</v>
      </c>
      <c r="F52" s="56" t="s">
        <v>45</v>
      </c>
      <c r="G52" s="48" t="s">
        <v>11</v>
      </c>
      <c r="H52" s="56" t="s">
        <v>46</v>
      </c>
      <c r="I52" s="2"/>
      <c r="J52" s="2"/>
    </row>
    <row r="53" spans="2:10" ht="12.75">
      <c r="B53" s="2"/>
      <c r="C53" s="55" t="s">
        <v>47</v>
      </c>
      <c r="D53" s="18">
        <f>H15</f>
        <v>1912</v>
      </c>
      <c r="E53" s="2"/>
      <c r="F53" s="20">
        <f>F15</f>
        <v>18.25</v>
      </c>
      <c r="G53" s="2"/>
      <c r="H53" s="16">
        <f>D53*F53</f>
        <v>34894</v>
      </c>
      <c r="I53" s="2"/>
      <c r="J53" s="32"/>
    </row>
    <row r="54" spans="1:10" ht="12.75">
      <c r="A54" s="1"/>
      <c r="B54" s="2"/>
      <c r="C54" s="55" t="s">
        <v>48</v>
      </c>
      <c r="D54" s="18">
        <f>H17</f>
        <v>2374850</v>
      </c>
      <c r="E54" s="32"/>
      <c r="F54" s="24">
        <f>F17</f>
        <v>9.404480497286968</v>
      </c>
      <c r="G54" s="32"/>
      <c r="H54" s="16">
        <f>D54*F54</f>
        <v>22334230.508981958</v>
      </c>
      <c r="I54" s="32"/>
      <c r="J54" s="2"/>
    </row>
    <row r="55" spans="1:10" ht="12.75">
      <c r="A55" s="19"/>
      <c r="B55" s="2"/>
      <c r="C55" s="32"/>
      <c r="D55" s="32"/>
      <c r="E55" s="32"/>
      <c r="F55" s="32"/>
      <c r="G55" s="32"/>
      <c r="H55" s="2"/>
      <c r="I55" s="32"/>
      <c r="J55" s="2"/>
    </row>
    <row r="56" spans="1:10" ht="12.75">
      <c r="A56" s="37" t="s">
        <v>49</v>
      </c>
      <c r="B56" s="57" t="s">
        <v>50</v>
      </c>
      <c r="C56" s="2"/>
      <c r="D56" s="2"/>
      <c r="E56" s="2"/>
      <c r="F56" s="2"/>
      <c r="G56" s="2"/>
      <c r="H56" s="2"/>
      <c r="I56" s="2"/>
      <c r="J56" s="2"/>
    </row>
    <row r="57" spans="1:10" ht="12.75">
      <c r="A57" s="1"/>
      <c r="B57" s="57"/>
      <c r="C57" s="2"/>
      <c r="D57" s="2"/>
      <c r="E57" s="2"/>
      <c r="F57" s="2"/>
      <c r="G57" s="2"/>
      <c r="H57" s="2"/>
      <c r="I57" s="2"/>
      <c r="J57" s="2"/>
    </row>
    <row r="58" spans="1:10" ht="12.75">
      <c r="A58" s="37" t="s">
        <v>51</v>
      </c>
      <c r="B58" s="57" t="s">
        <v>52</v>
      </c>
      <c r="C58" s="2"/>
      <c r="D58" s="2"/>
      <c r="E58" s="2"/>
      <c r="F58" s="2"/>
      <c r="G58" s="2"/>
      <c r="H58" s="2"/>
      <c r="I58" s="2"/>
      <c r="J58" s="2"/>
    </row>
    <row r="59" spans="1:10" ht="12.75">
      <c r="A59" s="1"/>
      <c r="B59" s="57"/>
      <c r="C59" s="2"/>
      <c r="D59" s="2"/>
      <c r="E59" s="2"/>
      <c r="F59" s="2"/>
      <c r="G59" s="2"/>
      <c r="H59" s="2"/>
      <c r="I59" s="2"/>
      <c r="J59" s="2"/>
    </row>
    <row r="60" spans="1:10" ht="12.75">
      <c r="A60" s="1"/>
      <c r="B60" s="57"/>
      <c r="C60" s="2"/>
      <c r="D60" s="2"/>
      <c r="E60" s="2"/>
      <c r="F60" s="48" t="s">
        <v>53</v>
      </c>
      <c r="G60" s="48"/>
      <c r="H60" s="48" t="s">
        <v>54</v>
      </c>
      <c r="I60" s="48"/>
      <c r="J60" s="48" t="s">
        <v>55</v>
      </c>
    </row>
    <row r="61" spans="1:10" ht="12.75">
      <c r="A61" s="37" t="s">
        <v>56</v>
      </c>
      <c r="B61" s="58" t="s">
        <v>64</v>
      </c>
      <c r="C61" s="2"/>
      <c r="D61" s="19"/>
      <c r="E61" s="19"/>
      <c r="F61" s="16">
        <v>29554969</v>
      </c>
      <c r="G61" s="18"/>
      <c r="H61" s="2"/>
      <c r="I61" s="2"/>
      <c r="J61" s="2"/>
    </row>
    <row r="62" spans="1:10" ht="12.75">
      <c r="A62" s="1"/>
      <c r="B62" s="59" t="s">
        <v>57</v>
      </c>
      <c r="C62" s="2"/>
      <c r="D62" s="19"/>
      <c r="E62" s="19"/>
      <c r="F62" s="18">
        <v>10384042</v>
      </c>
      <c r="G62" s="18"/>
      <c r="H62" s="2"/>
      <c r="I62" s="2"/>
      <c r="J62" s="2"/>
    </row>
    <row r="63" spans="1:10" ht="12.75">
      <c r="A63" s="1"/>
      <c r="B63" s="2" t="s">
        <v>58</v>
      </c>
      <c r="C63" s="2"/>
      <c r="D63" s="19"/>
      <c r="E63" s="19"/>
      <c r="F63" s="25">
        <f>SUM(F61:F62)</f>
        <v>39939011</v>
      </c>
      <c r="G63" s="60" t="s">
        <v>59</v>
      </c>
      <c r="H63" s="18">
        <f>D23</f>
        <v>99365711</v>
      </c>
      <c r="I63" s="2" t="s">
        <v>11</v>
      </c>
      <c r="J63" s="44">
        <f>ROUND(+F63/H63,5)</f>
        <v>0.40194</v>
      </c>
    </row>
    <row r="65" spans="1:10" ht="12.75">
      <c r="A65" s="1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1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1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1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1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1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1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1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1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1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1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1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1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1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1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1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1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1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1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1"/>
      <c r="B85" s="2"/>
      <c r="C85" s="2"/>
      <c r="D85" s="2"/>
      <c r="E85" s="2"/>
      <c r="F85" s="2"/>
      <c r="G85" s="2"/>
      <c r="H85" s="2"/>
      <c r="I85" s="2"/>
      <c r="J85" s="2"/>
    </row>
  </sheetData>
  <mergeCells count="1">
    <mergeCell ref="B8:J8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dcterms:created xsi:type="dcterms:W3CDTF">1970-01-01T06:00:00Z</dcterms:created>
  <dcterms:modified xsi:type="dcterms:W3CDTF">2008-06-09T18:16:47Z</dcterms:modified>
  <cp:category>::ODMA\GRPWISE\ASPOSUPT.PUPSC.PUPSCDocs:57716.1</cp:category>
  <cp:version/>
  <cp:contentType/>
  <cp:contentStatus/>
</cp:coreProperties>
</file>