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0"/>
  </bookViews>
  <sheets>
    <sheet name="Impact 191 09-057-03" sheetId="1" r:id="rId1"/>
  </sheets>
  <externalReferences>
    <externalReference r:id="rId4"/>
  </externalReferences>
  <definedNames>
    <definedName name="_xlnm.Print_Area" localSheetId="0">'Impact 191 09-057-03'!$A$1:$O$65</definedName>
  </definedNames>
  <calcPr fullCalcOnLoad="1"/>
</workbook>
</file>

<file path=xl/sharedStrings.xml><?xml version="1.0" encoding="utf-8"?>
<sst xmlns="http://schemas.openxmlformats.org/spreadsheetml/2006/main" count="95" uniqueCount="63">
  <si>
    <t>A</t>
  </si>
  <si>
    <t>B</t>
  </si>
  <si>
    <t>C</t>
  </si>
  <si>
    <t>D</t>
  </si>
  <si>
    <t>E</t>
  </si>
  <si>
    <t>F</t>
  </si>
  <si>
    <t>G</t>
  </si>
  <si>
    <t>Line No.</t>
  </si>
  <si>
    <t>IMPACT OF PROPOSED 191 PASS THROUGH APPLICATION DOCKET NO. 09-057-03 ON TOTAL VOLUMETRIC RATES</t>
  </si>
  <si>
    <t>Current GS-1 Volumetric Rates</t>
  </si>
  <si>
    <t>Current Vol. GSS Rates</t>
  </si>
  <si>
    <t>SOURCE</t>
  </si>
  <si>
    <t>Summer Rates</t>
  </si>
  <si>
    <t>Winter Rates</t>
  </si>
  <si>
    <t>Summer</t>
  </si>
  <si>
    <t>Winter</t>
  </si>
  <si>
    <t>First 45 Dth</t>
  </si>
  <si>
    <t>Over 45 Dth</t>
  </si>
  <si>
    <t>All Dth</t>
  </si>
  <si>
    <t>Base DNG Rate</t>
  </si>
  <si>
    <t>Rates approved in Docket No. 07-057-13, effective Aug 15, 2008.</t>
  </si>
  <si>
    <t>CET Amortization Rate</t>
  </si>
  <si>
    <t>Rates approved in Docket No. 08-057-24, effective November 1, 2008.</t>
  </si>
  <si>
    <t>DSM Amortization Rate</t>
  </si>
  <si>
    <t>Rates approved in Docket No. 08-057-25, effective November 1, 2008.</t>
  </si>
  <si>
    <t>Total DNG Rate</t>
  </si>
  <si>
    <t>Base SNG Rate</t>
  </si>
  <si>
    <t>Rates approved in Docket No. 08-057-23, effective November 1, 2008.</t>
  </si>
  <si>
    <t>SNG Amortization Rate</t>
  </si>
  <si>
    <t>Total SNG Rate</t>
  </si>
  <si>
    <t>Base Commodity</t>
  </si>
  <si>
    <t>Commodity Amortization Rate</t>
  </si>
  <si>
    <t>Total Commodity Rate</t>
  </si>
  <si>
    <t>Total Volumetric Rate</t>
  </si>
  <si>
    <t>Proposed GS-1 Volumetric Rates</t>
  </si>
  <si>
    <t>Proposed Vol. GSS Rates</t>
  </si>
  <si>
    <t>Rates requested in Docket No. 09-057-03, effective March 1, 2009.</t>
  </si>
  <si>
    <t>Inc (Dec) in Volumetric Rate</t>
  </si>
  <si>
    <t>%Δ In Total Volumetric Rate</t>
  </si>
  <si>
    <t>EFFECT OF DOCKET NO. 09-057-03 RATES ON A TYPICAL RESIDENTIAL CUSTOMER</t>
  </si>
  <si>
    <t>Basic Service Fee</t>
  </si>
  <si>
    <t>Round</t>
  </si>
  <si>
    <t>yes</t>
  </si>
  <si>
    <t>Category 1</t>
  </si>
  <si>
    <t>GS-1</t>
  </si>
  <si>
    <t>Dth</t>
  </si>
  <si>
    <t>3/1/2009</t>
  </si>
  <si>
    <t>Change</t>
  </si>
  <si>
    <t>% Change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</si>
  <si>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</si>
  <si>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</si>
  <si>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</si>
  <si>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</si>
  <si>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</si>
  <si>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</si>
  <si>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</si>
  <si>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</si>
  <si>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</si>
  <si>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</si>
  <si>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</si>
  <si>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</si>
  <si>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</si>
  <si>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EXHIBIT 1a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</si>
</sst>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#,##0.000"/>
    <numFmt numFmtId="166" formatCode="#,##0.00000"/>
    <numFmt numFmtId="167" formatCode="&quot;$&quot;#,##0"/>
    <numFmt numFmtId="168" formatCode="&quot;$&quot;#,##0.00000"/>
    <numFmt numFmtId="169" formatCode="&quot;$&quot;#,##0.00"/>
    <numFmt numFmtId="170" formatCode="&quot;$&quot;#,##0.000000"/>
    <numFmt numFmtId="171" formatCode="0.0000%"/>
    <numFmt numFmtId="172" formatCode="#,##0.0"/>
    <numFmt numFmtId="173" formatCode="&quot;$&quot;#,##0.00000_);\(&quot;$&quot;#,##0.00000\)"/>
    <numFmt numFmtId="174" formatCode="&quot;$&quot;#,##0.00;[Red]&quot;$&quot;#,##0.00"/>
    <numFmt numFmtId="175" formatCode="#,##0.0_);\(#,##0.0\)"/>
    <numFmt numFmtId="176" formatCode="#,##0.000_);\(#,##0.000\)"/>
    <numFmt numFmtId="177" formatCode="&quot;$&quot;#,##0.000000_);\(&quot;$&quot;#,##0.000000\)"/>
    <numFmt numFmtId="178" formatCode="&quot;$&quot;#,##0.0000000_);\(&quot;$&quot;#,##0.0000000\)"/>
    <numFmt numFmtId="179" formatCode="&quot;$&quot;#,##0.00000000_);\(&quot;$&quot;#,##0.00000000\)"/>
    <numFmt numFmtId="180" formatCode="#,##0.0000"/>
    <numFmt numFmtId="181" formatCode="#,##0.000000"/>
    <numFmt numFmtId="182" formatCode="#,##0.0000000"/>
    <numFmt numFmtId="183" formatCode="#,##0.00000000"/>
    <numFmt numFmtId="184" formatCode="#,##0.0000_);\(#,##0.0000\)"/>
    <numFmt numFmtId="185" formatCode="#,##0.00000_);\(#,##0.00000\)"/>
    <numFmt numFmtId="186" formatCode="#,##0.000000_);\(#,##0.000000\)"/>
    <numFmt numFmtId="187" formatCode="#,##0.0000000_);\(#,##0.0000000\)"/>
    <numFmt numFmtId="188" formatCode="#,##0.00000000_);\(#,##0.00000000\)"/>
    <numFmt numFmtId="189" formatCode="#,##0.000000000_);\(#,##0.000000000\)"/>
    <numFmt numFmtId="190" formatCode="&quot;$&quot;#,##0.0000_);\(&quot;$&quot;#,##0.0000\)"/>
    <numFmt numFmtId="191" formatCode="&quot;$&quot;#,##0.000_);\(&quot;$&quot;#,##0.000\)"/>
    <numFmt numFmtId="192" formatCode="&quot;$&quot;#,##0.0_);\(&quot;$&quot;#,##0.0\)"/>
    <numFmt numFmtId="193" formatCode="0.0%"/>
    <numFmt numFmtId="194" formatCode="&quot;$&quot;#,##0.0000000"/>
    <numFmt numFmtId="195" formatCode="&quot;$&quot;#,##0.00000000"/>
    <numFmt numFmtId="196" formatCode="&quot;$&quot;#,##0.000000000"/>
    <numFmt numFmtId="197" formatCode="0.000%"/>
    <numFmt numFmtId="198" formatCode="&quot;$&quot;#,##0.0"/>
    <numFmt numFmtId="199" formatCode="_(* #,##0.0_);_(* \(#,##0.0\);_(* &quot;-&quot;??_);_(@_)"/>
    <numFmt numFmtId="200" formatCode="_(* #,##0_);_(* \(#,##0\);_(* &quot;-&quot;??_);_(@_)"/>
    <numFmt numFmtId="201" formatCode="[$-409]dddd\,\ mmmm\ dd\,\ yyyy"/>
    <numFmt numFmtId="202" formatCode="[$-409]mmmm\ d\,\ yyyy;@"/>
    <numFmt numFmtId="203" formatCode="0.0"/>
    <numFmt numFmtId="204" formatCode="0.000"/>
    <numFmt numFmtId="205" formatCode="0.0000"/>
    <numFmt numFmtId="206" formatCode="&quot;$&quot;#,##0.000"/>
    <numFmt numFmtId="207" formatCode="0.00000"/>
    <numFmt numFmtId="208" formatCode="[$-409]mmmmm\-yy;@"/>
    <numFmt numFmtId="209" formatCode="m/d/yy;@"/>
    <numFmt numFmtId="210" formatCode="[$-409]mmm\-yy;@"/>
    <numFmt numFmtId="211" formatCode="_(* #,##0.000_);_(* \(#,##0.000\);_(* &quot;-&quot;??_);_(@_)"/>
    <numFmt numFmtId="212" formatCode="_(* #,##0.0000_);_(* \(#,##0.0000\);_(* &quot;-&quot;??_);_(@_)"/>
    <numFmt numFmtId="213" formatCode="_(* #,##0.00000_);_(* \(#,##0.00000\);_(* &quot;-&quot;??_);_(@_)"/>
    <numFmt numFmtId="214" formatCode="#,##0.00000_);[Red]\(#,##0.00000\)"/>
    <numFmt numFmtId="215" formatCode="_(&quot;$&quot;* #,##0.000_);_(&quot;$&quot;* \(#,##0.000\);_(&quot;$&quot;* &quot;-&quot;??_);_(@_)"/>
    <numFmt numFmtId="216" formatCode="_(&quot;$&quot;* #,##0.0000_);_(&quot;$&quot;* \(#,##0.0000\);_(&quot;$&quot;* &quot;-&quot;??_);_(@_)"/>
    <numFmt numFmtId="217" formatCode="_(&quot;$&quot;* #,##0.00000_);_(&quot;$&quot;* \(#,##0.00000\);_(&quot;$&quot;* &quot;-&quot;??_);_(@_)"/>
    <numFmt numFmtId="218" formatCode="_(* #,##0.00000_);_(* \(#,##0.00000\);_(* &quot;-&quot;?????_);_(@_)"/>
    <numFmt numFmtId="219" formatCode="_(&quot;$&quot;* #,##0.0_);_(&quot;$&quot;* \(#,##0.0\);_(&quot;$&quot;* &quot;-&quot;??_);_(@_)"/>
    <numFmt numFmtId="220" formatCode="_(&quot;$&quot;* #,##0_);_(&quot;$&quot;* \(#,##0\);_(&quot;$&quot;* &quot;-&quot;??_);_(@_)"/>
  </numFmts>
  <fonts count="29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16"/>
      <name val="Arial"/>
      <family val="2"/>
    </font>
    <font>
      <b/>
      <u val="single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0">
    <xf numFmtId="3" fontId="5" fillId="0" borderId="0" xfId="0" applyNumberFormat="1" applyFont="1" applyAlignment="1" applyProtection="1">
      <alignment/>
      <protection locked="0"/>
    </xf>
    <xf numFmtId="0" fontId="0" fillId="0" borderId="0" xfId="55" applyFont="1">
      <alignment/>
      <protection/>
    </xf>
    <xf numFmtId="3" fontId="22" fillId="0" borderId="0" xfId="0" applyFont="1" applyFill="1" applyAlignment="1">
      <alignment horizontal="left"/>
    </xf>
    <xf numFmtId="3" fontId="0" fillId="0" borderId="0" xfId="0" applyFont="1" applyAlignment="1">
      <alignment/>
    </xf>
    <xf numFmtId="3" fontId="23" fillId="0" borderId="0" xfId="0" applyFont="1" applyAlignment="1">
      <alignment horizontal="center"/>
    </xf>
    <xf numFmtId="0" fontId="23" fillId="0" borderId="0" xfId="55" applyFont="1" applyFill="1" applyAlignment="1">
      <alignment horizontal="center"/>
      <protection/>
    </xf>
    <xf numFmtId="3" fontId="23" fillId="0" borderId="0" xfId="0" applyFont="1" applyAlignment="1">
      <alignment/>
    </xf>
    <xf numFmtId="0" fontId="22" fillId="0" borderId="0" xfId="55" applyFont="1" applyFill="1" applyAlignment="1">
      <alignment horizontal="centerContinuous"/>
      <protection/>
    </xf>
    <xf numFmtId="37" fontId="23" fillId="0" borderId="0" xfId="55" applyNumberFormat="1" applyFont="1" applyFill="1" applyAlignment="1">
      <alignment horizontal="centerContinuous"/>
      <protection/>
    </xf>
    <xf numFmtId="0" fontId="23" fillId="0" borderId="0" xfId="55" applyFont="1" applyFill="1" applyAlignment="1">
      <alignment horizontal="centerContinuous"/>
      <protection/>
    </xf>
    <xf numFmtId="5" fontId="23" fillId="0" borderId="0" xfId="55" applyNumberFormat="1" applyFont="1" applyFill="1" applyBorder="1" applyAlignment="1">
      <alignment horizontal="centerContinuous"/>
      <protection/>
    </xf>
    <xf numFmtId="0" fontId="23" fillId="0" borderId="0" xfId="55" applyFont="1" applyFill="1" applyBorder="1" applyAlignment="1">
      <alignment horizontal="centerContinuous"/>
      <protection/>
    </xf>
    <xf numFmtId="37" fontId="23" fillId="0" borderId="0" xfId="55" applyNumberFormat="1" applyFont="1" applyFill="1" applyBorder="1" applyAlignment="1">
      <alignment horizontal="centerContinuous"/>
      <protection/>
    </xf>
    <xf numFmtId="0" fontId="0" fillId="0" borderId="0" xfId="55" applyFont="1" applyFill="1">
      <alignment/>
      <protection/>
    </xf>
    <xf numFmtId="37" fontId="0" fillId="0" borderId="0" xfId="55" applyNumberFormat="1" applyFont="1" applyFill="1">
      <alignment/>
      <protection/>
    </xf>
    <xf numFmtId="5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37" fontId="0" fillId="0" borderId="0" xfId="55" applyNumberFormat="1" applyFont="1" applyFill="1" applyBorder="1">
      <alignment/>
      <protection/>
    </xf>
    <xf numFmtId="0" fontId="0" fillId="0" borderId="0" xfId="56" applyAlignment="1">
      <alignment/>
      <protection/>
    </xf>
    <xf numFmtId="0" fontId="23" fillId="0" borderId="10" xfId="56" applyFont="1" applyBorder="1" applyAlignment="1">
      <alignment horizontal="centerContinuous"/>
      <protection/>
    </xf>
    <xf numFmtId="0" fontId="0" fillId="0" borderId="11" xfId="56" applyBorder="1" applyAlignment="1">
      <alignment horizontal="centerContinuous"/>
      <protection/>
    </xf>
    <xf numFmtId="0" fontId="0" fillId="0" borderId="12" xfId="56" applyBorder="1" applyAlignment="1">
      <alignment horizontal="centerContinuous"/>
      <protection/>
    </xf>
    <xf numFmtId="0" fontId="23" fillId="0" borderId="13" xfId="56" applyFont="1" applyBorder="1" applyAlignment="1">
      <alignment horizontal="centerContinuous"/>
      <protection/>
    </xf>
    <xf numFmtId="0" fontId="0" fillId="0" borderId="14" xfId="56" applyFont="1" applyBorder="1" applyAlignment="1">
      <alignment horizontal="centerContinuous"/>
      <protection/>
    </xf>
    <xf numFmtId="0" fontId="23" fillId="0" borderId="0" xfId="55" applyFont="1" applyAlignment="1">
      <alignment horizontal="center"/>
      <protection/>
    </xf>
    <xf numFmtId="0" fontId="0" fillId="0" borderId="15" xfId="56" applyFont="1" applyBorder="1" applyAlignment="1">
      <alignment horizontal="centerContinuous"/>
      <protection/>
    </xf>
    <xf numFmtId="0" fontId="0" fillId="0" borderId="16" xfId="56" applyBorder="1" applyAlignment="1">
      <alignment horizontal="centerContinuous"/>
      <protection/>
    </xf>
    <xf numFmtId="0" fontId="0" fillId="0" borderId="17" xfId="56" applyFont="1" applyBorder="1" applyAlignment="1">
      <alignment horizontal="centerContinuous"/>
      <protection/>
    </xf>
    <xf numFmtId="0" fontId="0" fillId="0" borderId="18" xfId="56" applyFont="1" applyBorder="1" applyAlignment="1">
      <alignment horizontal="centerContinuous"/>
      <protection/>
    </xf>
    <xf numFmtId="0" fontId="0" fillId="0" borderId="19" xfId="56" applyFont="1" applyBorder="1" applyAlignment="1">
      <alignment horizontal="center"/>
      <protection/>
    </xf>
    <xf numFmtId="0" fontId="0" fillId="0" borderId="20" xfId="56" applyFont="1" applyBorder="1" applyAlignment="1">
      <alignment horizontal="center"/>
      <protection/>
    </xf>
    <xf numFmtId="0" fontId="0" fillId="0" borderId="21" xfId="56" applyFont="1" applyBorder="1" applyAlignment="1">
      <alignment horizontal="center"/>
      <protection/>
    </xf>
    <xf numFmtId="0" fontId="0" fillId="0" borderId="22" xfId="56" applyFont="1" applyBorder="1" applyAlignment="1">
      <alignment horizontal="center"/>
      <protection/>
    </xf>
    <xf numFmtId="0" fontId="0" fillId="0" borderId="15" xfId="56" applyFont="1" applyBorder="1" applyAlignment="1">
      <alignment/>
      <protection/>
    </xf>
    <xf numFmtId="173" fontId="24" fillId="0" borderId="15" xfId="56" applyNumberFormat="1" applyFont="1" applyBorder="1" applyAlignment="1">
      <alignment horizontal="center"/>
      <protection/>
    </xf>
    <xf numFmtId="0" fontId="25" fillId="0" borderId="0" xfId="55" applyFont="1">
      <alignment/>
      <protection/>
    </xf>
    <xf numFmtId="0" fontId="24" fillId="0" borderId="23" xfId="55" applyFont="1" applyBorder="1">
      <alignment/>
      <protection/>
    </xf>
    <xf numFmtId="173" fontId="24" fillId="0" borderId="23" xfId="55" applyNumberFormat="1" applyFont="1" applyBorder="1" applyAlignment="1">
      <alignment horizontal="center"/>
      <protection/>
    </xf>
    <xf numFmtId="37" fontId="0" fillId="0" borderId="23" xfId="55" applyNumberFormat="1" applyFont="1" applyBorder="1">
      <alignment/>
      <protection/>
    </xf>
    <xf numFmtId="173" fontId="24" fillId="0" borderId="23" xfId="56" applyNumberFormat="1" applyFont="1" applyBorder="1" applyAlignment="1">
      <alignment horizontal="center"/>
      <protection/>
    </xf>
    <xf numFmtId="0" fontId="0" fillId="0" borderId="10" xfId="55" applyFont="1" applyBorder="1">
      <alignment/>
      <protection/>
    </xf>
    <xf numFmtId="173" fontId="0" fillId="0" borderId="10" xfId="55" applyNumberFormat="1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173" fontId="0" fillId="0" borderId="23" xfId="55" applyNumberFormat="1" applyFont="1" applyBorder="1" applyAlignment="1">
      <alignment horizontal="center"/>
      <protection/>
    </xf>
    <xf numFmtId="173" fontId="0" fillId="0" borderId="24" xfId="55" applyNumberFormat="1" applyFont="1" applyBorder="1" applyAlignment="1">
      <alignment horizontal="center"/>
      <protection/>
    </xf>
    <xf numFmtId="173" fontId="0" fillId="0" borderId="25" xfId="55" applyNumberFormat="1" applyFont="1" applyBorder="1" applyAlignment="1">
      <alignment horizontal="center"/>
      <protection/>
    </xf>
    <xf numFmtId="173" fontId="0" fillId="0" borderId="26" xfId="55" applyNumberFormat="1" applyFont="1" applyBorder="1" applyAlignment="1">
      <alignment horizontal="center"/>
      <protection/>
    </xf>
    <xf numFmtId="173" fontId="25" fillId="0" borderId="23" xfId="55" applyNumberFormat="1" applyFont="1" applyBorder="1" applyAlignment="1">
      <alignment horizontal="center"/>
      <protection/>
    </xf>
    <xf numFmtId="0" fontId="0" fillId="0" borderId="10" xfId="56" applyFont="1" applyBorder="1" applyAlignment="1">
      <alignment/>
      <protection/>
    </xf>
    <xf numFmtId="173" fontId="24" fillId="0" borderId="10" xfId="56" applyNumberFormat="1" applyFont="1" applyBorder="1" applyAlignment="1">
      <alignment horizontal="center"/>
      <protection/>
    </xf>
    <xf numFmtId="0" fontId="0" fillId="0" borderId="23" xfId="56" applyFont="1" applyBorder="1" applyAlignment="1">
      <alignment/>
      <protection/>
    </xf>
    <xf numFmtId="173" fontId="24" fillId="0" borderId="24" xfId="56" applyNumberFormat="1" applyFont="1" applyBorder="1" applyAlignment="1">
      <alignment horizontal="center"/>
      <protection/>
    </xf>
    <xf numFmtId="173" fontId="24" fillId="0" borderId="25" xfId="56" applyNumberFormat="1" applyFont="1" applyBorder="1" applyAlignment="1">
      <alignment horizontal="center"/>
      <protection/>
    </xf>
    <xf numFmtId="173" fontId="24" fillId="0" borderId="26" xfId="56" applyNumberFormat="1" applyFont="1" applyBorder="1" applyAlignment="1">
      <alignment horizontal="center"/>
      <protection/>
    </xf>
    <xf numFmtId="173" fontId="25" fillId="0" borderId="23" xfId="56" applyNumberFormat="1" applyFont="1" applyBorder="1" applyAlignment="1">
      <alignment horizontal="center"/>
      <protection/>
    </xf>
    <xf numFmtId="173" fontId="24" fillId="0" borderId="27" xfId="56" applyNumberFormat="1" applyFont="1" applyBorder="1" applyAlignment="1">
      <alignment horizontal="center"/>
      <protection/>
    </xf>
    <xf numFmtId="173" fontId="24" fillId="0" borderId="28" xfId="56" applyNumberFormat="1" applyFont="1" applyBorder="1" applyAlignment="1">
      <alignment horizontal="center"/>
      <protection/>
    </xf>
    <xf numFmtId="173" fontId="24" fillId="0" borderId="14" xfId="56" applyNumberFormat="1" applyFont="1" applyBorder="1" applyAlignment="1">
      <alignment horizontal="center"/>
      <protection/>
    </xf>
    <xf numFmtId="173" fontId="0" fillId="0" borderId="10" xfId="56" applyNumberFormat="1" applyBorder="1" applyAlignment="1">
      <alignment horizontal="center"/>
      <protection/>
    </xf>
    <xf numFmtId="37" fontId="0" fillId="0" borderId="0" xfId="55" applyNumberFormat="1" applyFont="1">
      <alignment/>
      <protection/>
    </xf>
    <xf numFmtId="185" fontId="0" fillId="0" borderId="0" xfId="55" applyNumberFormat="1" applyFont="1">
      <alignment/>
      <protection/>
    </xf>
    <xf numFmtId="213" fontId="0" fillId="0" borderId="0" xfId="42" applyNumberFormat="1" applyFont="1" applyAlignment="1">
      <alignment/>
    </xf>
    <xf numFmtId="0" fontId="0" fillId="0" borderId="29" xfId="56" applyBorder="1" applyAlignment="1">
      <alignment horizontal="centerContinuous"/>
      <protection/>
    </xf>
    <xf numFmtId="0" fontId="0" fillId="0" borderId="30" xfId="56" applyFont="1" applyBorder="1" applyAlignment="1">
      <alignment horizontal="centerContinuous"/>
      <protection/>
    </xf>
    <xf numFmtId="0" fontId="0" fillId="0" borderId="31" xfId="56" applyFont="1" applyBorder="1" applyAlignment="1">
      <alignment horizontal="centerContinuous"/>
      <protection/>
    </xf>
    <xf numFmtId="0" fontId="0" fillId="0" borderId="23" xfId="56" applyFont="1" applyBorder="1" applyAlignment="1">
      <alignment horizontal="center"/>
      <protection/>
    </xf>
    <xf numFmtId="0" fontId="0" fillId="0" borderId="32" xfId="56" applyFont="1" applyBorder="1" applyAlignment="1">
      <alignment horizontal="center"/>
      <protection/>
    </xf>
    <xf numFmtId="0" fontId="0" fillId="0" borderId="33" xfId="56" applyFont="1" applyBorder="1" applyAlignment="1">
      <alignment horizontal="center"/>
      <protection/>
    </xf>
    <xf numFmtId="0" fontId="0" fillId="0" borderId="34" xfId="56" applyFont="1" applyBorder="1" applyAlignment="1">
      <alignment horizontal="center"/>
      <protection/>
    </xf>
    <xf numFmtId="0" fontId="0" fillId="0" borderId="26" xfId="56" applyFont="1" applyBorder="1" applyAlignment="1">
      <alignment horizontal="center"/>
      <protection/>
    </xf>
    <xf numFmtId="0" fontId="0" fillId="0" borderId="17" xfId="56" applyFont="1" applyBorder="1" applyAlignment="1">
      <alignment/>
      <protection/>
    </xf>
    <xf numFmtId="173" fontId="24" fillId="0" borderId="30" xfId="56" applyNumberFormat="1" applyFont="1" applyBorder="1" applyAlignment="1">
      <alignment horizontal="center"/>
      <protection/>
    </xf>
    <xf numFmtId="0" fontId="26" fillId="0" borderId="25" xfId="55" applyFont="1" applyBorder="1">
      <alignment/>
      <protection/>
    </xf>
    <xf numFmtId="37" fontId="26" fillId="0" borderId="21" xfId="55" applyNumberFormat="1" applyFont="1" applyBorder="1">
      <alignment/>
      <protection/>
    </xf>
    <xf numFmtId="0" fontId="0" fillId="0" borderId="15" xfId="55" applyFont="1" applyBorder="1">
      <alignment/>
      <protection/>
    </xf>
    <xf numFmtId="173" fontId="0" fillId="0" borderId="30" xfId="55" applyNumberFormat="1" applyFont="1" applyBorder="1" applyAlignment="1">
      <alignment horizontal="center"/>
      <protection/>
    </xf>
    <xf numFmtId="173" fontId="0" fillId="0" borderId="29" xfId="55" applyNumberFormat="1" applyFont="1" applyBorder="1" applyAlignment="1">
      <alignment horizontal="center"/>
      <protection/>
    </xf>
    <xf numFmtId="173" fontId="0" fillId="0" borderId="31" xfId="55" applyNumberFormat="1" applyFont="1" applyBorder="1" applyAlignment="1">
      <alignment horizontal="center"/>
      <protection/>
    </xf>
    <xf numFmtId="173" fontId="0" fillId="0" borderId="18" xfId="55" applyNumberFormat="1" applyFont="1" applyBorder="1" applyAlignment="1">
      <alignment horizontal="center"/>
      <protection/>
    </xf>
    <xf numFmtId="173" fontId="0" fillId="0" borderId="33" xfId="55" applyNumberFormat="1" applyFont="1" applyBorder="1" applyAlignment="1">
      <alignment horizontal="center"/>
      <protection/>
    </xf>
    <xf numFmtId="0" fontId="26" fillId="0" borderId="23" xfId="55" applyFont="1" applyBorder="1">
      <alignment/>
      <protection/>
    </xf>
    <xf numFmtId="173" fontId="26" fillId="0" borderId="33" xfId="55" applyNumberFormat="1" applyFont="1" applyBorder="1" applyAlignment="1">
      <alignment horizontal="center"/>
      <protection/>
    </xf>
    <xf numFmtId="173" fontId="0" fillId="0" borderId="32" xfId="55" applyNumberFormat="1" applyFont="1" applyBorder="1" applyAlignment="1">
      <alignment horizontal="center"/>
      <protection/>
    </xf>
    <xf numFmtId="173" fontId="24" fillId="0" borderId="34" xfId="55" applyNumberFormat="1" applyFont="1" applyBorder="1" applyAlignment="1">
      <alignment horizontal="center"/>
      <protection/>
    </xf>
    <xf numFmtId="173" fontId="24" fillId="0" borderId="26" xfId="55" applyNumberFormat="1" applyFont="1" applyBorder="1" applyAlignment="1">
      <alignment horizontal="center"/>
      <protection/>
    </xf>
    <xf numFmtId="173" fontId="24" fillId="0" borderId="29" xfId="56" applyNumberFormat="1" applyFont="1" applyBorder="1" applyAlignment="1">
      <alignment horizontal="center"/>
      <protection/>
    </xf>
    <xf numFmtId="173" fontId="24" fillId="0" borderId="18" xfId="56" applyNumberFormat="1" applyFont="1" applyBorder="1" applyAlignment="1">
      <alignment horizontal="center"/>
      <protection/>
    </xf>
    <xf numFmtId="0" fontId="26" fillId="0" borderId="23" xfId="56" applyFont="1" applyBorder="1" applyAlignment="1">
      <alignment/>
      <protection/>
    </xf>
    <xf numFmtId="173" fontId="24" fillId="0" borderId="33" xfId="55" applyNumberFormat="1" applyFont="1" applyBorder="1" applyAlignment="1">
      <alignment horizontal="center"/>
      <protection/>
    </xf>
    <xf numFmtId="0" fontId="26" fillId="0" borderId="19" xfId="56" applyFont="1" applyBorder="1" applyAlignment="1">
      <alignment/>
      <protection/>
    </xf>
    <xf numFmtId="173" fontId="26" fillId="0" borderId="35" xfId="55" applyNumberFormat="1" applyFont="1" applyBorder="1" applyAlignment="1">
      <alignment horizontal="center"/>
      <protection/>
    </xf>
    <xf numFmtId="173" fontId="0" fillId="0" borderId="36" xfId="55" applyNumberFormat="1" applyFont="1" applyBorder="1" applyAlignment="1">
      <alignment horizontal="center"/>
      <protection/>
    </xf>
    <xf numFmtId="173" fontId="24" fillId="0" borderId="13" xfId="56" applyNumberFormat="1" applyFont="1" applyBorder="1" applyAlignment="1">
      <alignment horizontal="center"/>
      <protection/>
    </xf>
    <xf numFmtId="173" fontId="24" fillId="0" borderId="12" xfId="56" applyNumberFormat="1" applyFont="1" applyBorder="1" applyAlignment="1">
      <alignment horizontal="center"/>
      <protection/>
    </xf>
    <xf numFmtId="173" fontId="0" fillId="0" borderId="37" xfId="56" applyNumberFormat="1" applyBorder="1" applyAlignment="1">
      <alignment horizontal="center"/>
      <protection/>
    </xf>
    <xf numFmtId="3" fontId="27" fillId="0" borderId="38" xfId="0" applyFont="1" applyFill="1" applyBorder="1" applyAlignment="1">
      <alignment horizontal="left"/>
    </xf>
    <xf numFmtId="217" fontId="27" fillId="0" borderId="0" xfId="44" applyNumberFormat="1" applyFont="1" applyFill="1" applyAlignment="1">
      <alignment/>
    </xf>
    <xf numFmtId="0" fontId="27" fillId="0" borderId="38" xfId="55" applyFont="1" applyFill="1" applyBorder="1" applyAlignment="1">
      <alignment horizontal="left"/>
      <protection/>
    </xf>
    <xf numFmtId="10" fontId="27" fillId="0" borderId="39" xfId="59" applyNumberFormat="1" applyFont="1" applyFill="1" applyBorder="1" applyAlignment="1">
      <alignment horizontal="center"/>
    </xf>
    <xf numFmtId="0" fontId="28" fillId="0" borderId="0" xfId="55" applyFont="1" applyAlignment="1">
      <alignment horizontal="centerContinuous"/>
      <protection/>
    </xf>
    <xf numFmtId="0" fontId="23" fillId="0" borderId="0" xfId="55" applyFont="1" applyAlignment="1">
      <alignment horizontal="centerContinuous"/>
      <protection/>
    </xf>
    <xf numFmtId="0" fontId="0" fillId="0" borderId="40" xfId="56" applyFont="1" applyBorder="1" applyAlignment="1">
      <alignment horizontal="centerContinuous"/>
      <protection/>
    </xf>
    <xf numFmtId="0" fontId="0" fillId="0" borderId="41" xfId="56" applyBorder="1" applyAlignment="1">
      <alignment horizontal="centerContinuous"/>
      <protection/>
    </xf>
    <xf numFmtId="5" fontId="0" fillId="24" borderId="0" xfId="55" applyNumberFormat="1" applyFont="1" applyFill="1" applyBorder="1">
      <alignment/>
      <protection/>
    </xf>
    <xf numFmtId="0" fontId="0" fillId="0" borderId="40" xfId="56" applyFont="1" applyBorder="1" applyAlignment="1">
      <alignment/>
      <protection/>
    </xf>
    <xf numFmtId="7" fontId="25" fillId="0" borderId="41" xfId="55" applyNumberFormat="1" applyFont="1" applyBorder="1" applyAlignment="1">
      <alignment horizontal="center"/>
      <protection/>
    </xf>
    <xf numFmtId="37" fontId="0" fillId="0" borderId="0" xfId="55" applyNumberFormat="1" applyFont="1" applyBorder="1">
      <alignment/>
      <protection/>
    </xf>
    <xf numFmtId="0" fontId="0" fillId="0" borderId="40" xfId="55" applyFont="1" applyBorder="1">
      <alignment/>
      <protection/>
    </xf>
    <xf numFmtId="0" fontId="0" fillId="0" borderId="42" xfId="55" applyFont="1" applyBorder="1" applyAlignment="1">
      <alignment horizontal="center"/>
      <protection/>
    </xf>
    <xf numFmtId="14" fontId="24" fillId="0" borderId="42" xfId="55" applyNumberFormat="1" applyFont="1" applyBorder="1" applyAlignment="1">
      <alignment horizontal="center"/>
      <protection/>
    </xf>
    <xf numFmtId="14" fontId="0" fillId="0" borderId="42" xfId="55" applyNumberFormat="1" applyFont="1" applyBorder="1" applyAlignment="1" quotePrefix="1">
      <alignment horizontal="center"/>
      <protection/>
    </xf>
    <xf numFmtId="37" fontId="0" fillId="0" borderId="41" xfId="55" applyNumberFormat="1" applyFont="1" applyBorder="1" applyAlignment="1">
      <alignment horizontal="center"/>
      <protection/>
    </xf>
    <xf numFmtId="0" fontId="0" fillId="0" borderId="33" xfId="55" applyFont="1" applyBorder="1">
      <alignment/>
      <protection/>
    </xf>
    <xf numFmtId="175" fontId="25" fillId="0" borderId="0" xfId="55" applyNumberFormat="1" applyFont="1" applyAlignment="1">
      <alignment horizontal="center"/>
      <protection/>
    </xf>
    <xf numFmtId="7" fontId="0" fillId="0" borderId="0" xfId="55" applyNumberFormat="1" applyFont="1" applyBorder="1" applyAlignment="1">
      <alignment horizontal="center"/>
      <protection/>
    </xf>
    <xf numFmtId="10" fontId="0" fillId="0" borderId="32" xfId="55" applyNumberFormat="1" applyFont="1" applyBorder="1" applyAlignment="1">
      <alignment horizontal="center"/>
      <protection/>
    </xf>
    <xf numFmtId="0" fontId="0" fillId="0" borderId="38" xfId="55" applyFont="1" applyBorder="1">
      <alignment/>
      <protection/>
    </xf>
    <xf numFmtId="175" fontId="0" fillId="0" borderId="39" xfId="55" applyNumberFormat="1" applyFont="1" applyBorder="1" applyAlignment="1">
      <alignment horizontal="center"/>
      <protection/>
    </xf>
    <xf numFmtId="7" fontId="0" fillId="0" borderId="39" xfId="55" applyNumberFormat="1" applyFont="1" applyBorder="1" applyAlignment="1">
      <alignment horizontal="center"/>
      <protection/>
    </xf>
    <xf numFmtId="10" fontId="0" fillId="0" borderId="43" xfId="59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ET Balancing Mechanism 08-057-24" xfId="55"/>
    <cellStyle name="Normal_GSBil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bintz\LOCALS~1\Temp\XPGRPW~1\MHB%20for%20191.09-057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s"/>
      <sheetName val="Rates"/>
      <sheetName val="Gas Mgmt"/>
      <sheetName val="GSBill"/>
      <sheetName val="Impact 191 09-057-03"/>
    </sheetNames>
    <sheetDataSet>
      <sheetData sheetId="1">
        <row r="45">
          <cell r="G45">
            <v>4.81081</v>
          </cell>
        </row>
        <row r="46">
          <cell r="G46">
            <v>-0.61811</v>
          </cell>
        </row>
        <row r="51">
          <cell r="K51">
            <v>-0.11294999999999988</v>
          </cell>
        </row>
        <row r="55">
          <cell r="K55">
            <v>-0.05303000000000002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">
      <selection activeCell="A1" sqref="A1:O65"/>
    </sheetView>
  </sheetViews>
  <sheetFormatPr defaultColWidth="9.33203125" defaultRowHeight="15"/>
  <cols>
    <col min="1" max="1" width="9" style="1" customWidth="1"/>
    <col min="2" max="2" width="26.5" style="59" customWidth="1"/>
    <col min="3" max="8" width="12.5" style="1" customWidth="1"/>
    <col min="9" max="16384" width="9.33203125" style="1" customWidth="1"/>
  </cols>
  <sheetData>
    <row r="1" spans="2:8" ht="11.25">
      <c r="B1" s="2" t="s">
        <v>62</v>
      </c>
      <c r="C1" s="3"/>
      <c r="D1" s="3"/>
      <c r="E1" s="3"/>
      <c r="F1" s="3"/>
      <c r="G1" s="3"/>
      <c r="H1" s="3"/>
    </row>
    <row r="2" spans="2:8" ht="11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ht="11.25">
      <c r="B3" s="5"/>
    </row>
    <row r="4" spans="1:8" ht="11.25">
      <c r="A4" s="6" t="s">
        <v>7</v>
      </c>
      <c r="B4" s="7" t="s">
        <v>8</v>
      </c>
      <c r="C4" s="8"/>
      <c r="D4" s="9"/>
      <c r="E4" s="10"/>
      <c r="F4" s="11"/>
      <c r="G4" s="10"/>
      <c r="H4" s="12"/>
    </row>
    <row r="5" spans="1:8" ht="11.25">
      <c r="A5" s="6"/>
      <c r="B5" s="13"/>
      <c r="C5" s="14"/>
      <c r="D5" s="13"/>
      <c r="E5" s="15"/>
      <c r="F5" s="16"/>
      <c r="G5" s="15"/>
      <c r="H5" s="17"/>
    </row>
    <row r="6" spans="1:8" ht="11.25">
      <c r="A6" s="6"/>
      <c r="B6" s="13"/>
      <c r="C6" s="14"/>
      <c r="D6" s="13"/>
      <c r="E6" s="15"/>
      <c r="F6" s="16"/>
      <c r="G6" s="15"/>
      <c r="H6" s="17"/>
    </row>
    <row r="7" spans="1:9" ht="11.25">
      <c r="A7" s="6"/>
      <c r="B7" s="18"/>
      <c r="C7" s="19" t="s">
        <v>9</v>
      </c>
      <c r="D7" s="20"/>
      <c r="E7" s="20"/>
      <c r="F7" s="21"/>
      <c r="G7" s="22" t="s">
        <v>10</v>
      </c>
      <c r="H7" s="23"/>
      <c r="I7" s="24" t="s">
        <v>11</v>
      </c>
    </row>
    <row r="8" spans="1:8" ht="11.25">
      <c r="A8" s="6"/>
      <c r="B8" s="18"/>
      <c r="C8" s="25" t="s">
        <v>12</v>
      </c>
      <c r="D8" s="26"/>
      <c r="E8" s="25" t="s">
        <v>13</v>
      </c>
      <c r="F8" s="26"/>
      <c r="G8" s="27" t="s">
        <v>14</v>
      </c>
      <c r="H8" s="28" t="s">
        <v>15</v>
      </c>
    </row>
    <row r="9" spans="1:8" ht="11.25">
      <c r="A9" s="6"/>
      <c r="B9" s="18"/>
      <c r="C9" s="29" t="s">
        <v>16</v>
      </c>
      <c r="D9" s="30" t="s">
        <v>17</v>
      </c>
      <c r="E9" s="29" t="s">
        <v>16</v>
      </c>
      <c r="F9" s="30" t="s">
        <v>17</v>
      </c>
      <c r="G9" s="31" t="s">
        <v>18</v>
      </c>
      <c r="H9" s="32" t="s">
        <v>18</v>
      </c>
    </row>
    <row r="10" spans="1:9" ht="11.25">
      <c r="A10" s="6">
        <v>1</v>
      </c>
      <c r="B10" s="33" t="s">
        <v>19</v>
      </c>
      <c r="C10" s="34">
        <v>1.77764</v>
      </c>
      <c r="D10" s="34">
        <v>0.6598999999999992</v>
      </c>
      <c r="E10" s="34">
        <v>2.11061</v>
      </c>
      <c r="F10" s="34">
        <v>0.8762600000000008</v>
      </c>
      <c r="G10" s="34">
        <v>3.94742</v>
      </c>
      <c r="H10" s="34">
        <v>4.06422</v>
      </c>
      <c r="I10" s="35" t="s">
        <v>20</v>
      </c>
    </row>
    <row r="11" spans="1:9" ht="11.25">
      <c r="A11" s="6">
        <v>2</v>
      </c>
      <c r="B11" s="36" t="s">
        <v>21</v>
      </c>
      <c r="C11" s="37">
        <v>0.00475</v>
      </c>
      <c r="D11" s="37">
        <v>0.00176</v>
      </c>
      <c r="E11" s="37">
        <v>0.00564</v>
      </c>
      <c r="F11" s="37">
        <v>0.00234</v>
      </c>
      <c r="G11" s="37">
        <v>0.01055</v>
      </c>
      <c r="H11" s="37">
        <v>0.01086</v>
      </c>
      <c r="I11" s="35" t="s">
        <v>22</v>
      </c>
    </row>
    <row r="12" spans="1:9" ht="11.25">
      <c r="A12" s="6">
        <v>3</v>
      </c>
      <c r="B12" s="38" t="s">
        <v>23</v>
      </c>
      <c r="C12" s="39">
        <v>0.1526302791437118</v>
      </c>
      <c r="D12" s="39">
        <v>0.1526302791437118</v>
      </c>
      <c r="E12" s="39">
        <v>0.1526302791437118</v>
      </c>
      <c r="F12" s="39">
        <v>0.1526302791437118</v>
      </c>
      <c r="G12" s="39">
        <v>0.1526302791437118</v>
      </c>
      <c r="H12" s="39">
        <v>0.1526302791437118</v>
      </c>
      <c r="I12" s="35" t="s">
        <v>24</v>
      </c>
    </row>
    <row r="13" spans="1:8" ht="11.25">
      <c r="A13" s="6">
        <v>4</v>
      </c>
      <c r="B13" s="40" t="s">
        <v>25</v>
      </c>
      <c r="C13" s="41">
        <f aca="true" t="shared" si="0" ref="C13:H13">SUM(C10:C12)</f>
        <v>1.9350202791437119</v>
      </c>
      <c r="D13" s="41">
        <f t="shared" si="0"/>
        <v>0.814290279143711</v>
      </c>
      <c r="E13" s="41">
        <f t="shared" si="0"/>
        <v>2.268880279143712</v>
      </c>
      <c r="F13" s="41">
        <f t="shared" si="0"/>
        <v>1.0312302791437127</v>
      </c>
      <c r="G13" s="41">
        <f t="shared" si="0"/>
        <v>4.1106002791437115</v>
      </c>
      <c r="H13" s="41">
        <f t="shared" si="0"/>
        <v>4.227710279143712</v>
      </c>
    </row>
    <row r="14" spans="1:8" ht="11.25">
      <c r="A14" s="6">
        <v>5</v>
      </c>
      <c r="B14" s="42"/>
      <c r="C14" s="43"/>
      <c r="D14" s="44"/>
      <c r="E14" s="43"/>
      <c r="F14" s="44"/>
      <c r="G14" s="45"/>
      <c r="H14" s="46"/>
    </row>
    <row r="15" spans="1:9" ht="11.25">
      <c r="A15" s="6">
        <v>6</v>
      </c>
      <c r="B15" s="42" t="s">
        <v>26</v>
      </c>
      <c r="C15" s="47">
        <v>0.45786</v>
      </c>
      <c r="D15" s="44">
        <v>0.45786</v>
      </c>
      <c r="E15" s="47">
        <v>0.97517</v>
      </c>
      <c r="F15" s="44">
        <v>0.97517</v>
      </c>
      <c r="G15" s="45">
        <v>0.45786</v>
      </c>
      <c r="H15" s="46">
        <v>0.97517</v>
      </c>
      <c r="I15" s="35" t="s">
        <v>27</v>
      </c>
    </row>
    <row r="16" spans="1:9" ht="11.25">
      <c r="A16" s="6">
        <v>7</v>
      </c>
      <c r="B16" s="42" t="s">
        <v>28</v>
      </c>
      <c r="C16" s="47">
        <v>0.13825000000000004</v>
      </c>
      <c r="D16" s="44">
        <v>0.13825000000000004</v>
      </c>
      <c r="E16" s="47">
        <v>0.29445</v>
      </c>
      <c r="F16" s="44">
        <v>0.29445</v>
      </c>
      <c r="G16" s="45">
        <v>0.13825000000000004</v>
      </c>
      <c r="H16" s="46">
        <v>0.29445</v>
      </c>
      <c r="I16" s="35" t="s">
        <v>27</v>
      </c>
    </row>
    <row r="17" spans="1:9" ht="11.25">
      <c r="A17" s="6">
        <v>8</v>
      </c>
      <c r="B17" s="48" t="s">
        <v>29</v>
      </c>
      <c r="C17" s="49">
        <f aca="true" t="shared" si="1" ref="C17:H17">SUM(C15:C16)</f>
        <v>0.59611</v>
      </c>
      <c r="D17" s="49">
        <f t="shared" si="1"/>
        <v>0.59611</v>
      </c>
      <c r="E17" s="49">
        <f t="shared" si="1"/>
        <v>1.26962</v>
      </c>
      <c r="F17" s="49">
        <f t="shared" si="1"/>
        <v>1.26962</v>
      </c>
      <c r="G17" s="49">
        <f t="shared" si="1"/>
        <v>0.59611</v>
      </c>
      <c r="H17" s="49">
        <f t="shared" si="1"/>
        <v>1.26962</v>
      </c>
      <c r="I17" s="35"/>
    </row>
    <row r="18" spans="1:8" ht="11.25">
      <c r="A18" s="6">
        <v>9</v>
      </c>
      <c r="B18" s="50"/>
      <c r="C18" s="39"/>
      <c r="D18" s="51"/>
      <c r="E18" s="39"/>
      <c r="F18" s="51"/>
      <c r="G18" s="52"/>
      <c r="H18" s="53"/>
    </row>
    <row r="19" spans="1:9" ht="11.25">
      <c r="A19" s="6">
        <v>10</v>
      </c>
      <c r="B19" s="50" t="s">
        <v>30</v>
      </c>
      <c r="C19" s="54">
        <v>5.69681</v>
      </c>
      <c r="D19" s="51">
        <v>5.69681</v>
      </c>
      <c r="E19" s="54">
        <v>5.69681</v>
      </c>
      <c r="F19" s="51">
        <v>5.69681</v>
      </c>
      <c r="G19" s="52">
        <v>5.69681</v>
      </c>
      <c r="H19" s="53">
        <v>5.69681</v>
      </c>
      <c r="I19" s="35" t="s">
        <v>27</v>
      </c>
    </row>
    <row r="20" spans="1:9" ht="11.25">
      <c r="A20" s="6">
        <v>11</v>
      </c>
      <c r="B20" s="50" t="s">
        <v>31</v>
      </c>
      <c r="C20" s="54">
        <v>0</v>
      </c>
      <c r="D20" s="51">
        <v>0</v>
      </c>
      <c r="E20" s="54">
        <v>0</v>
      </c>
      <c r="F20" s="51">
        <v>0</v>
      </c>
      <c r="G20" s="52">
        <v>0</v>
      </c>
      <c r="H20" s="53">
        <v>0</v>
      </c>
      <c r="I20" s="35" t="s">
        <v>27</v>
      </c>
    </row>
    <row r="21" spans="1:9" ht="11.25">
      <c r="A21" s="6">
        <v>12</v>
      </c>
      <c r="B21" s="48" t="s">
        <v>32</v>
      </c>
      <c r="C21" s="49">
        <f aca="true" t="shared" si="2" ref="C21:H21">SUM(C19:C20)</f>
        <v>5.69681</v>
      </c>
      <c r="D21" s="49">
        <f t="shared" si="2"/>
        <v>5.69681</v>
      </c>
      <c r="E21" s="49">
        <f t="shared" si="2"/>
        <v>5.69681</v>
      </c>
      <c r="F21" s="49">
        <f t="shared" si="2"/>
        <v>5.69681</v>
      </c>
      <c r="G21" s="49">
        <f t="shared" si="2"/>
        <v>5.69681</v>
      </c>
      <c r="H21" s="49">
        <f t="shared" si="2"/>
        <v>5.69681</v>
      </c>
      <c r="I21" s="35"/>
    </row>
    <row r="22" spans="1:8" ht="11.25">
      <c r="A22" s="6">
        <v>13</v>
      </c>
      <c r="B22" s="48"/>
      <c r="C22" s="49"/>
      <c r="D22" s="55"/>
      <c r="E22" s="49"/>
      <c r="F22" s="55"/>
      <c r="G22" s="56"/>
      <c r="H22" s="57"/>
    </row>
    <row r="23" spans="1:8" ht="11.25">
      <c r="A23" s="6">
        <v>14</v>
      </c>
      <c r="B23" s="48" t="s">
        <v>33</v>
      </c>
      <c r="C23" s="58">
        <f aca="true" t="shared" si="3" ref="C23:H23">C13+C17+C21</f>
        <v>8.227940279143713</v>
      </c>
      <c r="D23" s="58">
        <f t="shared" si="3"/>
        <v>7.107210279143711</v>
      </c>
      <c r="E23" s="58">
        <f t="shared" si="3"/>
        <v>9.235310279143711</v>
      </c>
      <c r="F23" s="58">
        <f t="shared" si="3"/>
        <v>7.997660279143712</v>
      </c>
      <c r="G23" s="58">
        <f t="shared" si="3"/>
        <v>10.403520279143713</v>
      </c>
      <c r="H23" s="58">
        <f t="shared" si="3"/>
        <v>11.194140279143712</v>
      </c>
    </row>
    <row r="24" spans="1:6" ht="11.25">
      <c r="A24" s="6">
        <v>15</v>
      </c>
      <c r="C24" s="60"/>
      <c r="E24" s="61"/>
      <c r="F24" s="35"/>
    </row>
    <row r="25" spans="1:6" ht="11.25">
      <c r="A25" s="6">
        <v>16</v>
      </c>
      <c r="C25" s="60"/>
      <c r="E25" s="61"/>
      <c r="F25" s="35"/>
    </row>
    <row r="26" spans="1:8" ht="11.25">
      <c r="A26" s="6">
        <v>17</v>
      </c>
      <c r="B26" s="18"/>
      <c r="C26" s="19" t="s">
        <v>34</v>
      </c>
      <c r="D26" s="20"/>
      <c r="E26" s="20"/>
      <c r="F26" s="21"/>
      <c r="G26" s="22" t="s">
        <v>35</v>
      </c>
      <c r="H26" s="23"/>
    </row>
    <row r="27" spans="1:8" ht="11.25">
      <c r="A27" s="6">
        <v>18</v>
      </c>
      <c r="B27" s="18"/>
      <c r="C27" s="25" t="s">
        <v>12</v>
      </c>
      <c r="D27" s="62"/>
      <c r="E27" s="63" t="s">
        <v>13</v>
      </c>
      <c r="F27" s="62"/>
      <c r="G27" s="64" t="s">
        <v>14</v>
      </c>
      <c r="H27" s="28" t="s">
        <v>15</v>
      </c>
    </row>
    <row r="28" spans="1:8" ht="11.25">
      <c r="A28" s="6">
        <v>19</v>
      </c>
      <c r="B28" s="18"/>
      <c r="C28" s="65" t="s">
        <v>16</v>
      </c>
      <c r="D28" s="66" t="s">
        <v>17</v>
      </c>
      <c r="E28" s="67" t="s">
        <v>16</v>
      </c>
      <c r="F28" s="66" t="s">
        <v>17</v>
      </c>
      <c r="G28" s="68" t="s">
        <v>18</v>
      </c>
      <c r="H28" s="69" t="s">
        <v>18</v>
      </c>
    </row>
    <row r="29" spans="1:9" ht="11.25">
      <c r="A29" s="6">
        <v>20</v>
      </c>
      <c r="B29" s="70" t="s">
        <v>19</v>
      </c>
      <c r="C29" s="71">
        <f aca="true" t="shared" si="4" ref="C29:H31">C10</f>
        <v>1.77764</v>
      </c>
      <c r="D29" s="71">
        <f t="shared" si="4"/>
        <v>0.6598999999999992</v>
      </c>
      <c r="E29" s="71">
        <f t="shared" si="4"/>
        <v>2.11061</v>
      </c>
      <c r="F29" s="71">
        <f t="shared" si="4"/>
        <v>0.8762600000000008</v>
      </c>
      <c r="G29" s="71">
        <f t="shared" si="4"/>
        <v>3.94742</v>
      </c>
      <c r="H29" s="71">
        <f t="shared" si="4"/>
        <v>4.06422</v>
      </c>
      <c r="I29" s="35" t="s">
        <v>20</v>
      </c>
    </row>
    <row r="30" spans="1:9" ht="11.25">
      <c r="A30" s="6">
        <v>21</v>
      </c>
      <c r="B30" s="72" t="s">
        <v>21</v>
      </c>
      <c r="C30" s="71">
        <f t="shared" si="4"/>
        <v>0.00475</v>
      </c>
      <c r="D30" s="71">
        <f t="shared" si="4"/>
        <v>0.00176</v>
      </c>
      <c r="E30" s="71">
        <f t="shared" si="4"/>
        <v>0.00564</v>
      </c>
      <c r="F30" s="71">
        <f t="shared" si="4"/>
        <v>0.00234</v>
      </c>
      <c r="G30" s="71">
        <f t="shared" si="4"/>
        <v>0.01055</v>
      </c>
      <c r="H30" s="71">
        <f t="shared" si="4"/>
        <v>0.01086</v>
      </c>
      <c r="I30" s="35" t="s">
        <v>22</v>
      </c>
    </row>
    <row r="31" spans="1:9" ht="11.25">
      <c r="A31" s="6">
        <v>22</v>
      </c>
      <c r="B31" s="73" t="s">
        <v>23</v>
      </c>
      <c r="C31" s="71">
        <f t="shared" si="4"/>
        <v>0.1526302791437118</v>
      </c>
      <c r="D31" s="71">
        <f t="shared" si="4"/>
        <v>0.1526302791437118</v>
      </c>
      <c r="E31" s="71">
        <f t="shared" si="4"/>
        <v>0.1526302791437118</v>
      </c>
      <c r="F31" s="71">
        <f t="shared" si="4"/>
        <v>0.1526302791437118</v>
      </c>
      <c r="G31" s="71">
        <f t="shared" si="4"/>
        <v>0.1526302791437118</v>
      </c>
      <c r="H31" s="71">
        <f t="shared" si="4"/>
        <v>0.1526302791437118</v>
      </c>
      <c r="I31" s="35" t="s">
        <v>24</v>
      </c>
    </row>
    <row r="32" spans="1:8" ht="11.25">
      <c r="A32" s="6">
        <v>23</v>
      </c>
      <c r="B32" s="40" t="s">
        <v>25</v>
      </c>
      <c r="C32" s="41">
        <f aca="true" t="shared" si="5" ref="C32:H32">SUM(C29:C31)</f>
        <v>1.9350202791437119</v>
      </c>
      <c r="D32" s="41">
        <f t="shared" si="5"/>
        <v>0.814290279143711</v>
      </c>
      <c r="E32" s="41">
        <f t="shared" si="5"/>
        <v>2.268880279143712</v>
      </c>
      <c r="F32" s="41">
        <f t="shared" si="5"/>
        <v>1.0312302791437127</v>
      </c>
      <c r="G32" s="41">
        <f t="shared" si="5"/>
        <v>4.1106002791437115</v>
      </c>
      <c r="H32" s="41">
        <f t="shared" si="5"/>
        <v>4.227710279143712</v>
      </c>
    </row>
    <row r="33" spans="1:8" ht="11.25">
      <c r="A33" s="6">
        <v>24</v>
      </c>
      <c r="B33" s="74"/>
      <c r="C33" s="75"/>
      <c r="D33" s="76"/>
      <c r="E33" s="75"/>
      <c r="F33" s="76"/>
      <c r="G33" s="77"/>
      <c r="H33" s="78"/>
    </row>
    <row r="34" spans="1:8" ht="11.25">
      <c r="A34" s="6">
        <v>25</v>
      </c>
      <c r="B34" s="42" t="s">
        <v>26</v>
      </c>
      <c r="C34" s="79">
        <f aca="true" t="shared" si="6" ref="C34:H34">C17</f>
        <v>0.59611</v>
      </c>
      <c r="D34" s="79">
        <f t="shared" si="6"/>
        <v>0.59611</v>
      </c>
      <c r="E34" s="79">
        <f t="shared" si="6"/>
        <v>1.26962</v>
      </c>
      <c r="F34" s="79">
        <f t="shared" si="6"/>
        <v>1.26962</v>
      </c>
      <c r="G34" s="79">
        <f t="shared" si="6"/>
        <v>0.59611</v>
      </c>
      <c r="H34" s="79">
        <f t="shared" si="6"/>
        <v>1.26962</v>
      </c>
    </row>
    <row r="35" spans="1:9" ht="11.25">
      <c r="A35" s="6">
        <v>26</v>
      </c>
      <c r="B35" s="80" t="s">
        <v>28</v>
      </c>
      <c r="C35" s="81">
        <f>'[1]Rates'!K55</f>
        <v>-0.05303000000000002</v>
      </c>
      <c r="D35" s="82">
        <f>C35</f>
        <v>-0.05303000000000002</v>
      </c>
      <c r="E35" s="81">
        <f>'[1]Rates'!K51</f>
        <v>-0.11294999999999988</v>
      </c>
      <c r="F35" s="82">
        <f>E35</f>
        <v>-0.11294999999999988</v>
      </c>
      <c r="G35" s="83">
        <f>C35</f>
        <v>-0.05303000000000002</v>
      </c>
      <c r="H35" s="84">
        <f>E35</f>
        <v>-0.11294999999999988</v>
      </c>
      <c r="I35" s="35" t="s">
        <v>36</v>
      </c>
    </row>
    <row r="36" spans="1:8" ht="11.25">
      <c r="A36" s="6">
        <v>27</v>
      </c>
      <c r="B36" s="48" t="s">
        <v>29</v>
      </c>
      <c r="C36" s="49">
        <f aca="true" t="shared" si="7" ref="C36:H36">SUM(C34:C35)</f>
        <v>0.54308</v>
      </c>
      <c r="D36" s="49">
        <f t="shared" si="7"/>
        <v>0.54308</v>
      </c>
      <c r="E36" s="49">
        <f t="shared" si="7"/>
        <v>1.15667</v>
      </c>
      <c r="F36" s="49">
        <f t="shared" si="7"/>
        <v>1.15667</v>
      </c>
      <c r="G36" s="49">
        <f t="shared" si="7"/>
        <v>0.54308</v>
      </c>
      <c r="H36" s="49">
        <f t="shared" si="7"/>
        <v>1.15667</v>
      </c>
    </row>
    <row r="37" spans="1:8" ht="11.25">
      <c r="A37" s="6">
        <v>28</v>
      </c>
      <c r="B37" s="33"/>
      <c r="C37" s="71"/>
      <c r="D37" s="85"/>
      <c r="E37" s="71"/>
      <c r="F37" s="85"/>
      <c r="G37" s="85"/>
      <c r="H37" s="86"/>
    </row>
    <row r="38" spans="1:9" ht="11.25">
      <c r="A38" s="6">
        <v>29</v>
      </c>
      <c r="B38" s="87" t="s">
        <v>30</v>
      </c>
      <c r="C38" s="81">
        <f>'[1]Rates'!G45</f>
        <v>4.81081</v>
      </c>
      <c r="D38" s="88">
        <f aca="true" t="shared" si="8" ref="D38:H39">C38</f>
        <v>4.81081</v>
      </c>
      <c r="E38" s="88">
        <f t="shared" si="8"/>
        <v>4.81081</v>
      </c>
      <c r="F38" s="88">
        <f t="shared" si="8"/>
        <v>4.81081</v>
      </c>
      <c r="G38" s="88">
        <f t="shared" si="8"/>
        <v>4.81081</v>
      </c>
      <c r="H38" s="88">
        <f t="shared" si="8"/>
        <v>4.81081</v>
      </c>
      <c r="I38" s="35" t="s">
        <v>36</v>
      </c>
    </row>
    <row r="39" spans="1:9" ht="11.25">
      <c r="A39" s="6">
        <v>30</v>
      </c>
      <c r="B39" s="89" t="s">
        <v>31</v>
      </c>
      <c r="C39" s="90">
        <f>'[1]Rates'!G46</f>
        <v>-0.61811</v>
      </c>
      <c r="D39" s="91">
        <f t="shared" si="8"/>
        <v>-0.61811</v>
      </c>
      <c r="E39" s="91">
        <f t="shared" si="8"/>
        <v>-0.61811</v>
      </c>
      <c r="F39" s="91">
        <f t="shared" si="8"/>
        <v>-0.61811</v>
      </c>
      <c r="G39" s="91">
        <f t="shared" si="8"/>
        <v>-0.61811</v>
      </c>
      <c r="H39" s="91">
        <f t="shared" si="8"/>
        <v>-0.61811</v>
      </c>
      <c r="I39" s="35" t="s">
        <v>36</v>
      </c>
    </row>
    <row r="40" spans="1:8" ht="11.25">
      <c r="A40" s="6">
        <v>31</v>
      </c>
      <c r="B40" s="48" t="s">
        <v>32</v>
      </c>
      <c r="C40" s="49">
        <f aca="true" t="shared" si="9" ref="C40:H40">SUM(C38:C39)</f>
        <v>4.1927</v>
      </c>
      <c r="D40" s="49">
        <f t="shared" si="9"/>
        <v>4.1927</v>
      </c>
      <c r="E40" s="49">
        <f t="shared" si="9"/>
        <v>4.1927</v>
      </c>
      <c r="F40" s="49">
        <f t="shared" si="9"/>
        <v>4.1927</v>
      </c>
      <c r="G40" s="49">
        <f t="shared" si="9"/>
        <v>4.1927</v>
      </c>
      <c r="H40" s="49">
        <f t="shared" si="9"/>
        <v>4.1927</v>
      </c>
    </row>
    <row r="41" spans="1:8" ht="11.25">
      <c r="A41" s="6">
        <v>32</v>
      </c>
      <c r="B41" s="48"/>
      <c r="C41" s="92"/>
      <c r="D41" s="93"/>
      <c r="E41" s="92"/>
      <c r="F41" s="93"/>
      <c r="G41" s="93"/>
      <c r="H41" s="57"/>
    </row>
    <row r="42" spans="1:8" ht="12" thickBot="1">
      <c r="A42" s="6">
        <v>33</v>
      </c>
      <c r="B42" s="48" t="s">
        <v>33</v>
      </c>
      <c r="C42" s="94">
        <f aca="true" t="shared" si="10" ref="C42:H42">C32+C36+C40</f>
        <v>6.670800279143712</v>
      </c>
      <c r="D42" s="94">
        <f t="shared" si="10"/>
        <v>5.5500702791437115</v>
      </c>
      <c r="E42" s="94">
        <f t="shared" si="10"/>
        <v>7.618250279143712</v>
      </c>
      <c r="F42" s="94">
        <f t="shared" si="10"/>
        <v>6.380600279143713</v>
      </c>
      <c r="G42" s="94">
        <f t="shared" si="10"/>
        <v>8.846380279143712</v>
      </c>
      <c r="H42" s="94">
        <f t="shared" si="10"/>
        <v>9.577080279143711</v>
      </c>
    </row>
    <row r="43" spans="1:8" ht="12.75" thickBot="1" thickTop="1">
      <c r="A43" s="6">
        <v>34</v>
      </c>
      <c r="B43" s="95" t="s">
        <v>37</v>
      </c>
      <c r="C43" s="96">
        <f aca="true" t="shared" si="11" ref="C43:H43">C42-C23</f>
        <v>-1.5571400000000004</v>
      </c>
      <c r="D43" s="96">
        <f t="shared" si="11"/>
        <v>-1.5571399999999995</v>
      </c>
      <c r="E43" s="96">
        <f t="shared" si="11"/>
        <v>-1.6170599999999986</v>
      </c>
      <c r="F43" s="96">
        <f t="shared" si="11"/>
        <v>-1.6170599999999995</v>
      </c>
      <c r="G43" s="96">
        <f t="shared" si="11"/>
        <v>-1.5571400000000004</v>
      </c>
      <c r="H43" s="96">
        <f t="shared" si="11"/>
        <v>-1.6170600000000004</v>
      </c>
    </row>
    <row r="44" spans="1:8" ht="12.75" thickBot="1" thickTop="1">
      <c r="A44" s="6">
        <v>35</v>
      </c>
      <c r="B44" s="97" t="s">
        <v>38</v>
      </c>
      <c r="C44" s="98">
        <f aca="true" t="shared" si="12" ref="C44:H44">C42/C23-1</f>
        <v>-0.18925027979931486</v>
      </c>
      <c r="D44" s="98">
        <f t="shared" si="12"/>
        <v>-0.21909299694839002</v>
      </c>
      <c r="E44" s="98">
        <f t="shared" si="12"/>
        <v>-0.1750953623780067</v>
      </c>
      <c r="F44" s="98">
        <f t="shared" si="12"/>
        <v>-0.20219163399787887</v>
      </c>
      <c r="G44" s="98">
        <f t="shared" si="12"/>
        <v>-0.14967433697626864</v>
      </c>
      <c r="H44" s="98">
        <f t="shared" si="12"/>
        <v>-0.1444559349513258</v>
      </c>
    </row>
    <row r="45" spans="1:8" ht="12" thickTop="1">
      <c r="A45" s="6">
        <v>36</v>
      </c>
      <c r="B45" s="13"/>
      <c r="C45" s="14"/>
      <c r="D45" s="13"/>
      <c r="E45" s="15"/>
      <c r="F45" s="16"/>
      <c r="G45" s="15"/>
      <c r="H45" s="17"/>
    </row>
    <row r="46" ht="11.25">
      <c r="A46" s="6">
        <v>37</v>
      </c>
    </row>
    <row r="47" spans="1:7" ht="11.25">
      <c r="A47" s="6">
        <v>38</v>
      </c>
      <c r="B47" s="99" t="s">
        <v>39</v>
      </c>
      <c r="C47" s="100"/>
      <c r="D47" s="100"/>
      <c r="E47" s="100"/>
      <c r="F47" s="100"/>
      <c r="G47" s="100"/>
    </row>
    <row r="48" spans="1:7" ht="11.25">
      <c r="A48" s="6">
        <v>39</v>
      </c>
      <c r="D48" s="13"/>
      <c r="E48" s="15"/>
      <c r="F48" s="16"/>
      <c r="G48" s="15"/>
    </row>
    <row r="49" spans="1:7" ht="11.25">
      <c r="A49" s="6">
        <v>40</v>
      </c>
      <c r="B49" s="101" t="s">
        <v>40</v>
      </c>
      <c r="C49" s="102"/>
      <c r="D49" s="13" t="s">
        <v>41</v>
      </c>
      <c r="E49" s="103" t="s">
        <v>42</v>
      </c>
      <c r="F49" s="16"/>
      <c r="G49" s="15"/>
    </row>
    <row r="50" spans="1:7" ht="11.25">
      <c r="A50" s="6">
        <v>41</v>
      </c>
      <c r="B50" s="104" t="s">
        <v>43</v>
      </c>
      <c r="C50" s="105">
        <v>5</v>
      </c>
      <c r="G50" s="106"/>
    </row>
    <row r="51" ht="11.25">
      <c r="A51" s="6">
        <v>42</v>
      </c>
    </row>
    <row r="52" spans="1:7" ht="11.25">
      <c r="A52" s="6">
        <v>43</v>
      </c>
      <c r="B52" s="107" t="s">
        <v>44</v>
      </c>
      <c r="C52" s="108" t="s">
        <v>45</v>
      </c>
      <c r="D52" s="109">
        <v>39753</v>
      </c>
      <c r="E52" s="110" t="s">
        <v>46</v>
      </c>
      <c r="F52" s="108" t="s">
        <v>47</v>
      </c>
      <c r="G52" s="111" t="s">
        <v>48</v>
      </c>
    </row>
    <row r="53" spans="1:7" ht="11.25">
      <c r="A53" s="6">
        <v>44</v>
      </c>
      <c r="B53" s="112" t="s">
        <v>49</v>
      </c>
      <c r="C53" s="113">
        <v>14.9</v>
      </c>
      <c r="D53" s="114">
        <f>IF($E$49="yes",ROUND($C$50+($E$23*C53),2),$C$50+($E$23*C53))</f>
        <v>142.61</v>
      </c>
      <c r="E53" s="114">
        <f>IF($E$49="yes",ROUND($C$50+($E$42*C53),2),$C$50+($E$42*C53))</f>
        <v>118.51</v>
      </c>
      <c r="F53" s="114">
        <f aca="true" t="shared" si="13" ref="F53:F64">E53-D53</f>
        <v>-24.10000000000001</v>
      </c>
      <c r="G53" s="115">
        <f aca="true" t="shared" si="14" ref="G53:G65">F53/D53</f>
        <v>-0.16899235677722466</v>
      </c>
    </row>
    <row r="54" spans="1:7" ht="11.25">
      <c r="A54" s="6">
        <v>45</v>
      </c>
      <c r="B54" s="112" t="s">
        <v>50</v>
      </c>
      <c r="C54" s="113">
        <v>12.5</v>
      </c>
      <c r="D54" s="114">
        <f>IF($E$49="yes",ROUND($C$50+($E$23*C54),2),$C$50+($E$23*C54))</f>
        <v>120.44</v>
      </c>
      <c r="E54" s="114">
        <f>IF($E$49="yes",ROUND($C$50+($E$42*C54),2),$C$50+($E$42*C54))</f>
        <v>100.23</v>
      </c>
      <c r="F54" s="114">
        <f t="shared" si="13"/>
        <v>-20.209999999999994</v>
      </c>
      <c r="G54" s="115">
        <f t="shared" si="14"/>
        <v>-0.1678013948854201</v>
      </c>
    </row>
    <row r="55" spans="1:7" ht="11.25">
      <c r="A55" s="6">
        <v>46</v>
      </c>
      <c r="B55" s="112" t="s">
        <v>51</v>
      </c>
      <c r="C55" s="113">
        <v>10.1</v>
      </c>
      <c r="D55" s="114">
        <f>IF($E$49="yes",ROUND($C$50+($E$23*C55),2),$C$50+($E$23*C55))</f>
        <v>98.28</v>
      </c>
      <c r="E55" s="114">
        <f>IF($E$49="yes",ROUND($C$50+($E$42*C55),2),$C$50+($E$42*C55))</f>
        <v>81.94</v>
      </c>
      <c r="F55" s="114">
        <f t="shared" si="13"/>
        <v>-16.340000000000003</v>
      </c>
      <c r="G55" s="115">
        <f t="shared" si="14"/>
        <v>-0.1662596662596663</v>
      </c>
    </row>
    <row r="56" spans="1:7" ht="11.25">
      <c r="A56" s="6">
        <v>47</v>
      </c>
      <c r="B56" s="112" t="s">
        <v>52</v>
      </c>
      <c r="C56" s="113">
        <v>8.3</v>
      </c>
      <c r="D56" s="114">
        <f aca="true" t="shared" si="15" ref="D56:D62">IF($E$49="yes",ROUND($C$50+($C$23*C56),2),$C$50+($C$23*C56))</f>
        <v>73.29</v>
      </c>
      <c r="E56" s="114">
        <f aca="true" t="shared" si="16" ref="E56:E62">IF($E$49="yes",ROUND($C$50+($C$42*C56),2),$C$50+($C$42*C56))</f>
        <v>60.37</v>
      </c>
      <c r="F56" s="114">
        <f t="shared" si="13"/>
        <v>-12.920000000000009</v>
      </c>
      <c r="G56" s="115">
        <f t="shared" si="14"/>
        <v>-0.17628598717423943</v>
      </c>
    </row>
    <row r="57" spans="1:7" ht="11.25">
      <c r="A57" s="6">
        <v>48</v>
      </c>
      <c r="B57" s="112" t="s">
        <v>53</v>
      </c>
      <c r="C57" s="113">
        <v>4.4</v>
      </c>
      <c r="D57" s="114">
        <f t="shared" si="15"/>
        <v>41.2</v>
      </c>
      <c r="E57" s="114">
        <f t="shared" si="16"/>
        <v>34.35</v>
      </c>
      <c r="F57" s="114">
        <f t="shared" si="13"/>
        <v>-6.850000000000001</v>
      </c>
      <c r="G57" s="115">
        <f t="shared" si="14"/>
        <v>-0.1662621359223301</v>
      </c>
    </row>
    <row r="58" spans="1:7" ht="11.25">
      <c r="A58" s="6">
        <v>49</v>
      </c>
      <c r="B58" s="112" t="s">
        <v>54</v>
      </c>
      <c r="C58" s="113">
        <v>3.1</v>
      </c>
      <c r="D58" s="114">
        <f t="shared" si="15"/>
        <v>30.51</v>
      </c>
      <c r="E58" s="114">
        <f t="shared" si="16"/>
        <v>25.68</v>
      </c>
      <c r="F58" s="114">
        <f t="shared" si="13"/>
        <v>-4.830000000000002</v>
      </c>
      <c r="G58" s="115">
        <f t="shared" si="14"/>
        <v>-0.15830875122910526</v>
      </c>
    </row>
    <row r="59" spans="1:7" ht="11.25">
      <c r="A59" s="6">
        <v>50</v>
      </c>
      <c r="B59" s="112" t="s">
        <v>55</v>
      </c>
      <c r="C59" s="113">
        <v>2</v>
      </c>
      <c r="D59" s="114">
        <f t="shared" si="15"/>
        <v>21.46</v>
      </c>
      <c r="E59" s="114">
        <f t="shared" si="16"/>
        <v>18.34</v>
      </c>
      <c r="F59" s="114">
        <f t="shared" si="13"/>
        <v>-3.120000000000001</v>
      </c>
      <c r="G59" s="115">
        <f t="shared" si="14"/>
        <v>-0.1453867660764213</v>
      </c>
    </row>
    <row r="60" spans="1:7" ht="11.25">
      <c r="A60" s="6">
        <v>51</v>
      </c>
      <c r="B60" s="112" t="s">
        <v>56</v>
      </c>
      <c r="C60" s="113">
        <v>1.8</v>
      </c>
      <c r="D60" s="114">
        <f t="shared" si="15"/>
        <v>19.81</v>
      </c>
      <c r="E60" s="114">
        <f t="shared" si="16"/>
        <v>17.01</v>
      </c>
      <c r="F60" s="114">
        <f t="shared" si="13"/>
        <v>-2.799999999999997</v>
      </c>
      <c r="G60" s="115">
        <f t="shared" si="14"/>
        <v>-0.14134275618374545</v>
      </c>
    </row>
    <row r="61" spans="1:7" ht="11.25">
      <c r="A61" s="6">
        <v>52</v>
      </c>
      <c r="B61" s="112" t="s">
        <v>57</v>
      </c>
      <c r="C61" s="113">
        <v>2</v>
      </c>
      <c r="D61" s="114">
        <f t="shared" si="15"/>
        <v>21.46</v>
      </c>
      <c r="E61" s="114">
        <f t="shared" si="16"/>
        <v>18.34</v>
      </c>
      <c r="F61" s="114">
        <f t="shared" si="13"/>
        <v>-3.120000000000001</v>
      </c>
      <c r="G61" s="115">
        <f t="shared" si="14"/>
        <v>-0.1453867660764213</v>
      </c>
    </row>
    <row r="62" spans="1:7" ht="11.25">
      <c r="A62" s="6">
        <v>53</v>
      </c>
      <c r="B62" s="112" t="s">
        <v>58</v>
      </c>
      <c r="C62" s="113">
        <v>3.1</v>
      </c>
      <c r="D62" s="114">
        <f t="shared" si="15"/>
        <v>30.51</v>
      </c>
      <c r="E62" s="114">
        <f t="shared" si="16"/>
        <v>25.68</v>
      </c>
      <c r="F62" s="114">
        <f t="shared" si="13"/>
        <v>-4.830000000000002</v>
      </c>
      <c r="G62" s="115">
        <f t="shared" si="14"/>
        <v>-0.15830875122910526</v>
      </c>
    </row>
    <row r="63" spans="1:7" ht="11.25">
      <c r="A63" s="6">
        <v>54</v>
      </c>
      <c r="B63" s="112" t="s">
        <v>59</v>
      </c>
      <c r="C63" s="113">
        <v>6.3</v>
      </c>
      <c r="D63" s="114">
        <f>IF($E$49="yes",ROUND($C$50+($E$23*C63),2),$C$50+($E$23*C63))</f>
        <v>63.18</v>
      </c>
      <c r="E63" s="114">
        <f>IF($E$49="yes",ROUND($C$50+($E$42*C63),2),$C$50+($E$42*C63))</f>
        <v>52.99</v>
      </c>
      <c r="F63" s="114">
        <f t="shared" si="13"/>
        <v>-10.189999999999998</v>
      </c>
      <c r="G63" s="115">
        <f t="shared" si="14"/>
        <v>-0.16128521684077235</v>
      </c>
    </row>
    <row r="64" spans="1:7" ht="12" thickBot="1">
      <c r="A64" s="6">
        <v>55</v>
      </c>
      <c r="B64" s="112" t="s">
        <v>60</v>
      </c>
      <c r="C64" s="113">
        <v>11.5</v>
      </c>
      <c r="D64" s="114">
        <f>IF($E$49="yes",ROUND($C$50+($E$23*C64),2),$C$50+($E$23*C64))</f>
        <v>111.21</v>
      </c>
      <c r="E64" s="114">
        <f>IF($E$49="yes",ROUND($C$50+($E$42*C64),2),$C$50+($E$42*C64))</f>
        <v>92.61</v>
      </c>
      <c r="F64" s="114">
        <f t="shared" si="13"/>
        <v>-18.599999999999994</v>
      </c>
      <c r="G64" s="115">
        <f t="shared" si="14"/>
        <v>-0.16725114647963307</v>
      </c>
    </row>
    <row r="65" spans="1:7" ht="12.75" thickBot="1" thickTop="1">
      <c r="A65" s="6">
        <v>56</v>
      </c>
      <c r="B65" s="116" t="s">
        <v>61</v>
      </c>
      <c r="C65" s="117">
        <f>SUM(C53:C64)</f>
        <v>80</v>
      </c>
      <c r="D65" s="118">
        <f>SUM(D53:D64)</f>
        <v>773.96</v>
      </c>
      <c r="E65" s="118">
        <f>SUM(E53:E64)</f>
        <v>646.05</v>
      </c>
      <c r="F65" s="118">
        <f>SUM(F53:F64)</f>
        <v>-127.91000000000001</v>
      </c>
      <c r="G65" s="119">
        <f t="shared" si="14"/>
        <v>-0.1652669388598894</v>
      </c>
    </row>
    <row r="66" ht="12" thickTop="1"/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&amp;RDPU Exhibit 1a
Docket No. 09-057-03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Employee</dc:creator>
  <cp:keywords/>
  <dc:description/>
  <cp:lastModifiedBy>sbintz</cp:lastModifiedBy>
  <cp:lastPrinted>2009-02-19T15:48:20Z</cp:lastPrinted>
  <dcterms:created xsi:type="dcterms:W3CDTF">2009-02-18T16:49:22Z</dcterms:created>
  <dcterms:modified xsi:type="dcterms:W3CDTF">2009-02-23T18:19:40Z</dcterms:modified>
  <cp:category>::ODMA\GRPWISE\ASPOSUPT.PUPSC.PUPSCDocs:60882.1</cp:category>
  <cp:version/>
  <cp:contentType/>
  <cp:contentStatus/>
</cp:coreProperties>
</file>