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760" activeTab="0"/>
  </bookViews>
  <sheets>
    <sheet name="Docket No. 10-057 8,9,10,11" sheetId="1" r:id="rId1"/>
  </sheets>
  <externalReferences>
    <externalReference r:id="rId4"/>
    <externalReference r:id="rId5"/>
  </externalReferences>
  <definedNames>
    <definedName name="\P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'Docket No. 10-057 8,9,10,11'!$A$1:$L$68</definedName>
    <definedName name="TARIFF">'[2]Ut 1.2:Ut 1.7'!$A$1:$CU$149</definedName>
  </definedNames>
  <calcPr fullCalcOnLoad="1"/>
</workbook>
</file>

<file path=xl/sharedStrings.xml><?xml version="1.0" encoding="utf-8"?>
<sst xmlns="http://schemas.openxmlformats.org/spreadsheetml/2006/main" count="127" uniqueCount="79">
  <si>
    <t>EXHIBIT 1</t>
  </si>
  <si>
    <t>A</t>
  </si>
  <si>
    <t>B</t>
  </si>
  <si>
    <t>C</t>
  </si>
  <si>
    <t>D</t>
  </si>
  <si>
    <t>E</t>
  </si>
  <si>
    <t>Line No.</t>
  </si>
  <si>
    <t>IMPACT OF PROPOSED CHANGES TOGS RATES ON TOTAL VOLUMETRIC RATES</t>
  </si>
  <si>
    <t>Current GS Volumetric Rates</t>
  </si>
  <si>
    <t>SOURCE</t>
  </si>
  <si>
    <t>Summer Rates</t>
  </si>
  <si>
    <t>Winter Rates</t>
  </si>
  <si>
    <t>First 45 Dth</t>
  </si>
  <si>
    <t>Over 45 Dth</t>
  </si>
  <si>
    <t>Base DNG Rate</t>
  </si>
  <si>
    <t>Rates approved in Docket No. 07-057-13, effective April 1, 2009.</t>
  </si>
  <si>
    <t>CET Amortization Rate</t>
  </si>
  <si>
    <t>Rates approved in Docket No. 09-057-13, effective October 1, 2009.</t>
  </si>
  <si>
    <t>DSM Amortization Rate</t>
  </si>
  <si>
    <t>Rates approved in Docket No. 09-057-14, effective October 1, 2009.</t>
  </si>
  <si>
    <t>Low-Income Rate</t>
  </si>
  <si>
    <t>Total DNG Rate</t>
  </si>
  <si>
    <t>Base SNG Rate</t>
  </si>
  <si>
    <t>Rates approved in Docket No. 09-057-12, effective October 1, 2009.</t>
  </si>
  <si>
    <t>SNG Amortization Rate</t>
  </si>
  <si>
    <t>Total SNG Rate</t>
  </si>
  <si>
    <t>Base Commodity</t>
  </si>
  <si>
    <t>Commodity Amortization Rate</t>
  </si>
  <si>
    <t>Rates approved in Docket No. 10-057-05, effective June 1, 2010.</t>
  </si>
  <si>
    <t>Total Commodity Rate</t>
  </si>
  <si>
    <t>Total Volumetric Rate</t>
  </si>
  <si>
    <t>Proposed GS  Volumetric Rates</t>
  </si>
  <si>
    <t>Rates approved in Stipulation in Docket No. 09-057-16, effective August 1, 2010.</t>
  </si>
  <si>
    <t>Rates requested in Docket No. 10-057-10, effective August 1, 2010</t>
  </si>
  <si>
    <t>Rates requested in Docket No. 10-057-11, effective August 1, 2010</t>
  </si>
  <si>
    <t>Rates requested in Docket No. 10-057-08, effective August 1, 2010</t>
  </si>
  <si>
    <t>Rates requested in Docket No. 10-057-09, effective August 1, 2010</t>
  </si>
  <si>
    <t>Net Changes GS  Volumetric Rates</t>
  </si>
  <si>
    <t>Inc (Dec) in Volumetric Rate</t>
  </si>
  <si>
    <t>%Δ In Total Volumetric Rate</t>
  </si>
  <si>
    <t>EXHIBIT 2</t>
  </si>
  <si>
    <t>EFFECT OF PROPOSED RATE CHANGES ON A TYPICAL RESIDENTIAL CUSTOMER</t>
  </si>
  <si>
    <t>Basic Service Fee</t>
  </si>
  <si>
    <t>Round</t>
  </si>
  <si>
    <t>yes</t>
  </si>
  <si>
    <t>Category 1</t>
  </si>
  <si>
    <t>GS-1</t>
  </si>
  <si>
    <t>Dth</t>
  </si>
  <si>
    <t>8/1/2010</t>
  </si>
  <si>
    <t>Change</t>
  </si>
  <si>
    <t>January</t>
  </si>
  <si>
    <t>summer vol</t>
  </si>
  <si>
    <t>February</t>
  </si>
  <si>
    <t>winter vol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</si>
  <si>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</si>
  <si>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</si>
  <si>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</si>
  <si>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</si>
  <si>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</si>
  <si>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</si>
  <si>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</si>
  <si>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</si>
  <si>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</si>
  <si>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</si>
  <si>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</si>
  <si>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 xml:space="preserve">Reconcilation of Changes to a GS Customer Bill </t>
  </si>
  <si>
    <t>$ Chg</t>
  </si>
  <si>
    <t>% Chg</t>
  </si>
  <si>
    <t xml:space="preserve">Base DNG </t>
  </si>
  <si>
    <t xml:space="preserve">CET DNG Amortization </t>
  </si>
  <si>
    <t>DSM DNG Amortization</t>
  </si>
  <si>
    <t>Low-income</t>
  </si>
  <si>
    <t>Total DNG Change</t>
  </si>
  <si>
    <t xml:space="preserve">SNG </t>
  </si>
  <si>
    <t xml:space="preserve">Commodity Base </t>
  </si>
  <si>
    <t xml:space="preserve">Commodity Amortization </t>
  </si>
  <si>
    <t xml:space="preserve">Total Commodity </t>
  </si>
  <si>
    <t>Total Changes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</si>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</sst>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#,##0.00000_);\(#,##0.00000\)"/>
    <numFmt numFmtId="166" formatCode="_(* #,##0.00000_);_(* \(#,##0.00000\);_(* &quot;-&quot;??_);_(@_)"/>
    <numFmt numFmtId="167" formatCode="_(&quot;$&quot;* #,##0.00000_);_(&quot;$&quot;* \(#,##0.00000\);_(&quot;$&quot;* &quot;-&quot;??_);_(@_)"/>
    <numFmt numFmtId="168" formatCode="#,##0.0_);\(#,##0.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8"/>
      <color indexed="16"/>
      <name val="Arial"/>
      <family val="2"/>
    </font>
    <font>
      <b/>
      <u val="single"/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9">
      <alignment horizontal="center"/>
      <protection/>
    </xf>
    <xf numFmtId="3" fontId="12" fillId="0" borderId="0" applyFont="0" applyFill="0" applyBorder="0" applyAlignment="0" applyProtection="0"/>
    <xf numFmtId="0" fontId="12" fillId="33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37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58" applyAlignment="1">
      <alignment/>
      <protection/>
    </xf>
    <xf numFmtId="0" fontId="4" fillId="0" borderId="11" xfId="58" applyFont="1" applyBorder="1" applyAlignment="1">
      <alignment horizontal="centerContinuous"/>
      <protection/>
    </xf>
    <xf numFmtId="0" fontId="2" fillId="0" borderId="12" xfId="58" applyBorder="1" applyAlignment="1">
      <alignment horizontal="centerContinuous"/>
      <protection/>
    </xf>
    <xf numFmtId="0" fontId="2" fillId="0" borderId="13" xfId="58" applyBorder="1" applyAlignment="1">
      <alignment horizontal="centerContinuous"/>
      <protection/>
    </xf>
    <xf numFmtId="0" fontId="2" fillId="0" borderId="14" xfId="58" applyFont="1" applyBorder="1" applyAlignment="1">
      <alignment horizontal="centerContinuous"/>
      <protection/>
    </xf>
    <xf numFmtId="0" fontId="2" fillId="0" borderId="15" xfId="58" applyBorder="1" applyAlignment="1">
      <alignment horizontal="centerContinuous"/>
      <protection/>
    </xf>
    <xf numFmtId="0" fontId="2" fillId="0" borderId="16" xfId="58" applyFont="1" applyBorder="1" applyAlignment="1">
      <alignment horizontal="centerContinuous"/>
      <protection/>
    </xf>
    <xf numFmtId="0" fontId="2" fillId="0" borderId="17" xfId="58" applyBorder="1" applyAlignment="1">
      <alignment horizontal="centerContinuous"/>
      <protection/>
    </xf>
    <xf numFmtId="0" fontId="2" fillId="0" borderId="18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0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6" xfId="58" applyFont="1" applyBorder="1" applyAlignment="1">
      <alignment/>
      <protection/>
    </xf>
    <xf numFmtId="164" fontId="5" fillId="0" borderId="22" xfId="58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20" xfId="0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37" fontId="2" fillId="0" borderId="20" xfId="0" applyNumberFormat="1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3" xfId="58" applyFont="1" applyBorder="1" applyAlignment="1">
      <alignment/>
      <protection/>
    </xf>
    <xf numFmtId="164" fontId="7" fillId="0" borderId="18" xfId="58" applyNumberFormat="1" applyFont="1" applyBorder="1" applyAlignment="1">
      <alignment horizontal="center"/>
      <protection/>
    </xf>
    <xf numFmtId="164" fontId="7" fillId="0" borderId="25" xfId="58" applyNumberFormat="1" applyFont="1" applyBorder="1" applyAlignment="1">
      <alignment horizontal="center"/>
      <protection/>
    </xf>
    <xf numFmtId="164" fontId="7" fillId="0" borderId="20" xfId="58" applyNumberFormat="1" applyFont="1" applyBorder="1" applyAlignment="1">
      <alignment horizontal="center"/>
      <protection/>
    </xf>
    <xf numFmtId="164" fontId="7" fillId="0" borderId="26" xfId="58" applyNumberFormat="1" applyFont="1" applyBorder="1" applyAlignment="1">
      <alignment horizontal="center"/>
      <protection/>
    </xf>
    <xf numFmtId="0" fontId="2" fillId="0" borderId="20" xfId="58" applyFont="1" applyBorder="1" applyAlignment="1">
      <alignment/>
      <protection/>
    </xf>
    <xf numFmtId="164" fontId="7" fillId="0" borderId="27" xfId="58" applyNumberFormat="1" applyFont="1" applyBorder="1" applyAlignment="1">
      <alignment horizontal="center"/>
      <protection/>
    </xf>
    <xf numFmtId="164" fontId="7" fillId="0" borderId="0" xfId="58" applyNumberFormat="1" applyFont="1" applyBorder="1" applyAlignment="1">
      <alignment horizontal="center"/>
      <protection/>
    </xf>
    <xf numFmtId="164" fontId="7" fillId="0" borderId="21" xfId="58" applyNumberFormat="1" applyFont="1" applyBorder="1" applyAlignment="1">
      <alignment horizontal="center"/>
      <protection/>
    </xf>
    <xf numFmtId="164" fontId="6" fillId="0" borderId="22" xfId="58" applyNumberFormat="1" applyFont="1" applyBorder="1" applyAlignment="1">
      <alignment horizontal="center"/>
      <protection/>
    </xf>
    <xf numFmtId="164" fontId="7" fillId="0" borderId="22" xfId="58" applyNumberFormat="1" applyFont="1" applyBorder="1" applyAlignment="1">
      <alignment horizontal="center"/>
      <protection/>
    </xf>
    <xf numFmtId="164" fontId="47" fillId="0" borderId="22" xfId="58" applyNumberFormat="1" applyFont="1" applyBorder="1" applyAlignment="1">
      <alignment horizontal="center"/>
      <protection/>
    </xf>
    <xf numFmtId="164" fontId="7" fillId="0" borderId="24" xfId="58" applyNumberFormat="1" applyFont="1" applyBorder="1" applyAlignment="1">
      <alignment horizontal="center"/>
      <protection/>
    </xf>
    <xf numFmtId="164" fontId="7" fillId="0" borderId="28" xfId="58" applyNumberFormat="1" applyFont="1" applyBorder="1" applyAlignment="1">
      <alignment horizontal="center"/>
      <protection/>
    </xf>
    <xf numFmtId="164" fontId="7" fillId="0" borderId="29" xfId="58" applyNumberFormat="1" applyFont="1" applyBorder="1" applyAlignment="1">
      <alignment horizontal="center"/>
      <protection/>
    </xf>
    <xf numFmtId="164" fontId="7" fillId="0" borderId="23" xfId="58" applyNumberFormat="1" applyFont="1" applyBorder="1" applyAlignment="1">
      <alignment horizontal="center"/>
      <protection/>
    </xf>
    <xf numFmtId="164" fontId="7" fillId="0" borderId="30" xfId="58" applyNumberFormat="1" applyFont="1" applyBorder="1" applyAlignment="1">
      <alignment horizontal="center"/>
      <protection/>
    </xf>
    <xf numFmtId="164" fontId="2" fillId="0" borderId="31" xfId="58" applyNumberFormat="1" applyBorder="1" applyAlignment="1">
      <alignment horizontal="center"/>
      <protection/>
    </xf>
    <xf numFmtId="164" fontId="2" fillId="0" borderId="32" xfId="58" applyNumberFormat="1" applyBorder="1" applyAlignment="1">
      <alignment horizontal="center"/>
      <protection/>
    </xf>
    <xf numFmtId="164" fontId="2" fillId="0" borderId="33" xfId="58" applyNumberFormat="1" applyBorder="1" applyAlignment="1">
      <alignment horizontal="center"/>
      <protection/>
    </xf>
    <xf numFmtId="3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42" applyNumberFormat="1" applyFont="1" applyAlignment="1">
      <alignment/>
    </xf>
    <xf numFmtId="164" fontId="8" fillId="0" borderId="34" xfId="58" applyNumberFormat="1" applyFont="1" applyBorder="1" applyAlignment="1">
      <alignment horizontal="center"/>
      <protection/>
    </xf>
    <xf numFmtId="164" fontId="8" fillId="0" borderId="35" xfId="58" applyNumberFormat="1" applyFont="1" applyBorder="1" applyAlignment="1">
      <alignment horizontal="center"/>
      <protection/>
    </xf>
    <xf numFmtId="164" fontId="8" fillId="0" borderId="14" xfId="58" applyNumberFormat="1" applyFont="1" applyBorder="1" applyAlignment="1">
      <alignment horizontal="center"/>
      <protection/>
    </xf>
    <xf numFmtId="0" fontId="8" fillId="0" borderId="20" xfId="0" applyFont="1" applyBorder="1" applyAlignment="1">
      <alignment/>
    </xf>
    <xf numFmtId="164" fontId="8" fillId="0" borderId="22" xfId="58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37" fontId="9" fillId="0" borderId="25" xfId="0" applyNumberFormat="1" applyFont="1" applyBorder="1" applyAlignment="1">
      <alignment/>
    </xf>
    <xf numFmtId="164" fontId="9" fillId="0" borderId="22" xfId="58" applyNumberFormat="1" applyFont="1" applyBorder="1" applyAlignment="1">
      <alignment horizontal="center"/>
      <protection/>
    </xf>
    <xf numFmtId="0" fontId="2" fillId="0" borderId="16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7" fillId="0" borderId="14" xfId="58" applyNumberFormat="1" applyFont="1" applyBorder="1" applyAlignment="1">
      <alignment horizontal="center"/>
      <protection/>
    </xf>
    <xf numFmtId="0" fontId="8" fillId="0" borderId="20" xfId="58" applyFont="1" applyBorder="1" applyAlignment="1">
      <alignment/>
      <protection/>
    </xf>
    <xf numFmtId="164" fontId="8" fillId="0" borderId="27" xfId="0" applyNumberFormat="1" applyFont="1" applyBorder="1" applyAlignment="1">
      <alignment horizontal="center"/>
    </xf>
    <xf numFmtId="0" fontId="8" fillId="0" borderId="25" xfId="58" applyFont="1" applyBorder="1" applyAlignment="1">
      <alignment/>
      <protection/>
    </xf>
    <xf numFmtId="164" fontId="7" fillId="0" borderId="17" xfId="58" applyNumberFormat="1" applyFont="1" applyBorder="1" applyAlignment="1">
      <alignment horizontal="center"/>
      <protection/>
    </xf>
    <xf numFmtId="0" fontId="2" fillId="0" borderId="36" xfId="58" applyFont="1" applyBorder="1" applyAlignment="1">
      <alignment/>
      <protection/>
    </xf>
    <xf numFmtId="164" fontId="2" fillId="0" borderId="37" xfId="58" applyNumberFormat="1" applyBorder="1" applyAlignment="1">
      <alignment horizontal="center"/>
      <protection/>
    </xf>
    <xf numFmtId="164" fontId="2" fillId="0" borderId="36" xfId="58" applyNumberFormat="1" applyBorder="1" applyAlignment="1">
      <alignment horizontal="center"/>
      <protection/>
    </xf>
    <xf numFmtId="164" fontId="2" fillId="0" borderId="38" xfId="58" applyNumberFormat="1" applyBorder="1" applyAlignment="1">
      <alignment horizontal="center"/>
      <protection/>
    </xf>
    <xf numFmtId="0" fontId="10" fillId="0" borderId="0" xfId="0" applyFont="1" applyFill="1" applyBorder="1" applyAlignment="1">
      <alignment horizontal="left"/>
    </xf>
    <xf numFmtId="167" fontId="10" fillId="0" borderId="0" xfId="45" applyNumberFormat="1" applyFont="1" applyFill="1" applyBorder="1" applyAlignment="1">
      <alignment/>
    </xf>
    <xf numFmtId="10" fontId="10" fillId="0" borderId="0" xfId="61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7" fillId="0" borderId="39" xfId="58" applyNumberFormat="1" applyFont="1" applyBorder="1" applyAlignment="1">
      <alignment horizontal="center"/>
      <protection/>
    </xf>
    <xf numFmtId="164" fontId="2" fillId="0" borderId="40" xfId="58" applyNumberFormat="1" applyBorder="1" applyAlignment="1">
      <alignment horizontal="center"/>
      <protection/>
    </xf>
    <xf numFmtId="164" fontId="2" fillId="0" borderId="41" xfId="58" applyNumberFormat="1" applyBorder="1" applyAlignment="1">
      <alignment horizontal="center"/>
      <protection/>
    </xf>
    <xf numFmtId="0" fontId="10" fillId="0" borderId="42" xfId="0" applyFont="1" applyFill="1" applyBorder="1" applyAlignment="1">
      <alignment horizontal="left"/>
    </xf>
    <xf numFmtId="167" fontId="10" fillId="0" borderId="18" xfId="45" applyNumberFormat="1" applyFont="1" applyFill="1" applyBorder="1" applyAlignment="1">
      <alignment/>
    </xf>
    <xf numFmtId="167" fontId="10" fillId="0" borderId="43" xfId="45" applyNumberFormat="1" applyFont="1" applyFill="1" applyBorder="1" applyAlignment="1">
      <alignment/>
    </xf>
    <xf numFmtId="10" fontId="10" fillId="0" borderId="44" xfId="61" applyNumberFormat="1" applyFont="1" applyFill="1" applyBorder="1" applyAlignment="1">
      <alignment horizontal="center"/>
    </xf>
    <xf numFmtId="10" fontId="10" fillId="0" borderId="43" xfId="61" applyNumberFormat="1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45" xfId="58" applyFont="1" applyBorder="1" applyAlignment="1">
      <alignment horizontal="centerContinuous"/>
      <protection/>
    </xf>
    <xf numFmtId="0" fontId="2" fillId="0" borderId="46" xfId="58" applyBorder="1" applyAlignment="1">
      <alignment horizontal="centerContinuous"/>
      <protection/>
    </xf>
    <xf numFmtId="5" fontId="2" fillId="34" borderId="0" xfId="0" applyNumberFormat="1" applyFont="1" applyFill="1" applyBorder="1" applyAlignment="1">
      <alignment/>
    </xf>
    <xf numFmtId="0" fontId="2" fillId="0" borderId="45" xfId="58" applyFont="1" applyBorder="1" applyAlignment="1">
      <alignment/>
      <protection/>
    </xf>
    <xf numFmtId="7" fontId="6" fillId="0" borderId="46" xfId="0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7" xfId="0" applyFont="1" applyBorder="1" applyAlignment="1">
      <alignment horizontal="center"/>
    </xf>
    <xf numFmtId="14" fontId="7" fillId="0" borderId="47" xfId="0" applyNumberFormat="1" applyFont="1" applyBorder="1" applyAlignment="1">
      <alignment horizontal="center"/>
    </xf>
    <xf numFmtId="14" fontId="2" fillId="0" borderId="47" xfId="0" applyNumberFormat="1" applyFont="1" applyBorder="1" applyAlignment="1" quotePrefix="1">
      <alignment horizontal="center"/>
    </xf>
    <xf numFmtId="0" fontId="2" fillId="0" borderId="18" xfId="0" applyFont="1" applyBorder="1" applyAlignment="1">
      <alignment/>
    </xf>
    <xf numFmtId="168" fontId="6" fillId="0" borderId="0" xfId="0" applyNumberFormat="1" applyFont="1" applyAlignment="1">
      <alignment horizontal="center"/>
    </xf>
    <xf numFmtId="7" fontId="2" fillId="0" borderId="0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0" fontId="2" fillId="0" borderId="42" xfId="0" applyFont="1" applyBorder="1" applyAlignment="1">
      <alignment/>
    </xf>
    <xf numFmtId="168" fontId="2" fillId="0" borderId="48" xfId="0" applyNumberFormat="1" applyFont="1" applyBorder="1" applyAlignment="1">
      <alignment horizontal="center"/>
    </xf>
    <xf numFmtId="7" fontId="2" fillId="0" borderId="48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4" fontId="2" fillId="0" borderId="22" xfId="45" applyNumberFormat="1" applyFont="1" applyBorder="1" applyAlignment="1">
      <alignment horizontal="center"/>
    </xf>
    <xf numFmtId="10" fontId="2" fillId="0" borderId="22" xfId="61" applyNumberFormat="1" applyFont="1" applyBorder="1" applyAlignment="1">
      <alignment horizontal="center"/>
    </xf>
    <xf numFmtId="44" fontId="2" fillId="0" borderId="27" xfId="45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4" fontId="2" fillId="0" borderId="49" xfId="45" applyNumberFormat="1" applyFont="1" applyBorder="1" applyAlignment="1">
      <alignment horizontal="center"/>
    </xf>
    <xf numFmtId="10" fontId="2" fillId="0" borderId="49" xfId="61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0" xfId="0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GSBill" xfId="58"/>
    <cellStyle name="Note" xfId="59"/>
    <cellStyle name="Output" xfId="60"/>
    <cellStyle name="Percent" xfId="61"/>
    <cellStyle name="Percent 2" xfId="62"/>
    <cellStyle name="PSChar" xfId="63"/>
    <cellStyle name="PSDate" xfId="64"/>
    <cellStyle name="PSDec" xfId="65"/>
    <cellStyle name="PSHeading" xfId="66"/>
    <cellStyle name="PSInt" xfId="67"/>
    <cellStyle name="PSSpacer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Files\CET%20Entry%20&amp;%20Amort%20Tracker\CET%20Balancing%20Mechani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barrow\LOCALS~1\Temp\XPgrpwise\Exhibits%201.1%20-%201.7%20(Model-Nov%20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T T account entries"/>
      <sheetName val="with DNG Caps "/>
      <sheetName val="06-057-10"/>
      <sheetName val="07-057-03"/>
      <sheetName val="07-057-10"/>
      <sheetName val="08-057-16"/>
      <sheetName val="08-057-24"/>
      <sheetName val="09-057-04 "/>
      <sheetName val="09-057-13"/>
      <sheetName val="Impact CET 08-057-24"/>
      <sheetName val="Impact CET 09-057-04 "/>
      <sheetName val="Impact CET 09-057-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Monthly Inputs"/>
      <sheetName val="Other Inputs"/>
      <sheetName val="Calculations"/>
      <sheetName val="Utah Summary-by class"/>
      <sheetName val="UT Summary - by cost"/>
      <sheetName val="WY Summary - by cost"/>
      <sheetName val="SDR#1"/>
      <sheetName val="SDR#2"/>
      <sheetName val="SDR#3"/>
      <sheetName val="SDR#4"/>
      <sheetName val="Wy SDR#1"/>
      <sheetName val="CET &amp; DSM"/>
      <sheetName val="Ut 1.1"/>
      <sheetName val="Ut 1.2"/>
      <sheetName val="Ut 1.3 p1"/>
      <sheetName val="Ut 1.3 p2"/>
      <sheetName val="Ut 1.4 p1"/>
      <sheetName val="Ut 1.4 p2"/>
      <sheetName val="Ut 1.4 p3"/>
      <sheetName val="Ut 1.5"/>
      <sheetName val="Ut 1.6 p1"/>
      <sheetName val="Ut 1.6 p2"/>
      <sheetName val="Ut 1.6 p3"/>
      <sheetName val="Ut 1.6 p4"/>
      <sheetName val="Ut 1.7"/>
      <sheetName val="Ut 1.8"/>
      <sheetName val="Ut 1.9"/>
      <sheetName val="Ut Storage"/>
      <sheetName val="Wy Storage"/>
      <sheetName val="Ex 1.1 Data"/>
      <sheetName val="Clay Basin Capacity"/>
      <sheetName val="Clay Basin Demand"/>
      <sheetName val="Expenses"/>
      <sheetName val="Rate Base"/>
      <sheetName val="RevRun Fcst"/>
      <sheetName val="Contract Purchases"/>
    </sheetNames>
    <sheetDataSet>
      <sheetData sheetId="14">
        <row r="1">
          <cell r="I1" t="str">
            <v>Questar Gas Company</v>
          </cell>
        </row>
        <row r="2">
          <cell r="I2" t="str">
            <v>Docket No. 07-057-09</v>
          </cell>
        </row>
        <row r="3">
          <cell r="I3" t="str">
            <v>Exhibit 1.2</v>
          </cell>
        </row>
        <row r="8">
          <cell r="B8" t="str">
            <v>     TEST YEAR PURCHASED GAS COSTS</v>
          </cell>
        </row>
        <row r="11">
          <cell r="D11" t="str">
            <v>     (A)</v>
          </cell>
          <cell r="E11" t="str">
            <v>(B)</v>
          </cell>
          <cell r="F11" t="str">
            <v>(C)</v>
          </cell>
          <cell r="G11" t="str">
            <v>(D)</v>
          </cell>
        </row>
        <row r="12">
          <cell r="F12" t="str">
            <v>Cost</v>
          </cell>
        </row>
        <row r="13">
          <cell r="B13" t="str">
            <v> </v>
          </cell>
          <cell r="C13" t="str">
            <v>    Component</v>
          </cell>
          <cell r="E13" t="str">
            <v>Dth</v>
          </cell>
          <cell r="F13" t="str">
            <v>per Dth</v>
          </cell>
          <cell r="G13" t="str">
            <v>Total Cost</v>
          </cell>
        </row>
        <row r="14">
          <cell r="B14" t="str">
            <v> </v>
          </cell>
        </row>
        <row r="15">
          <cell r="B15">
            <v>1</v>
          </cell>
          <cell r="C15" t="str">
            <v>Current Contracts</v>
          </cell>
          <cell r="G15">
            <v>217144592</v>
          </cell>
        </row>
        <row r="16">
          <cell r="B16">
            <v>2</v>
          </cell>
          <cell r="C16" t="str">
            <v>Stabilization Costs</v>
          </cell>
          <cell r="G16">
            <v>1999999.9800000002</v>
          </cell>
        </row>
        <row r="17">
          <cell r="B17">
            <v>3</v>
          </cell>
          <cell r="D17" t="str">
            <v>Total Current Contracts</v>
          </cell>
          <cell r="E17">
            <v>45226300</v>
          </cell>
          <cell r="F17">
            <v>4.845512278917355</v>
          </cell>
          <cell r="G17">
            <v>219144591.98</v>
          </cell>
        </row>
        <row r="19">
          <cell r="B19">
            <v>4</v>
          </cell>
          <cell r="C19" t="str">
            <v>Forecast Spot</v>
          </cell>
          <cell r="E19">
            <v>4177354</v>
          </cell>
          <cell r="F19">
            <v>4.8765407480429</v>
          </cell>
          <cell r="G19">
            <v>20371037</v>
          </cell>
        </row>
        <row r="21">
          <cell r="B21">
            <v>5</v>
          </cell>
          <cell r="C21" t="str">
            <v>Future Contracts</v>
          </cell>
          <cell r="E21">
            <v>17779742</v>
          </cell>
          <cell r="F21">
            <v>4.790500447081853</v>
          </cell>
          <cell r="G21">
            <v>85173862</v>
          </cell>
        </row>
        <row r="24">
          <cell r="B24">
            <v>6</v>
          </cell>
          <cell r="C24" t="str">
            <v>Total Gas Purchased</v>
          </cell>
          <cell r="E24">
            <v>67183396</v>
          </cell>
          <cell r="F24">
            <v>4.832882978705037</v>
          </cell>
          <cell r="G24">
            <v>324689490.98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08"/>
  <sheetViews>
    <sheetView tabSelected="1" zoomScalePageLayoutView="0" workbookViewId="0" topLeftCell="A1">
      <selection activeCell="A1" sqref="A1:L68"/>
    </sheetView>
  </sheetViews>
  <sheetFormatPr defaultColWidth="9.140625" defaultRowHeight="12.75"/>
  <cols>
    <col min="1" max="1" width="6.8515625" style="1" customWidth="1"/>
    <col min="2" max="2" width="22.7109375" style="62" customWidth="1"/>
    <col min="3" max="6" width="10.7109375" style="1" customWidth="1"/>
    <col min="7" max="11" width="9.140625" style="1" customWidth="1"/>
    <col min="12" max="12" width="11.140625" style="1" customWidth="1"/>
    <col min="13" max="16384" width="9.140625" style="1" customWidth="1"/>
  </cols>
  <sheetData>
    <row r="1" spans="1:2" ht="11.25">
      <c r="A1" s="1" t="s">
        <v>78</v>
      </c>
      <c r="B1" s="2" t="s">
        <v>0</v>
      </c>
    </row>
    <row r="2" spans="2:6" ht="11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ht="11.25">
      <c r="B3" s="4"/>
    </row>
    <row r="4" spans="1:6" ht="11.25">
      <c r="A4" s="5" t="s">
        <v>6</v>
      </c>
      <c r="B4" s="6" t="s">
        <v>7</v>
      </c>
      <c r="C4" s="7"/>
      <c r="D4" s="8"/>
      <c r="E4" s="9"/>
      <c r="F4" s="10"/>
    </row>
    <row r="5" spans="1:6" ht="11.25">
      <c r="A5" s="5"/>
      <c r="B5" s="11"/>
      <c r="C5" s="12"/>
      <c r="D5" s="11"/>
      <c r="E5" s="13"/>
      <c r="F5" s="14"/>
    </row>
    <row r="6" spans="1:6" ht="11.25">
      <c r="A6" s="5"/>
      <c r="B6" s="11"/>
      <c r="C6" s="12"/>
      <c r="D6" s="11"/>
      <c r="E6" s="13"/>
      <c r="F6" s="14"/>
    </row>
    <row r="7" spans="1:7" ht="11.25">
      <c r="A7" s="5"/>
      <c r="B7" s="15"/>
      <c r="C7" s="16" t="s">
        <v>8</v>
      </c>
      <c r="D7" s="17"/>
      <c r="E7" s="17"/>
      <c r="F7" s="18"/>
      <c r="G7" s="3" t="s">
        <v>9</v>
      </c>
    </row>
    <row r="8" spans="1:6" ht="11.25">
      <c r="A8" s="5"/>
      <c r="B8" s="15"/>
      <c r="C8" s="19" t="s">
        <v>10</v>
      </c>
      <c r="D8" s="20"/>
      <c r="E8" s="21" t="s">
        <v>11</v>
      </c>
      <c r="F8" s="22"/>
    </row>
    <row r="9" spans="1:6" ht="11.25">
      <c r="A9" s="5"/>
      <c r="B9" s="15"/>
      <c r="C9" s="23" t="s">
        <v>12</v>
      </c>
      <c r="D9" s="24" t="s">
        <v>13</v>
      </c>
      <c r="E9" s="25" t="s">
        <v>12</v>
      </c>
      <c r="F9" s="26" t="s">
        <v>13</v>
      </c>
    </row>
    <row r="10" spans="1:7" ht="11.25">
      <c r="A10" s="5">
        <v>1</v>
      </c>
      <c r="B10" s="27" t="s">
        <v>14</v>
      </c>
      <c r="C10" s="28">
        <v>1.89791</v>
      </c>
      <c r="D10" s="28">
        <v>0.70455</v>
      </c>
      <c r="E10" s="28">
        <v>2.25341</v>
      </c>
      <c r="F10" s="28">
        <v>0.93555</v>
      </c>
      <c r="G10" s="29" t="s">
        <v>15</v>
      </c>
    </row>
    <row r="11" spans="1:7" ht="11.25">
      <c r="A11" s="5">
        <f>A10+1</f>
        <v>2</v>
      </c>
      <c r="B11" s="30" t="s">
        <v>16</v>
      </c>
      <c r="C11" s="31">
        <v>0.01962</v>
      </c>
      <c r="D11" s="31">
        <v>0.00728</v>
      </c>
      <c r="E11" s="31">
        <v>0.0233</v>
      </c>
      <c r="F11" s="31">
        <v>0.00967</v>
      </c>
      <c r="G11" s="29" t="s">
        <v>17</v>
      </c>
    </row>
    <row r="12" spans="1:7" ht="11.25">
      <c r="A12" s="5">
        <f aca="true" t="shared" si="0" ref="A12:A75">A11+1</f>
        <v>3</v>
      </c>
      <c r="B12" s="32" t="s">
        <v>18</v>
      </c>
      <c r="C12" s="28">
        <v>0.44996</v>
      </c>
      <c r="D12" s="28">
        <v>0.44996</v>
      </c>
      <c r="E12" s="28">
        <v>0.44996</v>
      </c>
      <c r="F12" s="28">
        <v>0.44996</v>
      </c>
      <c r="G12" s="29" t="s">
        <v>19</v>
      </c>
    </row>
    <row r="13" spans="1:7" ht="11.25">
      <c r="A13" s="5">
        <f t="shared" si="0"/>
        <v>4</v>
      </c>
      <c r="B13" s="32" t="s">
        <v>20</v>
      </c>
      <c r="C13" s="28">
        <v>0</v>
      </c>
      <c r="D13" s="28">
        <v>0</v>
      </c>
      <c r="E13" s="28">
        <v>0</v>
      </c>
      <c r="F13" s="28">
        <v>0</v>
      </c>
      <c r="G13" s="29"/>
    </row>
    <row r="14" spans="1:6" ht="11.25">
      <c r="A14" s="5">
        <f t="shared" si="0"/>
        <v>5</v>
      </c>
      <c r="B14" s="33" t="s">
        <v>21</v>
      </c>
      <c r="C14" s="34">
        <f>SUM(C10:C13)</f>
        <v>2.36749</v>
      </c>
      <c r="D14" s="35">
        <f>SUM(D10:D13)</f>
        <v>1.1617899999999999</v>
      </c>
      <c r="E14" s="35">
        <f>SUM(E10:E13)</f>
        <v>2.72667</v>
      </c>
      <c r="F14" s="36">
        <f>SUM(F10:F13)</f>
        <v>1.3951799999999999</v>
      </c>
    </row>
    <row r="15" spans="1:6" ht="11.25">
      <c r="A15" s="5">
        <f t="shared" si="0"/>
        <v>6</v>
      </c>
      <c r="B15" s="37"/>
      <c r="C15" s="38"/>
      <c r="D15" s="39"/>
      <c r="E15" s="40"/>
      <c r="F15" s="41"/>
    </row>
    <row r="16" spans="1:7" ht="11.25">
      <c r="A16" s="5">
        <f t="shared" si="0"/>
        <v>7</v>
      </c>
      <c r="B16" s="37" t="s">
        <v>22</v>
      </c>
      <c r="C16" s="31">
        <v>0.52107</v>
      </c>
      <c r="D16" s="31">
        <v>0.52107</v>
      </c>
      <c r="E16" s="31">
        <v>1.1098</v>
      </c>
      <c r="F16" s="31">
        <v>1.1098</v>
      </c>
      <c r="G16" s="29" t="s">
        <v>23</v>
      </c>
    </row>
    <row r="17" spans="1:7" ht="11.25">
      <c r="A17" s="5">
        <f t="shared" si="0"/>
        <v>8</v>
      </c>
      <c r="B17" s="37" t="s">
        <v>24</v>
      </c>
      <c r="C17" s="31">
        <v>-0.00133</v>
      </c>
      <c r="D17" s="31">
        <v>-0.00133</v>
      </c>
      <c r="E17" s="31">
        <v>-0.00284</v>
      </c>
      <c r="F17" s="31">
        <v>-0.00284</v>
      </c>
      <c r="G17" s="29" t="s">
        <v>23</v>
      </c>
    </row>
    <row r="18" spans="1:7" ht="11.25">
      <c r="A18" s="5">
        <f t="shared" si="0"/>
        <v>9</v>
      </c>
      <c r="B18" s="42" t="s">
        <v>25</v>
      </c>
      <c r="C18" s="43">
        <f>SUM(C16:C17)</f>
        <v>0.51974</v>
      </c>
      <c r="D18" s="44">
        <f>SUM(D16:D17)</f>
        <v>0.51974</v>
      </c>
      <c r="E18" s="45">
        <f>SUM(E16:E17)</f>
        <v>1.10696</v>
      </c>
      <c r="F18" s="46">
        <f>SUM(F16:F17)</f>
        <v>1.10696</v>
      </c>
      <c r="G18" s="29"/>
    </row>
    <row r="19" spans="1:6" ht="11.25">
      <c r="A19" s="5">
        <f t="shared" si="0"/>
        <v>10</v>
      </c>
      <c r="B19" s="47"/>
      <c r="C19" s="48"/>
      <c r="D19" s="49"/>
      <c r="E19" s="48"/>
      <c r="F19" s="50"/>
    </row>
    <row r="20" spans="1:7" ht="11.25">
      <c r="A20" s="5">
        <f t="shared" si="0"/>
        <v>11</v>
      </c>
      <c r="B20" s="47" t="s">
        <v>26</v>
      </c>
      <c r="C20" s="51">
        <v>4.16802</v>
      </c>
      <c r="D20" s="52">
        <f>C20</f>
        <v>4.16802</v>
      </c>
      <c r="E20" s="53">
        <f>$C$20</f>
        <v>4.16802</v>
      </c>
      <c r="F20" s="53">
        <f>$C$20</f>
        <v>4.16802</v>
      </c>
      <c r="G20" s="29" t="s">
        <v>23</v>
      </c>
    </row>
    <row r="21" spans="1:7" ht="11.25">
      <c r="A21" s="5">
        <f t="shared" si="0"/>
        <v>12</v>
      </c>
      <c r="B21" s="47" t="s">
        <v>27</v>
      </c>
      <c r="C21" s="51">
        <v>0</v>
      </c>
      <c r="D21" s="52">
        <v>0</v>
      </c>
      <c r="E21" s="51">
        <v>0</v>
      </c>
      <c r="F21" s="52">
        <v>0</v>
      </c>
      <c r="G21" s="29" t="s">
        <v>28</v>
      </c>
    </row>
    <row r="22" spans="1:7" ht="11.25">
      <c r="A22" s="5">
        <f t="shared" si="0"/>
        <v>13</v>
      </c>
      <c r="B22" s="42" t="s">
        <v>29</v>
      </c>
      <c r="C22" s="54">
        <f>SUM(C20:C21)</f>
        <v>4.16802</v>
      </c>
      <c r="D22" s="44">
        <f>SUM(D20:D21)</f>
        <v>4.16802</v>
      </c>
      <c r="E22" s="44">
        <f>SUM(E20:E21)</f>
        <v>4.16802</v>
      </c>
      <c r="F22" s="46">
        <f>SUM(F20:F21)</f>
        <v>4.16802</v>
      </c>
      <c r="G22" s="29"/>
    </row>
    <row r="23" spans="1:6" ht="11.25">
      <c r="A23" s="5">
        <f t="shared" si="0"/>
        <v>14</v>
      </c>
      <c r="B23" s="42"/>
      <c r="C23" s="55"/>
      <c r="D23" s="56"/>
      <c r="E23" s="57"/>
      <c r="F23" s="58"/>
    </row>
    <row r="24" spans="1:6" ht="11.25">
      <c r="A24" s="5">
        <f t="shared" si="0"/>
        <v>15</v>
      </c>
      <c r="B24" s="42" t="s">
        <v>30</v>
      </c>
      <c r="C24" s="59">
        <f>C14+C18+C22</f>
        <v>7.055250000000001</v>
      </c>
      <c r="D24" s="60">
        <f>D14+D18+D22</f>
        <v>5.849550000000001</v>
      </c>
      <c r="E24" s="60">
        <f>E14+E18+E22</f>
        <v>8.00165</v>
      </c>
      <c r="F24" s="61">
        <f>F14+F18+F22</f>
        <v>6.67016</v>
      </c>
    </row>
    <row r="25" spans="1:6" ht="11.25">
      <c r="A25" s="5">
        <f t="shared" si="0"/>
        <v>16</v>
      </c>
      <c r="C25" s="63"/>
      <c r="E25" s="64"/>
      <c r="F25" s="29"/>
    </row>
    <row r="26" spans="1:6" ht="11.25">
      <c r="A26" s="5">
        <f t="shared" si="0"/>
        <v>17</v>
      </c>
      <c r="C26" s="63"/>
      <c r="E26" s="64"/>
      <c r="F26" s="29"/>
    </row>
    <row r="27" spans="1:6" ht="11.25">
      <c r="A27" s="5">
        <f t="shared" si="0"/>
        <v>18</v>
      </c>
      <c r="B27" s="15"/>
      <c r="C27" s="16" t="s">
        <v>31</v>
      </c>
      <c r="D27" s="17"/>
      <c r="E27" s="17"/>
      <c r="F27" s="18"/>
    </row>
    <row r="28" spans="1:6" ht="11.25">
      <c r="A28" s="5">
        <f t="shared" si="0"/>
        <v>19</v>
      </c>
      <c r="B28" s="15"/>
      <c r="C28" s="19" t="s">
        <v>10</v>
      </c>
      <c r="D28" s="22"/>
      <c r="E28" s="19" t="s">
        <v>11</v>
      </c>
      <c r="F28" s="22"/>
    </row>
    <row r="29" spans="1:6" ht="11.25">
      <c r="A29" s="5">
        <f t="shared" si="0"/>
        <v>20</v>
      </c>
      <c r="B29" s="15"/>
      <c r="C29" s="23" t="s">
        <v>12</v>
      </c>
      <c r="D29" s="26" t="s">
        <v>13</v>
      </c>
      <c r="E29" s="23" t="s">
        <v>12</v>
      </c>
      <c r="F29" s="26" t="s">
        <v>13</v>
      </c>
    </row>
    <row r="30" spans="1:7" ht="11.25">
      <c r="A30" s="5">
        <f t="shared" si="0"/>
        <v>21</v>
      </c>
      <c r="B30" s="27" t="s">
        <v>14</v>
      </c>
      <c r="C30" s="65">
        <v>1.87767</v>
      </c>
      <c r="D30" s="66">
        <v>0.69704</v>
      </c>
      <c r="E30" s="67">
        <v>2.22938</v>
      </c>
      <c r="F30" s="65">
        <v>0.92557</v>
      </c>
      <c r="G30" s="29" t="s">
        <v>32</v>
      </c>
    </row>
    <row r="31" spans="1:7" ht="11.25">
      <c r="A31" s="5">
        <f t="shared" si="0"/>
        <v>22</v>
      </c>
      <c r="B31" s="68" t="s">
        <v>16</v>
      </c>
      <c r="C31" s="69">
        <v>-0.03643</v>
      </c>
      <c r="D31" s="69">
        <v>-0.01352</v>
      </c>
      <c r="E31" s="69">
        <v>-0.04325</v>
      </c>
      <c r="F31" s="69">
        <v>-0.01796</v>
      </c>
      <c r="G31" s="70" t="s">
        <v>33</v>
      </c>
    </row>
    <row r="32" spans="1:7" ht="11.25">
      <c r="A32" s="5">
        <f t="shared" si="0"/>
        <v>23</v>
      </c>
      <c r="B32" s="71" t="s">
        <v>18</v>
      </c>
      <c r="C32" s="72">
        <v>0.37525</v>
      </c>
      <c r="D32" s="72">
        <v>0.37525</v>
      </c>
      <c r="E32" s="72">
        <v>0.37525</v>
      </c>
      <c r="F32" s="72">
        <v>0.37525</v>
      </c>
      <c r="G32" s="70" t="s">
        <v>34</v>
      </c>
    </row>
    <row r="33" spans="1:7" ht="11.25">
      <c r="A33" s="5">
        <f t="shared" si="0"/>
        <v>24</v>
      </c>
      <c r="B33" s="71" t="s">
        <v>20</v>
      </c>
      <c r="C33" s="72">
        <v>0.01519</v>
      </c>
      <c r="D33" s="72">
        <v>0.01519</v>
      </c>
      <c r="E33" s="72">
        <v>0.01519</v>
      </c>
      <c r="F33" s="72">
        <v>0.01519</v>
      </c>
      <c r="G33" s="70" t="s">
        <v>35</v>
      </c>
    </row>
    <row r="34" spans="1:6" ht="11.25">
      <c r="A34" s="5">
        <f t="shared" si="0"/>
        <v>25</v>
      </c>
      <c r="B34" s="33" t="s">
        <v>21</v>
      </c>
      <c r="C34" s="34">
        <f>SUM(C30:C33)</f>
        <v>2.23168</v>
      </c>
      <c r="D34" s="35">
        <f>SUM(D30:D33)</f>
        <v>1.07396</v>
      </c>
      <c r="E34" s="35">
        <f>SUM(E30:E33)</f>
        <v>2.57657</v>
      </c>
      <c r="F34" s="36">
        <f>SUM(F30:F33)</f>
        <v>1.29805</v>
      </c>
    </row>
    <row r="35" spans="1:6" ht="11.25">
      <c r="A35" s="5">
        <f t="shared" si="0"/>
        <v>26</v>
      </c>
      <c r="B35" s="73"/>
      <c r="C35" s="74"/>
      <c r="D35" s="75"/>
      <c r="E35" s="74"/>
      <c r="F35" s="75"/>
    </row>
    <row r="36" spans="1:7" ht="11.25">
      <c r="A36" s="5">
        <f t="shared" si="0"/>
        <v>27</v>
      </c>
      <c r="B36" s="37" t="s">
        <v>22</v>
      </c>
      <c r="C36" s="76">
        <v>0.5393</v>
      </c>
      <c r="D36" s="76">
        <v>0.5393</v>
      </c>
      <c r="E36" s="76">
        <v>1.14862</v>
      </c>
      <c r="F36" s="76">
        <v>1.14862</v>
      </c>
      <c r="G36" s="70" t="s">
        <v>36</v>
      </c>
    </row>
    <row r="37" spans="1:7" ht="11.25">
      <c r="A37" s="5">
        <f t="shared" si="0"/>
        <v>28</v>
      </c>
      <c r="B37" s="68" t="s">
        <v>24</v>
      </c>
      <c r="C37" s="76">
        <v>-0.00133</v>
      </c>
      <c r="D37" s="76">
        <v>-0.00133</v>
      </c>
      <c r="E37" s="76">
        <v>-0.00283</v>
      </c>
      <c r="F37" s="76">
        <v>-0.00283</v>
      </c>
      <c r="G37" s="70" t="s">
        <v>36</v>
      </c>
    </row>
    <row r="38" spans="1:6" ht="11.25">
      <c r="A38" s="5">
        <f t="shared" si="0"/>
        <v>29</v>
      </c>
      <c r="B38" s="42" t="s">
        <v>25</v>
      </c>
      <c r="C38" s="54">
        <f>SUM(C36:C37)</f>
        <v>0.53797</v>
      </c>
      <c r="D38" s="52">
        <f>SUM(D36:D37)</f>
        <v>0.53797</v>
      </c>
      <c r="E38" s="52">
        <f>SUM(E36:E37)</f>
        <v>1.1457899999999999</v>
      </c>
      <c r="F38" s="52">
        <f>SUM(F36:F37)</f>
        <v>1.1457899999999999</v>
      </c>
    </row>
    <row r="39" spans="1:6" ht="11.25">
      <c r="A39" s="5">
        <f t="shared" si="0"/>
        <v>30</v>
      </c>
      <c r="B39" s="27"/>
      <c r="C39" s="77"/>
      <c r="D39" s="49"/>
      <c r="E39" s="49"/>
      <c r="F39" s="50"/>
    </row>
    <row r="40" spans="1:7" ht="11.25">
      <c r="A40" s="5">
        <f t="shared" si="0"/>
        <v>31</v>
      </c>
      <c r="B40" s="78" t="s">
        <v>26</v>
      </c>
      <c r="C40" s="79">
        <v>4.23756</v>
      </c>
      <c r="D40" s="79">
        <v>4.23756</v>
      </c>
      <c r="E40" s="79">
        <v>4.23756</v>
      </c>
      <c r="F40" s="79">
        <v>4.23756</v>
      </c>
      <c r="G40" s="70" t="s">
        <v>36</v>
      </c>
    </row>
    <row r="41" spans="1:7" ht="11.25">
      <c r="A41" s="5">
        <f t="shared" si="0"/>
        <v>32</v>
      </c>
      <c r="B41" s="80" t="s">
        <v>27</v>
      </c>
      <c r="C41" s="76">
        <v>0.36623</v>
      </c>
      <c r="D41" s="76">
        <v>0.36623</v>
      </c>
      <c r="E41" s="76">
        <v>0.36623</v>
      </c>
      <c r="F41" s="76">
        <v>0.36623</v>
      </c>
      <c r="G41" s="70" t="s">
        <v>36</v>
      </c>
    </row>
    <row r="42" spans="1:6" ht="11.25">
      <c r="A42" s="5">
        <f t="shared" si="0"/>
        <v>33</v>
      </c>
      <c r="B42" s="42" t="s">
        <v>29</v>
      </c>
      <c r="C42" s="54">
        <f>SUM(C40:C41)</f>
        <v>4.60379</v>
      </c>
      <c r="D42" s="44">
        <f>SUM(D40:D41)</f>
        <v>4.60379</v>
      </c>
      <c r="E42" s="44">
        <f>SUM(E40:E41)</f>
        <v>4.60379</v>
      </c>
      <c r="F42" s="46">
        <f>SUM(F40:F41)</f>
        <v>4.60379</v>
      </c>
    </row>
    <row r="43" spans="1:6" ht="11.25">
      <c r="A43" s="5">
        <f t="shared" si="0"/>
        <v>34</v>
      </c>
      <c r="B43" s="27"/>
      <c r="C43" s="77"/>
      <c r="D43" s="81"/>
      <c r="E43" s="77"/>
      <c r="F43" s="81"/>
    </row>
    <row r="44" spans="1:6" ht="12" thickBot="1">
      <c r="A44" s="5">
        <f t="shared" si="0"/>
        <v>35</v>
      </c>
      <c r="B44" s="82" t="s">
        <v>30</v>
      </c>
      <c r="C44" s="83">
        <f>C34+C38+C42</f>
        <v>7.37344</v>
      </c>
      <c r="D44" s="84">
        <f>D34+D38+D42</f>
        <v>6.21572</v>
      </c>
      <c r="E44" s="84">
        <f>E34+E38+E42</f>
        <v>8.32615</v>
      </c>
      <c r="F44" s="85">
        <f>F34+F38+F42</f>
        <v>7.04763</v>
      </c>
    </row>
    <row r="45" spans="1:6" ht="12" thickTop="1">
      <c r="A45" s="5">
        <f t="shared" si="0"/>
        <v>36</v>
      </c>
      <c r="B45" s="86"/>
      <c r="C45" s="87"/>
      <c r="D45" s="87"/>
      <c r="E45" s="87"/>
      <c r="F45" s="87"/>
    </row>
    <row r="46" spans="1:6" ht="11.25">
      <c r="A46" s="5">
        <f t="shared" si="0"/>
        <v>37</v>
      </c>
      <c r="B46" s="86"/>
      <c r="C46" s="88"/>
      <c r="D46" s="88"/>
      <c r="E46" s="88"/>
      <c r="F46" s="88"/>
    </row>
    <row r="47" spans="1:6" ht="11.25">
      <c r="A47" s="5">
        <f t="shared" si="0"/>
        <v>38</v>
      </c>
      <c r="B47" s="11"/>
      <c r="C47" s="12"/>
      <c r="D47" s="11"/>
      <c r="E47" s="13"/>
      <c r="F47" s="14"/>
    </row>
    <row r="48" spans="1:6" ht="11.25">
      <c r="A48" s="5">
        <f t="shared" si="0"/>
        <v>39</v>
      </c>
      <c r="B48" s="15"/>
      <c r="C48" s="16" t="s">
        <v>37</v>
      </c>
      <c r="D48" s="17"/>
      <c r="E48" s="17"/>
      <c r="F48" s="18"/>
    </row>
    <row r="49" spans="1:6" ht="11.25">
      <c r="A49" s="5">
        <f t="shared" si="0"/>
        <v>40</v>
      </c>
      <c r="B49" s="15"/>
      <c r="C49" s="19" t="s">
        <v>10</v>
      </c>
      <c r="D49" s="22"/>
      <c r="E49" s="19" t="s">
        <v>11</v>
      </c>
      <c r="F49" s="22"/>
    </row>
    <row r="50" spans="1:6" ht="11.25">
      <c r="A50" s="5">
        <f t="shared" si="0"/>
        <v>41</v>
      </c>
      <c r="B50" s="15"/>
      <c r="C50" s="23" t="s">
        <v>12</v>
      </c>
      <c r="D50" s="26" t="s">
        <v>13</v>
      </c>
      <c r="E50" s="23" t="s">
        <v>12</v>
      </c>
      <c r="F50" s="26" t="s">
        <v>13</v>
      </c>
    </row>
    <row r="51" spans="1:6" ht="11.25">
      <c r="A51" s="5">
        <f t="shared" si="0"/>
        <v>42</v>
      </c>
      <c r="B51" s="27" t="s">
        <v>14</v>
      </c>
      <c r="C51" s="65">
        <f aca="true" t="shared" si="1" ref="C51:F54">C30-C10</f>
        <v>-0.020240000000000036</v>
      </c>
      <c r="D51" s="65">
        <f t="shared" si="1"/>
        <v>-0.007510000000000017</v>
      </c>
      <c r="E51" s="65">
        <f t="shared" si="1"/>
        <v>-0.024030000000000218</v>
      </c>
      <c r="F51" s="65">
        <f t="shared" si="1"/>
        <v>-0.009979999999999989</v>
      </c>
    </row>
    <row r="52" spans="1:6" ht="11.25">
      <c r="A52" s="5">
        <f t="shared" si="0"/>
        <v>43</v>
      </c>
      <c r="B52" s="68" t="s">
        <v>16</v>
      </c>
      <c r="C52" s="65">
        <f t="shared" si="1"/>
        <v>-0.056049999999999996</v>
      </c>
      <c r="D52" s="65">
        <f t="shared" si="1"/>
        <v>-0.0208</v>
      </c>
      <c r="E52" s="65">
        <f t="shared" si="1"/>
        <v>-0.06655</v>
      </c>
      <c r="F52" s="65">
        <f t="shared" si="1"/>
        <v>-0.027630000000000002</v>
      </c>
    </row>
    <row r="53" spans="1:6" ht="11.25">
      <c r="A53" s="5">
        <f t="shared" si="0"/>
        <v>44</v>
      </c>
      <c r="B53" s="71" t="s">
        <v>18</v>
      </c>
      <c r="C53" s="65">
        <f t="shared" si="1"/>
        <v>-0.07471000000000005</v>
      </c>
      <c r="D53" s="65">
        <f t="shared" si="1"/>
        <v>-0.07471000000000005</v>
      </c>
      <c r="E53" s="65">
        <f t="shared" si="1"/>
        <v>-0.07471000000000005</v>
      </c>
      <c r="F53" s="65">
        <f t="shared" si="1"/>
        <v>-0.07471000000000005</v>
      </c>
    </row>
    <row r="54" spans="1:6" ht="11.25">
      <c r="A54" s="5">
        <f t="shared" si="0"/>
        <v>45</v>
      </c>
      <c r="B54" s="71" t="s">
        <v>20</v>
      </c>
      <c r="C54" s="69">
        <f t="shared" si="1"/>
        <v>0.01519</v>
      </c>
      <c r="D54" s="69">
        <f t="shared" si="1"/>
        <v>0.01519</v>
      </c>
      <c r="E54" s="69">
        <f t="shared" si="1"/>
        <v>0.01519</v>
      </c>
      <c r="F54" s="69">
        <f t="shared" si="1"/>
        <v>0.01519</v>
      </c>
    </row>
    <row r="55" spans="1:6" ht="11.25">
      <c r="A55" s="5">
        <f t="shared" si="0"/>
        <v>46</v>
      </c>
      <c r="B55" s="33" t="s">
        <v>21</v>
      </c>
      <c r="C55" s="89">
        <f>SUM(C51:C54)</f>
        <v>-0.13581000000000007</v>
      </c>
      <c r="D55" s="89">
        <f>SUM(D51:D54)</f>
        <v>-0.08783000000000007</v>
      </c>
      <c r="E55" s="89">
        <f>SUM(E51:E54)</f>
        <v>-0.15010000000000026</v>
      </c>
      <c r="F55" s="89">
        <f>SUM(F51:F54)</f>
        <v>-0.09713000000000005</v>
      </c>
    </row>
    <row r="56" spans="1:6" ht="11.25">
      <c r="A56" s="5">
        <f t="shared" si="0"/>
        <v>47</v>
      </c>
      <c r="B56" s="73"/>
      <c r="C56" s="38"/>
      <c r="D56" s="41"/>
      <c r="E56" s="38"/>
      <c r="F56" s="41"/>
    </row>
    <row r="57" spans="1:6" ht="11.25">
      <c r="A57" s="5">
        <f t="shared" si="0"/>
        <v>48</v>
      </c>
      <c r="B57" s="37" t="s">
        <v>22</v>
      </c>
      <c r="C57" s="65">
        <f aca="true" t="shared" si="2" ref="C57:F58">C36-C16</f>
        <v>0.01822999999999997</v>
      </c>
      <c r="D57" s="65">
        <f t="shared" si="2"/>
        <v>0.01822999999999997</v>
      </c>
      <c r="E57" s="65">
        <f t="shared" si="2"/>
        <v>0.03882000000000008</v>
      </c>
      <c r="F57" s="65">
        <f t="shared" si="2"/>
        <v>0.03882000000000008</v>
      </c>
    </row>
    <row r="58" spans="1:6" ht="11.25">
      <c r="A58" s="5">
        <f t="shared" si="0"/>
        <v>49</v>
      </c>
      <c r="B58" s="68" t="s">
        <v>24</v>
      </c>
      <c r="C58" s="65">
        <f t="shared" si="2"/>
        <v>0</v>
      </c>
      <c r="D58" s="65">
        <f t="shared" si="2"/>
        <v>0</v>
      </c>
      <c r="E58" s="65">
        <f t="shared" si="2"/>
        <v>1.0000000000000026E-05</v>
      </c>
      <c r="F58" s="65">
        <f t="shared" si="2"/>
        <v>1.0000000000000026E-05</v>
      </c>
    </row>
    <row r="59" spans="1:6" ht="11.25">
      <c r="A59" s="5">
        <f t="shared" si="0"/>
        <v>50</v>
      </c>
      <c r="B59" s="42" t="s">
        <v>25</v>
      </c>
      <c r="C59" s="54">
        <f>SUM(C57:C58)</f>
        <v>0.01822999999999997</v>
      </c>
      <c r="D59" s="52">
        <f>SUM(D57:D58)</f>
        <v>0.01822999999999997</v>
      </c>
      <c r="E59" s="52">
        <f>SUM(E57:E58)</f>
        <v>0.03883000000000008</v>
      </c>
      <c r="F59" s="52">
        <f>SUM(F57:F58)</f>
        <v>0.03883000000000008</v>
      </c>
    </row>
    <row r="60" spans="1:6" ht="11.25">
      <c r="A60" s="5">
        <f t="shared" si="0"/>
        <v>51</v>
      </c>
      <c r="B60" s="27"/>
      <c r="C60" s="77"/>
      <c r="D60" s="49"/>
      <c r="E60" s="49"/>
      <c r="F60" s="50"/>
    </row>
    <row r="61" spans="1:6" ht="11.25">
      <c r="A61" s="5">
        <f t="shared" si="0"/>
        <v>52</v>
      </c>
      <c r="B61" s="78" t="s">
        <v>26</v>
      </c>
      <c r="C61" s="65">
        <f aca="true" t="shared" si="3" ref="C61:F62">C40-C20</f>
        <v>0.06953999999999994</v>
      </c>
      <c r="D61" s="65">
        <f t="shared" si="3"/>
        <v>0.06953999999999994</v>
      </c>
      <c r="E61" s="65">
        <f t="shared" si="3"/>
        <v>0.06953999999999994</v>
      </c>
      <c r="F61" s="65">
        <f t="shared" si="3"/>
        <v>0.06953999999999994</v>
      </c>
    </row>
    <row r="62" spans="1:6" ht="11.25">
      <c r="A62" s="5">
        <f t="shared" si="0"/>
        <v>53</v>
      </c>
      <c r="B62" s="80" t="s">
        <v>27</v>
      </c>
      <c r="C62" s="69">
        <f t="shared" si="3"/>
        <v>0.36623</v>
      </c>
      <c r="D62" s="69">
        <f t="shared" si="3"/>
        <v>0.36623</v>
      </c>
      <c r="E62" s="69">
        <f t="shared" si="3"/>
        <v>0.36623</v>
      </c>
      <c r="F62" s="69">
        <f t="shared" si="3"/>
        <v>0.36623</v>
      </c>
    </row>
    <row r="63" spans="1:6" ht="11.25">
      <c r="A63" s="5">
        <f t="shared" si="0"/>
        <v>54</v>
      </c>
      <c r="B63" s="42" t="s">
        <v>29</v>
      </c>
      <c r="C63" s="52">
        <f>SUM(C61:C62)</f>
        <v>0.43576999999999994</v>
      </c>
      <c r="D63" s="52">
        <f>SUM(D61:D62)</f>
        <v>0.43576999999999994</v>
      </c>
      <c r="E63" s="52">
        <f>SUM(E61:E62)</f>
        <v>0.43576999999999994</v>
      </c>
      <c r="F63" s="52">
        <f>SUM(F61:F62)</f>
        <v>0.43576999999999994</v>
      </c>
    </row>
    <row r="64" spans="1:6" ht="11.25">
      <c r="A64" s="5">
        <f t="shared" si="0"/>
        <v>55</v>
      </c>
      <c r="B64" s="42"/>
      <c r="C64" s="54"/>
      <c r="D64" s="90"/>
      <c r="E64" s="54"/>
      <c r="F64" s="50"/>
    </row>
    <row r="65" spans="1:6" ht="12" thickBot="1">
      <c r="A65" s="5">
        <f t="shared" si="0"/>
        <v>56</v>
      </c>
      <c r="B65" s="42" t="s">
        <v>30</v>
      </c>
      <c r="C65" s="91">
        <f>C55+C59+C63</f>
        <v>0.31818999999999986</v>
      </c>
      <c r="D65" s="92">
        <f>D55+D59+D63</f>
        <v>0.36616999999999983</v>
      </c>
      <c r="E65" s="92">
        <f>E55+E59+E63</f>
        <v>0.3244999999999998</v>
      </c>
      <c r="F65" s="85">
        <f>F55+F59+F63</f>
        <v>0.37746999999999997</v>
      </c>
    </row>
    <row r="66" spans="1:6" ht="12.75" thickBot="1" thickTop="1">
      <c r="A66" s="5">
        <f t="shared" si="0"/>
        <v>57</v>
      </c>
      <c r="B66" s="93" t="s">
        <v>38</v>
      </c>
      <c r="C66" s="94">
        <f>C44-C24</f>
        <v>0.31818999999999953</v>
      </c>
      <c r="D66" s="94">
        <f>D44-D24</f>
        <v>0.36616999999999944</v>
      </c>
      <c r="E66" s="94">
        <f>E44-E24</f>
        <v>0.32450000000000045</v>
      </c>
      <c r="F66" s="95">
        <f>F44-F24</f>
        <v>0.37746999999999975</v>
      </c>
    </row>
    <row r="67" spans="1:6" ht="12.75" thickBot="1" thickTop="1">
      <c r="A67" s="5">
        <f t="shared" si="0"/>
        <v>58</v>
      </c>
      <c r="B67" s="93" t="s">
        <v>39</v>
      </c>
      <c r="C67" s="96">
        <f>C44/C24-1</f>
        <v>0.04509974841430142</v>
      </c>
      <c r="D67" s="96">
        <f>D44/D24-1</f>
        <v>0.06259797762221009</v>
      </c>
      <c r="E67" s="96">
        <f>E44/E24-1</f>
        <v>0.04055413570951005</v>
      </c>
      <c r="F67" s="97">
        <f>F44/F24-1</f>
        <v>0.05659084639648815</v>
      </c>
    </row>
    <row r="68" spans="1:6" ht="12" thickTop="1">
      <c r="A68" s="5"/>
      <c r="B68" s="86"/>
      <c r="C68" s="88"/>
      <c r="D68" s="88"/>
      <c r="E68" s="88"/>
      <c r="F68" s="88"/>
    </row>
    <row r="69" spans="1:6" ht="11.25">
      <c r="A69" s="5"/>
      <c r="B69" s="2" t="s">
        <v>40</v>
      </c>
      <c r="C69" s="88"/>
      <c r="D69" s="88"/>
      <c r="E69" s="88"/>
      <c r="F69" s="88"/>
    </row>
    <row r="70" spans="1:6" ht="11.25">
      <c r="A70" s="5"/>
      <c r="B70" s="3" t="s">
        <v>1</v>
      </c>
      <c r="C70" s="3" t="s">
        <v>2</v>
      </c>
      <c r="D70" s="3" t="s">
        <v>3</v>
      </c>
      <c r="E70" s="3" t="s">
        <v>4</v>
      </c>
      <c r="F70" s="3" t="s">
        <v>5</v>
      </c>
    </row>
    <row r="71" ht="11.25">
      <c r="A71" s="5"/>
    </row>
    <row r="72" spans="1:6" ht="11.25">
      <c r="A72" s="5">
        <v>1</v>
      </c>
      <c r="B72" s="98" t="s">
        <v>41</v>
      </c>
      <c r="C72" s="99"/>
      <c r="D72" s="99"/>
      <c r="E72" s="99"/>
      <c r="F72" s="99"/>
    </row>
    <row r="73" spans="1:6" ht="11.25">
      <c r="A73" s="5">
        <f t="shared" si="0"/>
        <v>2</v>
      </c>
      <c r="D73" s="11"/>
      <c r="E73" s="13"/>
      <c r="F73" s="14"/>
    </row>
    <row r="74" spans="1:9" ht="11.25">
      <c r="A74" s="5">
        <f t="shared" si="0"/>
        <v>3</v>
      </c>
      <c r="B74" s="100" t="s">
        <v>42</v>
      </c>
      <c r="C74" s="101"/>
      <c r="D74" s="11"/>
      <c r="E74" s="13"/>
      <c r="F74" s="14"/>
      <c r="H74" s="11" t="s">
        <v>43</v>
      </c>
      <c r="I74" s="102" t="s">
        <v>44</v>
      </c>
    </row>
    <row r="75" spans="1:3" ht="11.25">
      <c r="A75" s="5">
        <f t="shared" si="0"/>
        <v>4</v>
      </c>
      <c r="B75" s="103" t="s">
        <v>45</v>
      </c>
      <c r="C75" s="104">
        <v>5</v>
      </c>
    </row>
    <row r="76" ht="11.25">
      <c r="A76" s="5">
        <f aca="true" t="shared" si="4" ref="A76:A91">A75+1</f>
        <v>5</v>
      </c>
    </row>
    <row r="77" spans="1:6" ht="11.25">
      <c r="A77" s="5">
        <f t="shared" si="4"/>
        <v>6</v>
      </c>
      <c r="B77" s="105" t="s">
        <v>46</v>
      </c>
      <c r="C77" s="106" t="s">
        <v>47</v>
      </c>
      <c r="D77" s="107">
        <v>40330</v>
      </c>
      <c r="E77" s="108" t="s">
        <v>48</v>
      </c>
      <c r="F77" s="106" t="s">
        <v>49</v>
      </c>
    </row>
    <row r="78" spans="1:11" ht="11.25">
      <c r="A78" s="5">
        <f t="shared" si="4"/>
        <v>7</v>
      </c>
      <c r="B78" s="109" t="s">
        <v>50</v>
      </c>
      <c r="C78" s="110">
        <v>14.9</v>
      </c>
      <c r="D78" s="111">
        <f>IF($I$74="yes",ROUND($C$75+($E$24*C78),2),$C$75+($E$24*C78))</f>
        <v>124.22</v>
      </c>
      <c r="E78" s="111">
        <f>IF($I$74="yes",ROUND($C$75+($E$44*C78),2),$C$75+($E$44*C78))</f>
        <v>129.06</v>
      </c>
      <c r="F78" s="111">
        <f aca="true" t="shared" si="5" ref="F78:F89">E78-D78</f>
        <v>4.840000000000003</v>
      </c>
      <c r="J78" s="1" t="s">
        <v>51</v>
      </c>
      <c r="K78" s="112">
        <f>SUM(C81:C87)</f>
        <v>24.700000000000003</v>
      </c>
    </row>
    <row r="79" spans="1:11" ht="11.25">
      <c r="A79" s="5">
        <f t="shared" si="4"/>
        <v>8</v>
      </c>
      <c r="B79" s="109" t="s">
        <v>52</v>
      </c>
      <c r="C79" s="110">
        <v>12.5</v>
      </c>
      <c r="D79" s="111">
        <f>IF($I$74="yes",ROUND($C$75+($E$24*C79),2),$C$75+($E$24*C79))</f>
        <v>105.02</v>
      </c>
      <c r="E79" s="111">
        <f>IF($I$74="yes",ROUND($C$75+($E$44*C79),2),$C$75+($E$44*C79))</f>
        <v>109.08</v>
      </c>
      <c r="F79" s="111">
        <f t="shared" si="5"/>
        <v>4.060000000000002</v>
      </c>
      <c r="J79" s="1" t="s">
        <v>53</v>
      </c>
      <c r="K79" s="112">
        <f>C78+C79+C80+C88+C89</f>
        <v>55.3</v>
      </c>
    </row>
    <row r="80" spans="1:6" ht="11.25">
      <c r="A80" s="5">
        <f t="shared" si="4"/>
        <v>9</v>
      </c>
      <c r="B80" s="109" t="s">
        <v>54</v>
      </c>
      <c r="C80" s="110">
        <v>10.1</v>
      </c>
      <c r="D80" s="111">
        <f>IF($I$74="yes",ROUND($C$75+($E$24*C80),2),$C$75+($E$24*C80))</f>
        <v>85.82</v>
      </c>
      <c r="E80" s="111">
        <f>IF($I$74="yes",ROUND($C$75+($E$44*C80),2),$C$75+($E$44*C80))</f>
        <v>89.09</v>
      </c>
      <c r="F80" s="111">
        <f t="shared" si="5"/>
        <v>3.2700000000000102</v>
      </c>
    </row>
    <row r="81" spans="1:6" ht="11.25">
      <c r="A81" s="5">
        <f t="shared" si="4"/>
        <v>10</v>
      </c>
      <c r="B81" s="109" t="s">
        <v>55</v>
      </c>
      <c r="C81" s="110">
        <v>8.3</v>
      </c>
      <c r="D81" s="111">
        <f>IF($I$74="yes",ROUND($C$75+($C$24*C81),2),$C$75+($C$24*C81))</f>
        <v>63.56</v>
      </c>
      <c r="E81" s="111">
        <f>IF($I$74="yes",ROUND($C$75+($C$44*C81),2),$C$75+($C$44*C81))</f>
        <v>66.2</v>
      </c>
      <c r="F81" s="111">
        <f t="shared" si="5"/>
        <v>2.6400000000000006</v>
      </c>
    </row>
    <row r="82" spans="1:6" ht="11.25">
      <c r="A82" s="5">
        <f t="shared" si="4"/>
        <v>11</v>
      </c>
      <c r="B82" s="109" t="s">
        <v>56</v>
      </c>
      <c r="C82" s="110">
        <v>4.4</v>
      </c>
      <c r="D82" s="111">
        <f aca="true" t="shared" si="6" ref="D82:D87">IF($I$74="yes",ROUND($C$75+($C$24*C82),2),$C$75+($C$24*C82))</f>
        <v>36.04</v>
      </c>
      <c r="E82" s="111">
        <f aca="true" t="shared" si="7" ref="E82:E87">IF($I$74="yes",ROUND($C$75+($C$44*C82),2),$C$75+($C$44*C82))</f>
        <v>37.44</v>
      </c>
      <c r="F82" s="111">
        <f t="shared" si="5"/>
        <v>1.3999999999999986</v>
      </c>
    </row>
    <row r="83" spans="1:6" ht="11.25">
      <c r="A83" s="5">
        <f t="shared" si="4"/>
        <v>12</v>
      </c>
      <c r="B83" s="109" t="s">
        <v>57</v>
      </c>
      <c r="C83" s="110">
        <v>3.1</v>
      </c>
      <c r="D83" s="111">
        <f t="shared" si="6"/>
        <v>26.87</v>
      </c>
      <c r="E83" s="111">
        <f t="shared" si="7"/>
        <v>27.86</v>
      </c>
      <c r="F83" s="111">
        <f t="shared" si="5"/>
        <v>0.9899999999999984</v>
      </c>
    </row>
    <row r="84" spans="1:6" ht="11.25">
      <c r="A84" s="5">
        <f t="shared" si="4"/>
        <v>13</v>
      </c>
      <c r="B84" s="109" t="s">
        <v>58</v>
      </c>
      <c r="C84" s="110">
        <v>2</v>
      </c>
      <c r="D84" s="111">
        <f t="shared" si="6"/>
        <v>19.11</v>
      </c>
      <c r="E84" s="111">
        <f t="shared" si="7"/>
        <v>19.75</v>
      </c>
      <c r="F84" s="111">
        <f t="shared" si="5"/>
        <v>0.6400000000000006</v>
      </c>
    </row>
    <row r="85" spans="1:6" ht="11.25">
      <c r="A85" s="5">
        <f t="shared" si="4"/>
        <v>14</v>
      </c>
      <c r="B85" s="109" t="s">
        <v>59</v>
      </c>
      <c r="C85" s="110">
        <v>1.8</v>
      </c>
      <c r="D85" s="111">
        <f t="shared" si="6"/>
        <v>17.7</v>
      </c>
      <c r="E85" s="111">
        <f t="shared" si="7"/>
        <v>18.27</v>
      </c>
      <c r="F85" s="111">
        <f t="shared" si="5"/>
        <v>0.5700000000000003</v>
      </c>
    </row>
    <row r="86" spans="1:6" ht="11.25">
      <c r="A86" s="5">
        <f t="shared" si="4"/>
        <v>15</v>
      </c>
      <c r="B86" s="109" t="s">
        <v>60</v>
      </c>
      <c r="C86" s="110">
        <v>2</v>
      </c>
      <c r="D86" s="111">
        <f t="shared" si="6"/>
        <v>19.11</v>
      </c>
      <c r="E86" s="111">
        <f t="shared" si="7"/>
        <v>19.75</v>
      </c>
      <c r="F86" s="111">
        <f t="shared" si="5"/>
        <v>0.6400000000000006</v>
      </c>
    </row>
    <row r="87" spans="1:6" ht="11.25">
      <c r="A87" s="5">
        <f t="shared" si="4"/>
        <v>16</v>
      </c>
      <c r="B87" s="109" t="s">
        <v>61</v>
      </c>
      <c r="C87" s="110">
        <v>3.1</v>
      </c>
      <c r="D87" s="111">
        <f t="shared" si="6"/>
        <v>26.87</v>
      </c>
      <c r="E87" s="111">
        <f t="shared" si="7"/>
        <v>27.86</v>
      </c>
      <c r="F87" s="111">
        <f t="shared" si="5"/>
        <v>0.9899999999999984</v>
      </c>
    </row>
    <row r="88" spans="1:6" ht="11.25">
      <c r="A88" s="5">
        <f t="shared" si="4"/>
        <v>17</v>
      </c>
      <c r="B88" s="109" t="s">
        <v>62</v>
      </c>
      <c r="C88" s="110">
        <v>6.3</v>
      </c>
      <c r="D88" s="111">
        <f>IF($I$74="yes",ROUND($C$75+($E$24*C88),2),$C$75+($E$24*C88))</f>
        <v>55.41</v>
      </c>
      <c r="E88" s="111">
        <f>IF($I$74="yes",ROUND($C$75+($E$44*C88),2),$C$75+($E$44*C88))</f>
        <v>57.45</v>
      </c>
      <c r="F88" s="111">
        <f t="shared" si="5"/>
        <v>2.0400000000000063</v>
      </c>
    </row>
    <row r="89" spans="1:6" ht="12" thickBot="1">
      <c r="A89" s="5">
        <f t="shared" si="4"/>
        <v>18</v>
      </c>
      <c r="B89" s="109" t="s">
        <v>63</v>
      </c>
      <c r="C89" s="110">
        <v>11.5</v>
      </c>
      <c r="D89" s="111">
        <f>IF($I$74="yes",ROUND($C$75+($E$24*C89),2),$C$75+($E$24*C89))</f>
        <v>97.02</v>
      </c>
      <c r="E89" s="111">
        <f>IF($I$74="yes",ROUND($C$75+($E$44*C89),2),$C$75+($E$44*C89))</f>
        <v>100.75</v>
      </c>
      <c r="F89" s="111">
        <f t="shared" si="5"/>
        <v>3.730000000000004</v>
      </c>
    </row>
    <row r="90" spans="1:6" ht="12.75" thickBot="1" thickTop="1">
      <c r="A90" s="5">
        <f t="shared" si="4"/>
        <v>19</v>
      </c>
      <c r="B90" s="113" t="s">
        <v>64</v>
      </c>
      <c r="C90" s="114">
        <f>SUM(C78:C89)</f>
        <v>80</v>
      </c>
      <c r="D90" s="115">
        <f>SUM(D78:D89)</f>
        <v>676.75</v>
      </c>
      <c r="E90" s="115">
        <f>SUM(E78:E89)</f>
        <v>702.5600000000001</v>
      </c>
      <c r="F90" s="115">
        <f>SUM(F78:F89)</f>
        <v>25.810000000000024</v>
      </c>
    </row>
    <row r="91" ht="12" thickTop="1">
      <c r="A91" s="5">
        <f t="shared" si="4"/>
        <v>20</v>
      </c>
    </row>
    <row r="92" spans="1:2" ht="11.25">
      <c r="A92" s="5">
        <f>A91+1</f>
        <v>21</v>
      </c>
      <c r="B92" s="4"/>
    </row>
    <row r="93" spans="1:4" ht="11.25">
      <c r="A93" s="5">
        <f>A92+1</f>
        <v>22</v>
      </c>
      <c r="B93" s="116" t="s">
        <v>65</v>
      </c>
      <c r="C93" s="7"/>
      <c r="D93" s="8"/>
    </row>
    <row r="94" spans="1:4" ht="11.25">
      <c r="A94" s="5">
        <f>A93+1</f>
        <v>23</v>
      </c>
      <c r="B94" s="6"/>
      <c r="C94" s="6" t="s">
        <v>66</v>
      </c>
      <c r="D94" s="117" t="s">
        <v>67</v>
      </c>
    </row>
    <row r="95" spans="1:4" ht="12.75">
      <c r="A95" s="5">
        <f>A94+1</f>
        <v>24</v>
      </c>
      <c r="B95"/>
      <c r="C95"/>
      <c r="D95"/>
    </row>
    <row r="96" spans="1:4" ht="11.25">
      <c r="A96" s="5">
        <f aca="true" t="shared" si="8" ref="A96:A108">A95+1</f>
        <v>25</v>
      </c>
      <c r="B96" s="5" t="s">
        <v>68</v>
      </c>
      <c r="C96" s="118">
        <f>IF($I$74="yes",ROUND(($K$78*C51)+($K$79*E51),2),($K$78*C51)+($K$79*E51))</f>
        <v>-1.83</v>
      </c>
      <c r="D96" s="119">
        <f>C96/$D$90</f>
        <v>-0.002704100480236424</v>
      </c>
    </row>
    <row r="97" spans="1:4" ht="11.25">
      <c r="A97" s="5">
        <f t="shared" si="8"/>
        <v>26</v>
      </c>
      <c r="B97" s="5" t="s">
        <v>69</v>
      </c>
      <c r="C97" s="118">
        <f>IF($I$74="yes",ROUND(($K$78*C52)+($K$79*E52),2),($K$78*C52)+($K$79*E52))</f>
        <v>-5.06</v>
      </c>
      <c r="D97" s="119">
        <f>C97/$D$90</f>
        <v>-0.007476911710380494</v>
      </c>
    </row>
    <row r="98" spans="1:4" ht="11.25">
      <c r="A98" s="5">
        <f t="shared" si="8"/>
        <v>27</v>
      </c>
      <c r="B98" s="5" t="s">
        <v>70</v>
      </c>
      <c r="C98" s="118">
        <f>IF($I$74="yes",ROUND(($K$78*C53)+($K$79*E53),2),($K$78*C53)+($K$79*E53))</f>
        <v>-5.98</v>
      </c>
      <c r="D98" s="119">
        <f>C98/$D$90</f>
        <v>-0.008836350203176949</v>
      </c>
    </row>
    <row r="99" spans="1:4" ht="11.25">
      <c r="A99" s="5">
        <f t="shared" si="8"/>
        <v>28</v>
      </c>
      <c r="B99" s="5" t="s">
        <v>71</v>
      </c>
      <c r="C99" s="120">
        <f>IF($I$74="yes",ROUND(($K$78*C54)+($K$79*E54),2),($K$78*C54)+($K$79*E54))</f>
        <v>1.22</v>
      </c>
      <c r="D99" s="119">
        <f>C99/$D$90</f>
        <v>0.0018027336534909494</v>
      </c>
    </row>
    <row r="100" spans="1:4" ht="12" thickBot="1">
      <c r="A100" s="5">
        <f t="shared" si="8"/>
        <v>29</v>
      </c>
      <c r="B100" s="121" t="s">
        <v>72</v>
      </c>
      <c r="C100" s="122">
        <f>SUM(C96:C99)</f>
        <v>-11.65</v>
      </c>
      <c r="D100" s="123">
        <f>D96+D97+D98+D99</f>
        <v>-0.01721462874030292</v>
      </c>
    </row>
    <row r="101" spans="1:4" ht="13.5" thickTop="1">
      <c r="A101" s="5">
        <f t="shared" si="8"/>
        <v>30</v>
      </c>
      <c r="B101" s="5"/>
      <c r="C101" s="124"/>
      <c r="D101" s="124"/>
    </row>
    <row r="102" spans="1:4" ht="12" thickBot="1">
      <c r="A102" s="5">
        <f t="shared" si="8"/>
        <v>31</v>
      </c>
      <c r="B102" s="121" t="s">
        <v>73</v>
      </c>
      <c r="C102" s="122">
        <f>IF($I$74="yes",ROUND(($K$78*C59)+($K$79*E59),2),($K$78*C59)+($K$79*E59))</f>
        <v>2.6</v>
      </c>
      <c r="D102" s="123">
        <f>C102/$D$90</f>
        <v>0.00384189139268563</v>
      </c>
    </row>
    <row r="103" spans="1:4" ht="13.5" thickTop="1">
      <c r="A103" s="5">
        <f t="shared" si="8"/>
        <v>32</v>
      </c>
      <c r="B103" s="5"/>
      <c r="C103"/>
      <c r="D103"/>
    </row>
    <row r="104" spans="1:4" ht="11.25">
      <c r="A104" s="5">
        <f t="shared" si="8"/>
        <v>33</v>
      </c>
      <c r="B104" s="5" t="s">
        <v>74</v>
      </c>
      <c r="C104" s="120">
        <f>IF($I$74="yes",ROUND(($K$78*C61)+($K$79*E61),2),($K$78*C61)+($K$79*E61))</f>
        <v>5.56</v>
      </c>
      <c r="D104" s="119">
        <f>C104/$D$90</f>
        <v>0.008215736978204654</v>
      </c>
    </row>
    <row r="105" spans="1:4" ht="11.25">
      <c r="A105" s="5">
        <f t="shared" si="8"/>
        <v>34</v>
      </c>
      <c r="B105" s="5" t="s">
        <v>75</v>
      </c>
      <c r="C105" s="120">
        <f>IF($I$74="yes",ROUND(($K$78*C62)+($K$79*E62),2),($K$78*C62)+($K$79*E62))</f>
        <v>29.3</v>
      </c>
      <c r="D105" s="119">
        <f>C105/$D$90</f>
        <v>0.04329516069449575</v>
      </c>
    </row>
    <row r="106" spans="1:4" ht="12" thickBot="1">
      <c r="A106" s="5">
        <f t="shared" si="8"/>
        <v>35</v>
      </c>
      <c r="B106" s="121" t="s">
        <v>76</v>
      </c>
      <c r="C106" s="122">
        <f>C104+C105</f>
        <v>34.86</v>
      </c>
      <c r="D106" s="123">
        <f>D104+D105</f>
        <v>0.05151089767270041</v>
      </c>
    </row>
    <row r="107" spans="1:4" ht="13.5" thickTop="1">
      <c r="A107" s="5">
        <f t="shared" si="8"/>
        <v>36</v>
      </c>
      <c r="B107" s="5"/>
      <c r="C107" s="125"/>
      <c r="D107" s="125"/>
    </row>
    <row r="108" spans="1:4" ht="12" thickBot="1">
      <c r="A108" s="5">
        <f t="shared" si="8"/>
        <v>37</v>
      </c>
      <c r="B108" s="121" t="s">
        <v>77</v>
      </c>
      <c r="C108" s="122">
        <f>C100+C102+C106</f>
        <v>25.81</v>
      </c>
      <c r="D108" s="123">
        <f>D100+D102+D106</f>
        <v>0.03813816032508312</v>
      </c>
    </row>
    <row r="109" ht="12" thickTop="1"/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portrait" scale="70" r:id="rId1"/>
  <headerFooter alignWithMargins="0">
    <oddHeader>&amp;RDPU Exhibit 1
Docket No. 10-057-09,10,11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Employee</dc:creator>
  <cp:keywords/>
  <dc:description/>
  <cp:lastModifiedBy>Sheri Bintz</cp:lastModifiedBy>
  <cp:lastPrinted>2010-07-12T15:35:44Z</cp:lastPrinted>
  <dcterms:created xsi:type="dcterms:W3CDTF">2010-07-08T17:19:13Z</dcterms:created>
  <dcterms:modified xsi:type="dcterms:W3CDTF">2010-07-12T17:13:20Z</dcterms:modified>
  <cp:category>::ODMA\GRPWISE\ASPOSUPT.PUPSC.PUPSCDocs:67592.1</cp:category>
  <cp:version/>
  <cp:contentType/>
  <cp:contentStatus/>
</cp:coreProperties>
</file>