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2270" activeTab="0"/>
  </bookViews>
  <sheets>
    <sheet name="DPU Exhibit 1.1" sheetId="1" r:id="rId1"/>
    <sheet name="DPU Exhibit 1.2" sheetId="2" r:id="rId2"/>
    <sheet name="DPU Exhibit 1.3" sheetId="3" r:id="rId3"/>
    <sheet name="DPU Exhibit 1.4" sheetId="4" r:id="rId4"/>
    <sheet name="DPU Exhibit 1.5" sheetId="5" r:id="rId5"/>
    <sheet name="DPU Exhibit 1.6" sheetId="6" r:id="rId6"/>
    <sheet name="DPU Exhibit 1.7" sheetId="7" r:id="rId7"/>
    <sheet name="DPU Exhibit 1.8" sheetId="8" r:id="rId8"/>
    <sheet name="Sheet1" sheetId="9" r:id="rId9"/>
  </sheets>
  <externalReferences>
    <externalReference r:id="rId12"/>
    <externalReference r:id="rId13"/>
    <externalReference r:id="rId14"/>
  </externalReferences>
  <definedNames>
    <definedName name="AllocationMethod">'[1]Variables'!$AP$33</definedName>
    <definedName name="AvgFactors">'[1]Factors'!$B$3:$P$99</definedName>
    <definedName name="conv" localSheetId="2">'DPU Exhibit 1.3'!#REF!</definedName>
    <definedName name="conv" localSheetId="3">'DPU Exhibit 1.4'!#REF!</definedName>
    <definedName name="conv">'[2]MACRS_Rate'!$D$14</definedName>
    <definedName name="FactorType">'[1]Variables'!$AK$2:$AL$12</definedName>
    <definedName name="Jurisdiction">'[1]Variables'!$AK$15</definedName>
    <definedName name="JurisNumber">'[1]Variables'!$AL$15</definedName>
    <definedName name="last" localSheetId="2">'DPU Exhibit 1.3'!#REF!</definedName>
    <definedName name="last" localSheetId="3">'DPU Exhibit 1.4'!#REF!</definedName>
    <definedName name="last">'[2]MACRS_Rate'!$D$16</definedName>
    <definedName name="m" localSheetId="2">IF('DPU Exhibit 1.3'!conv="Mid-Month",'DPU Exhibit 1.3'!#REF!,NA())</definedName>
    <definedName name="m" localSheetId="3">IF('DPU Exhibit 1.4'!conv="Mid-Month",'DPU Exhibit 1.4'!#REF!,NA())</definedName>
    <definedName name="m" localSheetId="4">IF(conv="Mid-Month",'[2]MACRS_Rate'!$D$15,NA())</definedName>
    <definedName name="m">IF(conv="Mid-Month",'[2]MACRS_Rate'!$D$15,NA())</definedName>
    <definedName name="method" localSheetId="2">'DPU Exhibit 1.3'!#REF!</definedName>
    <definedName name="method" localSheetId="3">'DPU Exhibit 1.4'!#REF!</definedName>
    <definedName name="method">'[2]Basic'!$D$13</definedName>
    <definedName name="n" localSheetId="2">'DPU Exhibit 1.3'!#REF!</definedName>
    <definedName name="n" localSheetId="3">'DPU Exhibit 1.4'!#REF!</definedName>
    <definedName name="n" localSheetId="4">#REF!</definedName>
    <definedName name="n">#REF!</definedName>
    <definedName name="P" localSheetId="2">'DPU Exhibit 1.3'!#REF!</definedName>
    <definedName name="P" localSheetId="3">'DPU Exhibit 1.4'!#REF!</definedName>
    <definedName name="P" localSheetId="4">#REF!</definedName>
    <definedName name="P">#REF!</definedName>
    <definedName name="_xlnm.Print_Area" localSheetId="2">'DPU Exhibit 1.3'!$A$1:$I$73</definedName>
    <definedName name="_xlnm.Print_Area" localSheetId="3">'DPU Exhibit 1.4'!$A$1:$V$40</definedName>
    <definedName name="Q" localSheetId="2">IF('DPU Exhibit 1.3'!conv="Mid-Quarter",'DPU Exhibit 1.3'!#REF!,NA())</definedName>
    <definedName name="Q" localSheetId="3">IF('DPU Exhibit 1.4'!conv="Mid-Quarter",'DPU Exhibit 1.4'!#REF!,NA())</definedName>
    <definedName name="Q" localSheetId="4">IF(conv="Mid-Quarter",'[2]MACRS_Rate'!$D$15,NA())</definedName>
    <definedName name="Q">IF(conv="Mid-Quarter",'[2]MACRS_Rate'!$D$15,NA())</definedName>
    <definedName name="ValidAccount">'[1]Variables'!$AK$43:$AK$386</definedName>
    <definedName name="valuevx">42.314159</definedName>
    <definedName name="YEFactors">'[1]Factors'!$S$3:$AG$99</definedName>
  </definedNames>
  <calcPr fullCalcOnLoad="1"/>
</workbook>
</file>

<file path=xl/sharedStrings.xml><?xml version="1.0" encoding="utf-8"?>
<sst xmlns="http://schemas.openxmlformats.org/spreadsheetml/2006/main" count="622" uniqueCount="206">
  <si>
    <t>Depreciation</t>
  </si>
  <si>
    <t>FL 4 Install 28,000' of 24"</t>
  </si>
  <si>
    <t>FL11 Install 55,780' of 24"</t>
  </si>
  <si>
    <t xml:space="preserve">FL19 Install 8",12" and 20"  </t>
  </si>
  <si>
    <t>FL 19 Retire 2,000' of 10" Pipe</t>
  </si>
  <si>
    <t>Total Net Investment</t>
  </si>
  <si>
    <t>Dep Rate Per Month</t>
  </si>
  <si>
    <t>Accumulated Depreciation</t>
  </si>
  <si>
    <t>Revenue</t>
  </si>
  <si>
    <t>Requirement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</si>
  <si>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</si>
  <si>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</si>
  <si>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</si>
  <si>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</si>
  <si>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</si>
  <si>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>3/</t>
  </si>
  <si>
    <t xml:space="preserve">                        Accumulated Deferred Income Tax</t>
  </si>
  <si>
    <t>4/</t>
  </si>
  <si>
    <t xml:space="preserve">     Net Rate Base</t>
  </si>
  <si>
    <t xml:space="preserve">     Current Commission-Allowed Pre-Tax Rate of Return</t>
  </si>
  <si>
    <t>5/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</si>
  <si>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</si>
  <si>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</si>
  <si>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</si>
  <si>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 xml:space="preserve">     Total Revenue Requirement (Lines 8 through 10)</t>
  </si>
  <si>
    <t>1/ Net investment calculated in Exhibit 1.1</t>
  </si>
  <si>
    <t>2/ Per the Settlement Stipulation, paragraph 16 in Docket 09-057-16.</t>
  </si>
  <si>
    <t xml:space="preserve">3/ Depreciation expense and accumulated depreciation calculated by multiplying the depreciation </t>
  </si>
  <si>
    <t>rate of 2.1% by the net investment amount on line 3.</t>
  </si>
  <si>
    <t>4/ Depreciation for tax purposes is calculated as follows:</t>
  </si>
  <si>
    <t>Net investment</t>
  </si>
  <si>
    <t>Depr Rate</t>
  </si>
  <si>
    <t>ADIT Calculation</t>
  </si>
  <si>
    <t>Calculation of book depreciation</t>
  </si>
  <si>
    <t>x</t>
  </si>
  <si>
    <t>=</t>
  </si>
  <si>
    <t>Calculation of bonus tax depreciation</t>
  </si>
  <si>
    <t>Calculation of remaining tax depreciation</t>
  </si>
  <si>
    <t>Temporary difference between book and tax depreciation</t>
  </si>
  <si>
    <t>Tax rate</t>
  </si>
  <si>
    <t>Deferred Tax</t>
  </si>
  <si>
    <t>5/ Current Commission allowed pretax return as shown in Section 2.07 of the Company's tariff</t>
  </si>
  <si>
    <t>10-057-20</t>
  </si>
  <si>
    <t>QUESTAR - AS FILED</t>
  </si>
  <si>
    <t>Revenue Requirement Difference between DPU and Questar</t>
  </si>
  <si>
    <t>REVENUE REQUIREMENT CALCULATION SUMMARY</t>
  </si>
  <si>
    <t>6/</t>
  </si>
  <si>
    <t>DPU PROPOSED</t>
  </si>
  <si>
    <t>Cumulative Plant Balances</t>
  </si>
  <si>
    <t>Temporary Book/Tax Difference</t>
  </si>
  <si>
    <t>2011 Beg/End Bal</t>
  </si>
  <si>
    <t>Cumulative Temporary Differences</t>
  </si>
  <si>
    <t>Less $10.1 Million in Rates</t>
  </si>
  <si>
    <t>Total Net Additions to Plant not in Rates</t>
  </si>
  <si>
    <t>FL 19 Retire 2,000' of 10" Pipe (FERC 101 - GPIS)</t>
  </si>
  <si>
    <t>Plant Balance Not in Rates (Questar 13 Mo Avg)</t>
  </si>
  <si>
    <t>Plant Balance in Rates (Questar 13 Mo Avg)</t>
  </si>
  <si>
    <t>Accumulated Depreciation (Questar 13 Mo Avg)</t>
  </si>
  <si>
    <t>Total Plant Balance</t>
  </si>
  <si>
    <t>CY 2011</t>
  </si>
  <si>
    <t>FL 19 Retire 2,000' of 10" Pipe (FERC 107 - CWIP)*</t>
  </si>
  <si>
    <t>Ending ADIT Balance</t>
  </si>
  <si>
    <t>7/ Per the Settlement Stipulation, paragraph 16 in Docket 09-057-16.</t>
  </si>
  <si>
    <t>7/</t>
  </si>
  <si>
    <t>8/</t>
  </si>
  <si>
    <t>9/</t>
  </si>
  <si>
    <t>9/ADIT Calculation</t>
  </si>
  <si>
    <t>10/</t>
  </si>
  <si>
    <t>10/ Current Commission allowed pretax return as shown in Section 2.07 of the Company's tariff</t>
  </si>
  <si>
    <t>11/</t>
  </si>
  <si>
    <t>Depreciation Expense 2010</t>
  </si>
  <si>
    <t>Depreciation Expense 2011</t>
  </si>
  <si>
    <t>Feeder Line Investment and Depreciation Schedule</t>
  </si>
  <si>
    <t>DPU EXHIBIT 1.3</t>
  </si>
  <si>
    <t>DPU EXHIBIT 1.4</t>
  </si>
  <si>
    <t>Docket No. 10-057-17</t>
  </si>
  <si>
    <t>DPU EXHIBIT 1.1</t>
  </si>
  <si>
    <t>Line No.</t>
  </si>
  <si>
    <t>IMPACT OF PROPOSED 191 PASS THROUGH APPLICATION DOCKET NO. 10-057-17 ON TOTAL VOLUMETRIC RATES</t>
  </si>
  <si>
    <t>A</t>
  </si>
  <si>
    <t>B</t>
  </si>
  <si>
    <t>C</t>
  </si>
  <si>
    <t>D</t>
  </si>
  <si>
    <t>E</t>
  </si>
  <si>
    <t>Current GS Volumetric Rates</t>
  </si>
  <si>
    <t>SOURCE</t>
  </si>
  <si>
    <t>Summer Rates</t>
  </si>
  <si>
    <t>Winter Rates</t>
  </si>
  <si>
    <t>First 45 Dth</t>
  </si>
  <si>
    <t>Over 45 Dth</t>
  </si>
  <si>
    <t>Base DNG Rate</t>
  </si>
  <si>
    <t>Rates approved in Docket No. 09-057-16, effective August 1, 2010.</t>
  </si>
  <si>
    <t>CET Amortization Rate</t>
  </si>
  <si>
    <t>Rates approved in Docket No. 10-057-10, effective August 1, 2010.</t>
  </si>
  <si>
    <t>DSM Amortization Rate</t>
  </si>
  <si>
    <t>Rates approved in Docket No. 10-057-11, effective August 1, 2010.</t>
  </si>
  <si>
    <t>Low-Income Tariff Rate</t>
  </si>
  <si>
    <t>Rates approved in Docket No. 10-057-08, effective August 1, 2010.</t>
  </si>
  <si>
    <t>Feeder line tracker</t>
  </si>
  <si>
    <t>Total DNG Rate</t>
  </si>
  <si>
    <t>Base SNG Rate</t>
  </si>
  <si>
    <t>Rates approved in Docket No. 10-057-09, effective August 1, 2010.</t>
  </si>
  <si>
    <t>SNG Amortization Rate</t>
  </si>
  <si>
    <t>Total SNG Rate</t>
  </si>
  <si>
    <t>Base Commodity</t>
  </si>
  <si>
    <t>Commodity Amortization Rate</t>
  </si>
  <si>
    <t>Total Commodity Rate</t>
  </si>
  <si>
    <t>Total Volumetric Rate</t>
  </si>
  <si>
    <t>Proposed GS Volumetric Rates</t>
  </si>
  <si>
    <t>Rates requested in Docket No. 10-057-17, effective January 1, 2011</t>
  </si>
  <si>
    <t>Rates requested in Docket No. 10-057-17, effective January 1, 2012</t>
  </si>
  <si>
    <t>Changes in GS Volumetric Rates</t>
  </si>
  <si>
    <t>%Δ In Total Volumetric Rate</t>
  </si>
  <si>
    <t>Basic Service Fee</t>
  </si>
  <si>
    <t>Category 1</t>
  </si>
  <si>
    <t>GS-1</t>
  </si>
  <si>
    <t>Dth</t>
  </si>
  <si>
    <t>1/1/2011</t>
  </si>
  <si>
    <t>Change</t>
  </si>
  <si>
    <t>% 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</si>
  <si>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</si>
  <si>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</si>
  <si>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</si>
  <si>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</si>
  <si>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</si>
  <si>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</si>
  <si>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</si>
  <si>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</si>
  <si>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</si>
  <si>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</si>
  <si>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</si>
  <si>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</si>
  <si>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</si>
  <si>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Docket No. 10-057-19</t>
  </si>
  <si>
    <t>IMPACT OF PROPOSED CET APPLICATION DOCKET NO. 10-057-19 ON TOTAL VOLUMETRIC RATES</t>
  </si>
  <si>
    <t>Rates requested in Docket No. 10-057-19, effective January 1, 2011.</t>
  </si>
  <si>
    <t>Docket Nos. 10-057-17,18,19,20</t>
  </si>
  <si>
    <t>COMBINED IMPACT OF DOCKET NO. 10-057-17, 18,19, 20 ON TOTAL VOLUMETRIC RATES</t>
  </si>
  <si>
    <t>Rates requested in Docket No. 10-057-18, effective January 1, 2011.</t>
  </si>
  <si>
    <t>C. EFFECT OF COMBINED RATES ON A TYPICAL RESIDENTIAL CUSTOMER</t>
  </si>
  <si>
    <t>DPU EXHIBIT 1.2</t>
  </si>
  <si>
    <t>DPU EXHIBIT 1.7</t>
  </si>
  <si>
    <t>F</t>
  </si>
  <si>
    <t>G</t>
  </si>
  <si>
    <t>H</t>
  </si>
  <si>
    <t xml:space="preserve">I </t>
  </si>
  <si>
    <t>J</t>
  </si>
  <si>
    <t>K</t>
  </si>
  <si>
    <t xml:space="preserve">Current Rates </t>
  </si>
  <si>
    <t>Infrastructure</t>
  </si>
  <si>
    <t xml:space="preserve">Net </t>
  </si>
  <si>
    <t>Utah GS</t>
  </si>
  <si>
    <t>Existing Volumes</t>
  </si>
  <si>
    <t>Replacement</t>
  </si>
  <si>
    <t>Percentage</t>
  </si>
  <si>
    <t>Volumetric Rates</t>
  </si>
  <si>
    <t>Curr. Rate</t>
  </si>
  <si>
    <t>Revenues</t>
  </si>
  <si>
    <t>Rev</t>
  </si>
  <si>
    <t>Increase</t>
  </si>
  <si>
    <t>Winter</t>
  </si>
  <si>
    <t>Block 1</t>
  </si>
  <si>
    <t>First</t>
  </si>
  <si>
    <t>Block 2</t>
  </si>
  <si>
    <t>Next</t>
  </si>
  <si>
    <t>Block 3</t>
  </si>
  <si>
    <t>All Over</t>
  </si>
  <si>
    <t>Summer</t>
  </si>
  <si>
    <t>Total Volumetric Charges</t>
  </si>
  <si>
    <t>Fixed Charges</t>
  </si>
  <si>
    <t>Total Charges</t>
  </si>
  <si>
    <t>Utah NGV</t>
  </si>
  <si>
    <t>All Usage</t>
  </si>
  <si>
    <t>Utah FS</t>
  </si>
  <si>
    <t>Utah IS</t>
  </si>
  <si>
    <t>All Year</t>
  </si>
  <si>
    <t>Utah FT-1</t>
  </si>
  <si>
    <t>Block 4</t>
  </si>
  <si>
    <t>Utah TS</t>
  </si>
  <si>
    <t>annual demand</t>
  </si>
  <si>
    <t>Utah MT</t>
  </si>
  <si>
    <t>6/ See DPU Exhibit 3 Line 15</t>
  </si>
  <si>
    <t>8/ See DPU Exhibit 3 Line 18</t>
  </si>
  <si>
    <t>Book Depreciation (See Exhibit 3)</t>
  </si>
  <si>
    <t>Tax Depreciation (See Exhibit 2)</t>
  </si>
  <si>
    <t>11/See DPU Exhibit 3 Line 17</t>
  </si>
  <si>
    <t xml:space="preserve">*The $18,719 are labor and disposal costs that can be considered in progress. Since these costs are part of a retirement work order they are retired directly from 107 rather than booking them to 101 and then retiring them. </t>
  </si>
  <si>
    <t>DPU EXHIBIT 1.8</t>
  </si>
  <si>
    <t>DPU Exhibit 1.6</t>
  </si>
  <si>
    <t>INCREMENTAL REVENUE REQUIREMENT CHANGE</t>
  </si>
  <si>
    <t>DPU EXHIBIT 1.5</t>
  </si>
  <si>
    <t>Original</t>
  </si>
  <si>
    <t>AFUDC &amp; Removal</t>
  </si>
  <si>
    <t>Book Accumulated</t>
  </si>
  <si>
    <t>ADIT</t>
  </si>
  <si>
    <t>Retirement Effect</t>
  </si>
  <si>
    <t>of Retirement Costs</t>
  </si>
  <si>
    <t>Beg/End Avg</t>
  </si>
  <si>
    <t>on Accum Dep</t>
  </si>
  <si>
    <t>Incremental Revenue Requirement Increase/(Decrease)</t>
  </si>
  <si>
    <t>Total Revenue Requirement Adjustment - Increase/(Decrease)</t>
  </si>
  <si>
    <t>DPU Adjusted Rates requested in Docket No. 10-057-20, effective January 1, 2011.</t>
  </si>
  <si>
    <t>Modification  #1</t>
  </si>
  <si>
    <t>Modificaton #2</t>
  </si>
  <si>
    <t>Modification #3</t>
  </si>
  <si>
    <t>Modification #4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</si>
</sst>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0.0000%"/>
    <numFmt numFmtId="168" formatCode="&quot;$&quot;#,##0.00000_);\(&quot;$&quot;#,##0.00000\)"/>
    <numFmt numFmtId="169" formatCode="#,##0.0_);\(#,##0.0\)"/>
    <numFmt numFmtId="170" formatCode="#,##0.00000_);\(#,##0.00000\)"/>
    <numFmt numFmtId="171" formatCode="_(* #,##0.00000_);_(* \(#,##0.00000\);_(* &quot;-&quot;??_);_(@_)"/>
  </numFmts>
  <fonts count="6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u val="single"/>
      <sz val="8"/>
      <color indexed="8"/>
      <name val="Arial"/>
      <family val="2"/>
    </font>
    <font>
      <sz val="8"/>
      <color indexed="48"/>
      <name val="Arial"/>
      <family val="2"/>
    </font>
    <font>
      <sz val="8"/>
      <name val="LinePrinter"/>
      <family val="0"/>
    </font>
    <font>
      <b/>
      <sz val="10"/>
      <color indexed="8"/>
      <name val="Arial"/>
      <family val="2"/>
    </font>
    <font>
      <sz val="8"/>
      <color indexed="17"/>
      <name val="Arial"/>
      <family val="2"/>
    </font>
    <font>
      <b/>
      <sz val="9"/>
      <name val="Lucida Bright"/>
      <family val="1"/>
    </font>
    <font>
      <sz val="10"/>
      <color indexed="40"/>
      <name val="Arial"/>
      <family val="2"/>
    </font>
    <font>
      <sz val="9"/>
      <color indexed="40"/>
      <name val="Lucida Brigh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10"/>
      <color rgb="FF00B0F0"/>
      <name val="Arial"/>
      <family val="2"/>
    </font>
    <font>
      <sz val="9"/>
      <color rgb="FF00B0F0"/>
      <name val="Lucida Br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ck">
        <color rgb="FFFF0000"/>
      </left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>
        <color rgb="FFFF0000"/>
      </left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/>
      <right/>
      <top style="double"/>
      <bottom style="double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3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4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61" fillId="0" borderId="0" xfId="61" applyFont="1" applyProtection="1">
      <alignment/>
      <protection/>
    </xf>
    <xf numFmtId="164" fontId="61" fillId="0" borderId="0" xfId="44" applyNumberFormat="1" applyFont="1" applyAlignment="1" applyProtection="1">
      <alignment/>
      <protection/>
    </xf>
    <xf numFmtId="164" fontId="0" fillId="0" borderId="0" xfId="44" applyNumberFormat="1" applyFont="1" applyAlignment="1" applyProtection="1">
      <alignment/>
      <protection/>
    </xf>
    <xf numFmtId="43" fontId="4" fillId="0" borderId="0" xfId="61" applyNumberFormat="1" applyFont="1" applyProtection="1">
      <alignment/>
      <protection/>
    </xf>
    <xf numFmtId="0" fontId="4" fillId="0" borderId="11" xfId="61" applyFont="1" applyBorder="1" applyProtection="1">
      <alignment/>
      <protection/>
    </xf>
    <xf numFmtId="38" fontId="0" fillId="0" borderId="0" xfId="44" applyNumberFormat="1" applyFont="1" applyAlignment="1">
      <alignment horizontal="center"/>
    </xf>
    <xf numFmtId="0" fontId="4" fillId="0" borderId="0" xfId="6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/>
    </xf>
    <xf numFmtId="166" fontId="7" fillId="0" borderId="9" xfId="44" applyNumberFormat="1" applyFont="1" applyBorder="1" applyAlignment="1" quotePrefix="1">
      <alignment horizontal="center" wrapText="1"/>
    </xf>
    <xf numFmtId="166" fontId="7" fillId="0" borderId="12" xfId="44" applyNumberFormat="1" applyFont="1" applyBorder="1" applyAlignment="1" quotePrefix="1">
      <alignment horizontal="center" wrapText="1"/>
    </xf>
    <xf numFmtId="164" fontId="4" fillId="0" borderId="0" xfId="44" applyNumberFormat="1" applyFont="1" applyAlignment="1" applyProtection="1">
      <alignment/>
      <protection/>
    </xf>
    <xf numFmtId="164" fontId="4" fillId="0" borderId="11" xfId="44" applyNumberFormat="1" applyFont="1" applyBorder="1" applyAlignme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0" xfId="61" applyFont="1" applyBorder="1" applyAlignment="1">
      <alignment horizontal="left" vertical="top"/>
      <protection/>
    </xf>
    <xf numFmtId="6" fontId="0" fillId="0" borderId="0" xfId="61" applyNumberFormat="1" applyFont="1" applyBorder="1">
      <alignment/>
      <protection/>
    </xf>
    <xf numFmtId="0" fontId="0" fillId="0" borderId="14" xfId="61" applyFont="1" applyBorder="1" applyAlignment="1">
      <alignment/>
      <protection/>
    </xf>
    <xf numFmtId="0" fontId="0" fillId="0" borderId="14" xfId="61" applyFont="1" applyBorder="1">
      <alignment/>
      <protection/>
    </xf>
    <xf numFmtId="0" fontId="4" fillId="0" borderId="0" xfId="61">
      <alignment/>
      <protection/>
    </xf>
    <xf numFmtId="0" fontId="0" fillId="0" borderId="13" xfId="61" applyFont="1" applyBorder="1" applyAlignment="1">
      <alignment horizontal="right"/>
      <protection/>
    </xf>
    <xf numFmtId="0" fontId="4" fillId="0" borderId="0" xfId="61" applyAlignment="1">
      <alignment horizontal="right"/>
      <protection/>
    </xf>
    <xf numFmtId="0" fontId="4" fillId="0" borderId="13" xfId="61" applyBorder="1" applyAlignment="1">
      <alignment horizontal="right"/>
      <protection/>
    </xf>
    <xf numFmtId="0" fontId="0" fillId="0" borderId="0" xfId="61" applyFont="1" applyAlignment="1">
      <alignment horizontal="left" indent="1"/>
      <protection/>
    </xf>
    <xf numFmtId="0" fontId="4" fillId="0" borderId="0" xfId="61" applyAlignment="1">
      <alignment horizontal="center"/>
      <protection/>
    </xf>
    <xf numFmtId="165" fontId="0" fillId="0" borderId="0" xfId="71" applyNumberFormat="1" applyFont="1" applyAlignment="1">
      <alignment/>
    </xf>
    <xf numFmtId="9" fontId="0" fillId="0" borderId="0" xfId="71" applyFont="1" applyAlignment="1" quotePrefix="1">
      <alignment horizontal="right" vertical="center"/>
    </xf>
    <xf numFmtId="10" fontId="0" fillId="0" borderId="0" xfId="71" applyNumberFormat="1" applyFont="1" applyAlignment="1">
      <alignment/>
    </xf>
    <xf numFmtId="0" fontId="4" fillId="0" borderId="0" xfId="61" applyAlignment="1">
      <alignment vertical="center"/>
      <protection/>
    </xf>
    <xf numFmtId="165" fontId="0" fillId="0" borderId="0" xfId="71" applyNumberFormat="1" applyFont="1" applyBorder="1" applyAlignment="1">
      <alignment/>
    </xf>
    <xf numFmtId="0" fontId="4" fillId="0" borderId="0" xfId="61" applyFont="1" applyAlignment="1" applyProtection="1">
      <alignment horizontal="center"/>
      <protection/>
    </xf>
    <xf numFmtId="164" fontId="4" fillId="0" borderId="11" xfId="42" applyNumberFormat="1" applyFont="1" applyBorder="1" applyAlignment="1" applyProtection="1">
      <alignment/>
      <protection/>
    </xf>
    <xf numFmtId="164" fontId="4" fillId="0" borderId="0" xfId="42" applyNumberFormat="1" applyFont="1" applyAlignment="1" applyProtection="1">
      <alignment/>
      <protection/>
    </xf>
    <xf numFmtId="164" fontId="0" fillId="0" borderId="0" xfId="42" applyNumberFormat="1" applyFont="1" applyBorder="1" applyAlignment="1">
      <alignment wrapText="1"/>
    </xf>
    <xf numFmtId="164" fontId="0" fillId="0" borderId="0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0" fontId="0" fillId="0" borderId="0" xfId="66" applyFont="1" applyBorder="1" applyAlignment="1">
      <alignment horizontal="left"/>
      <protection/>
    </xf>
    <xf numFmtId="0" fontId="0" fillId="0" borderId="0" xfId="66" applyFont="1" applyBorder="1" applyAlignment="1" quotePrefix="1">
      <alignment horizontal="left"/>
      <protection/>
    </xf>
    <xf numFmtId="164" fontId="0" fillId="0" borderId="0" xfId="44" applyNumberFormat="1" applyFont="1" applyAlignment="1" applyProtection="1">
      <alignment/>
      <protection/>
    </xf>
    <xf numFmtId="0" fontId="10" fillId="0" borderId="0" xfId="61" applyFont="1" applyAlignment="1" applyProtection="1">
      <alignment horizontal="left"/>
      <protection/>
    </xf>
    <xf numFmtId="0" fontId="0" fillId="34" borderId="17" xfId="61" applyFont="1" applyFill="1" applyBorder="1" applyAlignment="1">
      <alignment horizontal="left" vertical="top"/>
      <protection/>
    </xf>
    <xf numFmtId="0" fontId="4" fillId="34" borderId="18" xfId="61" applyFont="1" applyFill="1" applyBorder="1" applyProtection="1">
      <alignment/>
      <protection/>
    </xf>
    <xf numFmtId="0" fontId="0" fillId="34" borderId="18" xfId="61" applyFont="1" applyFill="1" applyBorder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>
      <alignment/>
      <protection/>
    </xf>
    <xf numFmtId="0" fontId="4" fillId="0" borderId="0" xfId="61" applyFont="1" applyAlignment="1" applyProtection="1">
      <alignment horizontal="left"/>
      <protection/>
    </xf>
    <xf numFmtId="164" fontId="4" fillId="0" borderId="0" xfId="42" applyNumberFormat="1" applyFont="1" applyBorder="1" applyAlignment="1" applyProtection="1">
      <alignment/>
      <protection/>
    </xf>
    <xf numFmtId="164" fontId="4" fillId="0" borderId="13" xfId="42" applyNumberFormat="1" applyFont="1" applyBorder="1" applyAlignment="1" applyProtection="1">
      <alignment/>
      <protection/>
    </xf>
    <xf numFmtId="164" fontId="4" fillId="0" borderId="0" xfId="61" applyNumberFormat="1" applyFont="1" applyProtection="1">
      <alignment/>
      <protection/>
    </xf>
    <xf numFmtId="0" fontId="4" fillId="0" borderId="0" xfId="61" applyFont="1" applyFill="1" applyAlignment="1" applyProtection="1">
      <alignment horizontal="left"/>
      <protection/>
    </xf>
    <xf numFmtId="0" fontId="0" fillId="0" borderId="0" xfId="61" applyFont="1" applyFill="1" applyAlignment="1">
      <alignment/>
      <protection/>
    </xf>
    <xf numFmtId="165" fontId="0" fillId="0" borderId="13" xfId="71" applyNumberFormat="1" applyFont="1" applyBorder="1" applyAlignment="1">
      <alignment/>
    </xf>
    <xf numFmtId="164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0" fontId="0" fillId="0" borderId="0" xfId="61" applyFont="1" applyBorder="1">
      <alignment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>
      <alignment/>
      <protection/>
    </xf>
    <xf numFmtId="0" fontId="0" fillId="0" borderId="14" xfId="61" applyFont="1" applyFill="1" applyBorder="1" applyAlignment="1">
      <alignment/>
      <protection/>
    </xf>
    <xf numFmtId="0" fontId="0" fillId="0" borderId="14" xfId="61" applyFont="1" applyFill="1" applyBorder="1">
      <alignment/>
      <protection/>
    </xf>
    <xf numFmtId="0" fontId="0" fillId="0" borderId="13" xfId="61" applyFont="1" applyFill="1" applyBorder="1" applyAlignment="1">
      <alignment horizontal="center" vertical="center"/>
      <protection/>
    </xf>
    <xf numFmtId="164" fontId="0" fillId="0" borderId="0" xfId="42" applyNumberFormat="1" applyFont="1" applyFill="1" applyAlignment="1">
      <alignment/>
    </xf>
    <xf numFmtId="164" fontId="0" fillId="0" borderId="13" xfId="42" applyNumberFormat="1" applyFont="1" applyFill="1" applyBorder="1" applyAlignment="1">
      <alignment/>
    </xf>
    <xf numFmtId="0" fontId="4" fillId="0" borderId="13" xfId="61" applyFill="1" applyBorder="1" applyAlignment="1">
      <alignment horizontal="center"/>
      <protection/>
    </xf>
    <xf numFmtId="0" fontId="0" fillId="0" borderId="0" xfId="61" applyFont="1" applyAlignment="1">
      <alignment horizontal="left"/>
      <protection/>
    </xf>
    <xf numFmtId="164" fontId="0" fillId="0" borderId="0" xfId="42" applyNumberFormat="1" applyFont="1" applyFill="1" applyBorder="1" applyAlignment="1">
      <alignment horizontal="center" vertical="center"/>
    </xf>
    <xf numFmtId="164" fontId="4" fillId="0" borderId="0" xfId="42" applyNumberFormat="1" applyFont="1" applyFill="1" applyBorder="1" applyAlignment="1">
      <alignment horizontal="center"/>
    </xf>
    <xf numFmtId="164" fontId="4" fillId="0" borderId="0" xfId="42" applyNumberFormat="1" applyFont="1" applyFill="1" applyAlignment="1">
      <alignment/>
    </xf>
    <xf numFmtId="0" fontId="4" fillId="0" borderId="13" xfId="61" applyFont="1" applyBorder="1" applyProtection="1">
      <alignment/>
      <protection/>
    </xf>
    <xf numFmtId="0" fontId="4" fillId="0" borderId="13" xfId="61" applyFont="1" applyBorder="1" applyAlignment="1" applyProtection="1">
      <alignment horizontal="center"/>
      <protection/>
    </xf>
    <xf numFmtId="164" fontId="4" fillId="0" borderId="0" xfId="44" applyNumberFormat="1" applyFont="1" applyFill="1" applyBorder="1" applyAlignment="1" applyProtection="1">
      <alignment/>
      <protection/>
    </xf>
    <xf numFmtId="164" fontId="61" fillId="0" borderId="13" xfId="44" applyNumberFormat="1" applyFont="1" applyBorder="1" applyAlignment="1" applyProtection="1">
      <alignment/>
      <protection/>
    </xf>
    <xf numFmtId="164" fontId="4" fillId="0" borderId="13" xfId="44" applyNumberFormat="1" applyFont="1" applyFill="1" applyBorder="1" applyAlignment="1" applyProtection="1">
      <alignment/>
      <protection/>
    </xf>
    <xf numFmtId="164" fontId="4" fillId="0" borderId="19" xfId="44" applyNumberFormat="1" applyFont="1" applyBorder="1" applyAlignment="1" applyProtection="1">
      <alignment/>
      <protection/>
    </xf>
    <xf numFmtId="164" fontId="0" fillId="0" borderId="13" xfId="44" applyNumberFormat="1" applyFont="1" applyBorder="1" applyAlignment="1" applyProtection="1">
      <alignment/>
      <protection/>
    </xf>
    <xf numFmtId="0" fontId="4" fillId="0" borderId="13" xfId="61" applyFont="1" applyBorder="1" applyAlignment="1" applyProtection="1">
      <alignment/>
      <protection/>
    </xf>
    <xf numFmtId="0" fontId="61" fillId="0" borderId="13" xfId="61" applyFont="1" applyBorder="1" applyProtection="1">
      <alignment/>
      <protection/>
    </xf>
    <xf numFmtId="167" fontId="0" fillId="0" borderId="13" xfId="71" applyNumberFormat="1" applyFont="1" applyBorder="1" applyAlignment="1" applyProtection="1">
      <alignment/>
      <protection/>
    </xf>
    <xf numFmtId="167" fontId="4" fillId="0" borderId="19" xfId="71" applyNumberFormat="1" applyFont="1" applyBorder="1" applyAlignment="1" applyProtection="1">
      <alignment/>
      <protection/>
    </xf>
    <xf numFmtId="164" fontId="61" fillId="0" borderId="0" xfId="44" applyNumberFormat="1" applyFont="1" applyBorder="1" applyAlignment="1" applyProtection="1">
      <alignment/>
      <protection/>
    </xf>
    <xf numFmtId="164" fontId="0" fillId="0" borderId="0" xfId="44" applyNumberFormat="1" applyFont="1" applyBorder="1" applyAlignment="1" applyProtection="1">
      <alignment/>
      <protection/>
    </xf>
    <xf numFmtId="0" fontId="0" fillId="0" borderId="13" xfId="66" applyFont="1" applyBorder="1" applyAlignment="1">
      <alignment horizontal="left"/>
      <protection/>
    </xf>
    <xf numFmtId="164" fontId="0" fillId="0" borderId="13" xfId="44" applyNumberFormat="1" applyFont="1" applyBorder="1" applyAlignment="1" applyProtection="1">
      <alignment horizontal="center"/>
      <protection/>
    </xf>
    <xf numFmtId="0" fontId="4" fillId="0" borderId="15" xfId="61" applyFont="1" applyBorder="1" applyAlignment="1">
      <alignment horizontal="left"/>
      <protection/>
    </xf>
    <xf numFmtId="0" fontId="61" fillId="0" borderId="15" xfId="61" applyFont="1" applyBorder="1" applyProtection="1">
      <alignment/>
      <protection/>
    </xf>
    <xf numFmtId="0" fontId="0" fillId="0" borderId="0" xfId="44" applyNumberFormat="1" applyFont="1" applyAlignment="1" applyProtection="1">
      <alignment horizontal="left"/>
      <protection/>
    </xf>
    <xf numFmtId="164" fontId="0" fillId="0" borderId="0" xfId="44" applyNumberFormat="1" applyFont="1" applyFill="1" applyAlignment="1" applyProtection="1">
      <alignment/>
      <protection/>
    </xf>
    <xf numFmtId="164" fontId="4" fillId="0" borderId="0" xfId="42" applyNumberFormat="1" applyFont="1" applyAlignment="1" applyProtection="1">
      <alignment/>
      <protection/>
    </xf>
    <xf numFmtId="0" fontId="4" fillId="0" borderId="0" xfId="61" applyFont="1" applyAlignment="1" applyProtection="1">
      <alignment horizontal="left" indent="11"/>
      <protection/>
    </xf>
    <xf numFmtId="0" fontId="0" fillId="0" borderId="0" xfId="61" applyFont="1" applyFill="1" applyAlignment="1">
      <alignment horizontal="left" indent="11"/>
      <protection/>
    </xf>
    <xf numFmtId="0" fontId="0" fillId="0" borderId="0" xfId="61" applyFont="1" applyAlignment="1">
      <alignment horizontal="left" indent="11"/>
      <protection/>
    </xf>
    <xf numFmtId="0" fontId="0" fillId="0" borderId="0" xfId="61" applyFont="1" applyAlignment="1">
      <alignment horizontal="left" indent="11"/>
      <protection/>
    </xf>
    <xf numFmtId="164" fontId="4" fillId="0" borderId="0" xfId="61" applyNumberFormat="1" applyFont="1" applyAlignment="1" applyProtection="1">
      <alignment horizontal="center"/>
      <protection/>
    </xf>
    <xf numFmtId="164" fontId="4" fillId="0" borderId="11" xfId="44" applyNumberFormat="1" applyFont="1" applyFill="1" applyBorder="1" applyAlignment="1" applyProtection="1">
      <alignment/>
      <protection/>
    </xf>
    <xf numFmtId="164" fontId="0" fillId="0" borderId="11" xfId="44" applyNumberFormat="1" applyFont="1" applyBorder="1" applyAlignment="1" applyProtection="1">
      <alignment/>
      <protection/>
    </xf>
    <xf numFmtId="164" fontId="4" fillId="0" borderId="14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3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15" xfId="42" applyNumberFormat="1" applyFont="1" applyBorder="1" applyAlignment="1">
      <alignment/>
    </xf>
    <xf numFmtId="10" fontId="0" fillId="0" borderId="0" xfId="70" applyNumberFormat="1" applyFont="1" applyAlignment="1">
      <alignment/>
    </xf>
    <xf numFmtId="0" fontId="11" fillId="0" borderId="0" xfId="67" applyFont="1" applyFill="1" applyBorder="1" applyAlignment="1">
      <alignment horizontal="centerContinuous"/>
      <protection/>
    </xf>
    <xf numFmtId="169" fontId="11" fillId="0" borderId="0" xfId="63" applyNumberFormat="1" applyFont="1" applyBorder="1" applyAlignment="1">
      <alignment horizontal="center"/>
      <protection/>
    </xf>
    <xf numFmtId="3" fontId="12" fillId="0" borderId="0" xfId="64" applyNumberFormat="1" applyFont="1" applyAlignment="1" applyProtection="1">
      <alignment/>
      <protection locked="0"/>
    </xf>
    <xf numFmtId="0" fontId="11" fillId="0" borderId="0" xfId="67" applyAlignment="1">
      <alignment/>
      <protection/>
    </xf>
    <xf numFmtId="0" fontId="11" fillId="0" borderId="0" xfId="67" applyFont="1" applyBorder="1" applyAlignment="1">
      <alignment/>
      <protection/>
    </xf>
    <xf numFmtId="0" fontId="17" fillId="0" borderId="0" xfId="65" applyFont="1" applyFill="1" applyAlignment="1">
      <alignment horizontal="center"/>
      <protection/>
    </xf>
    <xf numFmtId="0" fontId="11" fillId="0" borderId="0" xfId="65" applyFont="1">
      <alignment/>
      <protection/>
    </xf>
    <xf numFmtId="37" fontId="17" fillId="0" borderId="0" xfId="65" applyNumberFormat="1" applyFont="1" applyFill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5" fontId="17" fillId="0" borderId="0" xfId="65" applyNumberFormat="1" applyFont="1" applyFill="1" applyBorder="1" applyAlignment="1">
      <alignment horizontal="centerContinuous"/>
      <protection/>
    </xf>
    <xf numFmtId="0" fontId="17" fillId="0" borderId="0" xfId="65" applyFont="1" applyFill="1" applyBorder="1" applyAlignment="1">
      <alignment horizontal="centerContinuous"/>
      <protection/>
    </xf>
    <xf numFmtId="37" fontId="17" fillId="0" borderId="0" xfId="65" applyNumberFormat="1" applyFont="1" applyFill="1" applyBorder="1" applyAlignment="1">
      <alignment horizontal="centerContinuous"/>
      <protection/>
    </xf>
    <xf numFmtId="0" fontId="11" fillId="0" borderId="0" xfId="65" applyFont="1" applyFill="1">
      <alignment/>
      <protection/>
    </xf>
    <xf numFmtId="37" fontId="11" fillId="0" borderId="0" xfId="65" applyNumberFormat="1" applyFont="1" applyFill="1">
      <alignment/>
      <protection/>
    </xf>
    <xf numFmtId="5" fontId="11" fillId="0" borderId="0" xfId="65" applyNumberFormat="1" applyFont="1" applyFill="1" applyBorder="1">
      <alignment/>
      <protection/>
    </xf>
    <xf numFmtId="0" fontId="11" fillId="0" borderId="0" xfId="65" applyFont="1" applyFill="1" applyBorder="1">
      <alignment/>
      <protection/>
    </xf>
    <xf numFmtId="37" fontId="11" fillId="0" borderId="0" xfId="65" applyNumberFormat="1" applyFont="1" applyFill="1" applyBorder="1">
      <alignment/>
      <protection/>
    </xf>
    <xf numFmtId="0" fontId="17" fillId="0" borderId="0" xfId="65" applyFont="1" applyAlignment="1">
      <alignment horizontal="center"/>
      <protection/>
    </xf>
    <xf numFmtId="0" fontId="11" fillId="0" borderId="20" xfId="67" applyFont="1" applyBorder="1" applyAlignment="1">
      <alignment/>
      <protection/>
    </xf>
    <xf numFmtId="0" fontId="14" fillId="0" borderId="0" xfId="65" applyFont="1">
      <alignment/>
      <protection/>
    </xf>
    <xf numFmtId="0" fontId="15" fillId="0" borderId="21" xfId="65" applyFont="1" applyBorder="1">
      <alignment/>
      <protection/>
    </xf>
    <xf numFmtId="37" fontId="11" fillId="0" borderId="21" xfId="65" applyNumberFormat="1" applyFont="1" applyBorder="1">
      <alignment/>
      <protection/>
    </xf>
    <xf numFmtId="0" fontId="11" fillId="0" borderId="22" xfId="65" applyFont="1" applyBorder="1">
      <alignment/>
      <protection/>
    </xf>
    <xf numFmtId="0" fontId="11" fillId="0" borderId="21" xfId="65" applyFont="1" applyBorder="1">
      <alignment/>
      <protection/>
    </xf>
    <xf numFmtId="0" fontId="11" fillId="0" borderId="22" xfId="67" applyFont="1" applyBorder="1" applyAlignment="1">
      <alignment/>
      <protection/>
    </xf>
    <xf numFmtId="0" fontId="11" fillId="0" borderId="21" xfId="67" applyFont="1" applyBorder="1" applyAlignment="1">
      <alignment/>
      <protection/>
    </xf>
    <xf numFmtId="37" fontId="11" fillId="0" borderId="0" xfId="65" applyNumberFormat="1" applyFont="1">
      <alignment/>
      <protection/>
    </xf>
    <xf numFmtId="170" fontId="11" fillId="0" borderId="0" xfId="65" applyNumberFormat="1" applyFont="1">
      <alignment/>
      <protection/>
    </xf>
    <xf numFmtId="171" fontId="11" fillId="0" borderId="0" xfId="46" applyNumberFormat="1" applyFont="1" applyAlignment="1">
      <alignment/>
    </xf>
    <xf numFmtId="0" fontId="11" fillId="0" borderId="20" xfId="65" applyFont="1" applyBorder="1">
      <alignment/>
      <protection/>
    </xf>
    <xf numFmtId="0" fontId="16" fillId="0" borderId="23" xfId="65" applyFont="1" applyFill="1" applyBorder="1" applyAlignment="1">
      <alignment horizontal="left"/>
      <protection/>
    </xf>
    <xf numFmtId="0" fontId="19" fillId="0" borderId="21" xfId="65" applyFont="1" applyBorder="1">
      <alignment/>
      <protection/>
    </xf>
    <xf numFmtId="0" fontId="19" fillId="0" borderId="21" xfId="67" applyFont="1" applyBorder="1" applyAlignment="1">
      <alignment/>
      <protection/>
    </xf>
    <xf numFmtId="0" fontId="19" fillId="0" borderId="24" xfId="67" applyFont="1" applyBorder="1" applyAlignment="1">
      <alignment/>
      <protection/>
    </xf>
    <xf numFmtId="3" fontId="20" fillId="0" borderId="0" xfId="64" applyFont="1" applyFill="1" applyAlignment="1">
      <alignment horizontal="left"/>
      <protection/>
    </xf>
    <xf numFmtId="3" fontId="11" fillId="0" borderId="0" xfId="64" applyFont="1">
      <alignment/>
      <protection/>
    </xf>
    <xf numFmtId="3" fontId="17" fillId="0" borderId="0" xfId="64" applyFont="1" applyAlignment="1">
      <alignment horizontal="center"/>
      <protection/>
    </xf>
    <xf numFmtId="3" fontId="17" fillId="0" borderId="0" xfId="64" applyFont="1">
      <alignment/>
      <protection/>
    </xf>
    <xf numFmtId="168" fontId="11" fillId="0" borderId="0" xfId="65" applyNumberFormat="1" applyFont="1" applyBorder="1" applyAlignment="1">
      <alignment horizontal="center"/>
      <protection/>
    </xf>
    <xf numFmtId="168" fontId="15" fillId="0" borderId="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"/>
      <protection/>
    </xf>
    <xf numFmtId="168" fontId="15" fillId="0" borderId="0" xfId="65" applyNumberFormat="1" applyFont="1" applyBorder="1" applyAlignment="1">
      <alignment horizontal="center"/>
      <protection/>
    </xf>
    <xf numFmtId="168" fontId="11" fillId="0" borderId="0" xfId="67" applyNumberFormat="1" applyBorder="1" applyAlignment="1">
      <alignment horizontal="center"/>
      <protection/>
    </xf>
    <xf numFmtId="0" fontId="11" fillId="0" borderId="0" xfId="65" applyFont="1" applyBorder="1">
      <alignment/>
      <protection/>
    </xf>
    <xf numFmtId="10" fontId="16" fillId="0" borderId="0" xfId="73" applyNumberFormat="1" applyFont="1" applyFill="1" applyBorder="1" applyAlignment="1">
      <alignment horizontal="center"/>
    </xf>
    <xf numFmtId="0" fontId="11" fillId="0" borderId="25" xfId="67" applyFont="1" applyBorder="1" applyAlignment="1">
      <alignment horizontal="center"/>
      <protection/>
    </xf>
    <xf numFmtId="168" fontId="15" fillId="0" borderId="25" xfId="67" applyNumberFormat="1" applyFont="1" applyBorder="1" applyAlignment="1">
      <alignment horizontal="center"/>
      <protection/>
    </xf>
    <xf numFmtId="168" fontId="11" fillId="0" borderId="25" xfId="65" applyNumberFormat="1" applyFont="1" applyBorder="1" applyAlignment="1">
      <alignment horizontal="center"/>
      <protection/>
    </xf>
    <xf numFmtId="0" fontId="11" fillId="0" borderId="25" xfId="67" applyBorder="1" applyAlignment="1">
      <alignment horizontal="centerContinuous"/>
      <protection/>
    </xf>
    <xf numFmtId="0" fontId="11" fillId="0" borderId="25" xfId="67" applyFont="1" applyBorder="1" applyAlignment="1">
      <alignment horizontal="centerContinuous"/>
      <protection/>
    </xf>
    <xf numFmtId="0" fontId="11" fillId="0" borderId="26" xfId="67" applyBorder="1" applyAlignment="1">
      <alignment horizontal="centerContinuous"/>
      <protection/>
    </xf>
    <xf numFmtId="0" fontId="11" fillId="0" borderId="26" xfId="67" applyFont="1" applyBorder="1" applyAlignment="1">
      <alignment horizontal="centerContinuous"/>
      <protection/>
    </xf>
    <xf numFmtId="0" fontId="11" fillId="0" borderId="27" xfId="67" applyBorder="1" applyAlignment="1">
      <alignment horizontal="centerContinuous"/>
      <protection/>
    </xf>
    <xf numFmtId="0" fontId="11" fillId="0" borderId="28" xfId="67" applyBorder="1" applyAlignment="1">
      <alignment horizontal="centerContinuous"/>
      <protection/>
    </xf>
    <xf numFmtId="0" fontId="11" fillId="0" borderId="29" xfId="67" applyFont="1" applyBorder="1" applyAlignment="1">
      <alignment horizontal="centerContinuous"/>
      <protection/>
    </xf>
    <xf numFmtId="0" fontId="11" fillId="0" borderId="30" xfId="67" applyBorder="1" applyAlignment="1">
      <alignment horizontal="centerContinuous"/>
      <protection/>
    </xf>
    <xf numFmtId="0" fontId="11" fillId="0" borderId="29" xfId="67" applyFont="1" applyBorder="1" applyAlignment="1">
      <alignment horizontal="center"/>
      <protection/>
    </xf>
    <xf numFmtId="0" fontId="11" fillId="0" borderId="30" xfId="67" applyFont="1" applyBorder="1" applyAlignment="1">
      <alignment horizontal="center"/>
      <protection/>
    </xf>
    <xf numFmtId="168" fontId="15" fillId="0" borderId="29" xfId="67" applyNumberFormat="1" applyFont="1" applyBorder="1" applyAlignment="1">
      <alignment horizontal="center"/>
      <protection/>
    </xf>
    <xf numFmtId="168" fontId="15" fillId="0" borderId="30" xfId="67" applyNumberFormat="1" applyFont="1" applyBorder="1" applyAlignment="1">
      <alignment horizontal="center"/>
      <protection/>
    </xf>
    <xf numFmtId="168" fontId="11" fillId="0" borderId="29" xfId="65" applyNumberFormat="1" applyFont="1" applyBorder="1" applyAlignment="1">
      <alignment horizontal="center"/>
      <protection/>
    </xf>
    <xf numFmtId="168" fontId="11" fillId="0" borderId="30" xfId="65" applyNumberFormat="1" applyFont="1" applyBorder="1" applyAlignment="1">
      <alignment horizontal="center"/>
      <protection/>
    </xf>
    <xf numFmtId="168" fontId="11" fillId="0" borderId="31" xfId="67" applyNumberFormat="1" applyBorder="1" applyAlignment="1">
      <alignment horizontal="center"/>
      <protection/>
    </xf>
    <xf numFmtId="0" fontId="11" fillId="0" borderId="27" xfId="67" applyBorder="1" applyAlignment="1">
      <alignment/>
      <protection/>
    </xf>
    <xf numFmtId="0" fontId="11" fillId="0" borderId="32" xfId="67" applyBorder="1" applyAlignment="1">
      <alignment/>
      <protection/>
    </xf>
    <xf numFmtId="0" fontId="11" fillId="0" borderId="33" xfId="67" applyBorder="1" applyAlignment="1">
      <alignment/>
      <protection/>
    </xf>
    <xf numFmtId="0" fontId="11" fillId="0" borderId="34" xfId="67" applyFont="1" applyBorder="1" applyAlignment="1">
      <alignment horizontal="centerContinuous"/>
      <protection/>
    </xf>
    <xf numFmtId="0" fontId="11" fillId="0" borderId="35" xfId="67" applyBorder="1" applyAlignment="1">
      <alignment horizontal="centerContinuous"/>
      <protection/>
    </xf>
    <xf numFmtId="168" fontId="11" fillId="0" borderId="25" xfId="64" applyNumberFormat="1" applyFont="1" applyBorder="1" applyAlignment="1">
      <alignment horizontal="center"/>
      <protection/>
    </xf>
    <xf numFmtId="0" fontId="17" fillId="0" borderId="36" xfId="67" applyFont="1" applyBorder="1" applyAlignment="1">
      <alignment horizontal="centerContinuous"/>
      <protection/>
    </xf>
    <xf numFmtId="0" fontId="17" fillId="0" borderId="36" xfId="67" applyFont="1" applyBorder="1" applyAlignment="1">
      <alignment/>
      <protection/>
    </xf>
    <xf numFmtId="168" fontId="15" fillId="0" borderId="37" xfId="67" applyNumberFormat="1" applyFont="1" applyBorder="1" applyAlignment="1">
      <alignment horizontal="center"/>
      <protection/>
    </xf>
    <xf numFmtId="168" fontId="11" fillId="0" borderId="30" xfId="64" applyNumberFormat="1" applyFont="1" applyBorder="1" applyAlignment="1">
      <alignment horizontal="center"/>
      <protection/>
    </xf>
    <xf numFmtId="0" fontId="16" fillId="0" borderId="0" xfId="65" applyFont="1" applyFill="1" applyBorder="1" applyAlignment="1">
      <alignment horizontal="left"/>
      <protection/>
    </xf>
    <xf numFmtId="168" fontId="21" fillId="0" borderId="25" xfId="67" applyNumberFormat="1" applyFont="1" applyBorder="1" applyAlignment="1">
      <alignment horizontal="center"/>
      <protection/>
    </xf>
    <xf numFmtId="168" fontId="21" fillId="0" borderId="25" xfId="64" applyNumberFormat="1" applyFont="1" applyBorder="1" applyAlignment="1">
      <alignment horizontal="center"/>
      <protection/>
    </xf>
    <xf numFmtId="0" fontId="14" fillId="0" borderId="0" xfId="64" applyNumberFormat="1" applyFont="1">
      <alignment/>
      <protection/>
    </xf>
    <xf numFmtId="168" fontId="62" fillId="0" borderId="25" xfId="67" applyNumberFormat="1" applyFont="1" applyBorder="1" applyAlignment="1">
      <alignment horizontal="center"/>
      <protection/>
    </xf>
    <xf numFmtId="168" fontId="11" fillId="0" borderId="25" xfId="67" applyNumberFormat="1" applyFont="1" applyBorder="1" applyAlignment="1">
      <alignment horizontal="center"/>
      <protection/>
    </xf>
    <xf numFmtId="168" fontId="63" fillId="0" borderId="25" xfId="64" applyNumberFormat="1" applyFont="1" applyBorder="1" applyAlignment="1">
      <alignment horizontal="center"/>
      <protection/>
    </xf>
    <xf numFmtId="0" fontId="20" fillId="0" borderId="0" xfId="65" applyFont="1" applyFill="1" applyAlignment="1">
      <alignment horizontal="left"/>
      <protection/>
    </xf>
    <xf numFmtId="168" fontId="11" fillId="0" borderId="37" xfId="65" applyNumberFormat="1" applyFont="1" applyBorder="1" applyAlignment="1">
      <alignment horizontal="center"/>
      <protection/>
    </xf>
    <xf numFmtId="168" fontId="63" fillId="0" borderId="29" xfId="64" applyNumberFormat="1" applyFont="1" applyBorder="1" applyAlignment="1">
      <alignment horizontal="center"/>
      <protection/>
    </xf>
    <xf numFmtId="168" fontId="63" fillId="0" borderId="29" xfId="67" applyNumberFormat="1" applyFont="1" applyBorder="1" applyAlignment="1">
      <alignment horizontal="center"/>
      <protection/>
    </xf>
    <xf numFmtId="168" fontId="62" fillId="0" borderId="30" xfId="67" applyNumberFormat="1" applyFont="1" applyBorder="1" applyAlignment="1">
      <alignment horizontal="center"/>
      <protection/>
    </xf>
    <xf numFmtId="0" fontId="17" fillId="0" borderId="21" xfId="65" applyFont="1" applyBorder="1">
      <alignment/>
      <protection/>
    </xf>
    <xf numFmtId="0" fontId="17" fillId="0" borderId="21" xfId="67" applyFont="1" applyBorder="1" applyAlignment="1">
      <alignment/>
      <protection/>
    </xf>
    <xf numFmtId="0" fontId="17" fillId="0" borderId="24" xfId="67" applyFont="1" applyBorder="1" applyAlignment="1">
      <alignment/>
      <protection/>
    </xf>
    <xf numFmtId="10" fontId="16" fillId="0" borderId="38" xfId="73" applyNumberFormat="1" applyFont="1" applyFill="1" applyBorder="1" applyAlignment="1">
      <alignment horizontal="center"/>
    </xf>
    <xf numFmtId="168" fontId="15" fillId="0" borderId="31" xfId="67" applyNumberFormat="1" applyFont="1" applyBorder="1" applyAlignment="1">
      <alignment horizontal="center"/>
      <protection/>
    </xf>
    <xf numFmtId="168" fontId="15" fillId="0" borderId="39" xfId="67" applyNumberFormat="1" applyFont="1" applyBorder="1" applyAlignment="1">
      <alignment horizontal="center"/>
      <protection/>
    </xf>
    <xf numFmtId="168" fontId="15" fillId="0" borderId="40" xfId="67" applyNumberFormat="1" applyFont="1" applyBorder="1" applyAlignment="1">
      <alignment horizontal="center"/>
      <protection/>
    </xf>
    <xf numFmtId="168" fontId="21" fillId="0" borderId="29" xfId="67" applyNumberFormat="1" applyFont="1" applyBorder="1" applyAlignment="1">
      <alignment horizontal="center"/>
      <protection/>
    </xf>
    <xf numFmtId="168" fontId="21" fillId="0" borderId="30" xfId="67" applyNumberFormat="1" applyFont="1" applyBorder="1" applyAlignment="1">
      <alignment horizontal="center"/>
      <protection/>
    </xf>
    <xf numFmtId="168" fontId="21" fillId="0" borderId="29" xfId="64" applyNumberFormat="1" applyFont="1" applyBorder="1" applyAlignment="1">
      <alignment horizontal="center"/>
      <protection/>
    </xf>
    <xf numFmtId="168" fontId="21" fillId="0" borderId="30" xfId="64" applyNumberFormat="1" applyFont="1" applyBorder="1" applyAlignment="1">
      <alignment horizontal="center"/>
      <protection/>
    </xf>
    <xf numFmtId="168" fontId="11" fillId="0" borderId="30" xfId="67" applyNumberFormat="1" applyFont="1" applyBorder="1" applyAlignment="1">
      <alignment horizontal="center"/>
      <protection/>
    </xf>
    <xf numFmtId="168" fontId="14" fillId="0" borderId="29" xfId="67" applyNumberFormat="1" applyFont="1" applyBorder="1" applyAlignment="1">
      <alignment horizontal="center"/>
      <protection/>
    </xf>
    <xf numFmtId="10" fontId="11" fillId="0" borderId="0" xfId="73" applyNumberFormat="1" applyFont="1" applyFill="1" applyBorder="1" applyAlignment="1">
      <alignment horizontal="center"/>
    </xf>
    <xf numFmtId="168" fontId="18" fillId="0" borderId="29" xfId="67" applyNumberFormat="1" applyFont="1" applyBorder="1" applyAlignment="1">
      <alignment horizontal="center"/>
      <protection/>
    </xf>
    <xf numFmtId="168" fontId="18" fillId="0" borderId="37" xfId="67" applyNumberFormat="1" applyFont="1" applyBorder="1" applyAlignment="1">
      <alignment horizontal="center"/>
      <protection/>
    </xf>
    <xf numFmtId="168" fontId="17" fillId="0" borderId="41" xfId="67" applyNumberFormat="1" applyFont="1" applyBorder="1" applyAlignment="1">
      <alignment horizontal="center"/>
      <protection/>
    </xf>
    <xf numFmtId="3" fontId="13" fillId="0" borderId="0" xfId="64" applyNumberFormat="1" applyFont="1" applyAlignment="1" applyProtection="1">
      <alignment/>
      <protection locked="0"/>
    </xf>
    <xf numFmtId="0" fontId="0" fillId="0" borderId="0" xfId="0" applyFill="1" applyBorder="1" applyAlignment="1">
      <alignment/>
    </xf>
    <xf numFmtId="10" fontId="11" fillId="0" borderId="0" xfId="63" applyNumberFormat="1" applyFont="1" applyBorder="1" applyAlignment="1">
      <alignment horizontal="center"/>
      <protection/>
    </xf>
    <xf numFmtId="169" fontId="14" fillId="0" borderId="0" xfId="63" applyNumberFormat="1" applyFont="1" applyBorder="1" applyAlignment="1">
      <alignment horizontal="center"/>
      <protection/>
    </xf>
    <xf numFmtId="14" fontId="11" fillId="0" borderId="0" xfId="63" applyNumberFormat="1" applyFont="1" applyBorder="1" applyAlignment="1" quotePrefix="1">
      <alignment horizontal="center"/>
      <protection/>
    </xf>
    <xf numFmtId="14" fontId="15" fillId="0" borderId="0" xfId="63" applyNumberFormat="1" applyFont="1" applyBorder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11" fillId="0" borderId="0" xfId="67" applyBorder="1" applyAlignment="1">
      <alignment horizontal="centerContinuous"/>
      <protection/>
    </xf>
    <xf numFmtId="0" fontId="17" fillId="0" borderId="0" xfId="63" applyFont="1" applyBorder="1" applyAlignment="1">
      <alignment horizontal="centerContinuous"/>
      <protection/>
    </xf>
    <xf numFmtId="0" fontId="13" fillId="0" borderId="0" xfId="63" applyFont="1" applyBorder="1" applyAlignment="1">
      <alignment horizontal="centerContinuous"/>
      <protection/>
    </xf>
    <xf numFmtId="0" fontId="0" fillId="0" borderId="0" xfId="0" applyBorder="1" applyAlignment="1">
      <alignment/>
    </xf>
    <xf numFmtId="3" fontId="12" fillId="0" borderId="0" xfId="64" applyNumberFormat="1" applyFont="1" applyBorder="1" applyAlignment="1" applyProtection="1">
      <alignment/>
      <protection locked="0"/>
    </xf>
    <xf numFmtId="37" fontId="11" fillId="0" borderId="0" xfId="63" applyNumberFormat="1" applyFont="1" applyBorder="1" applyAlignment="1">
      <alignment horizontal="center"/>
      <protection/>
    </xf>
    <xf numFmtId="0" fontId="13" fillId="0" borderId="0" xfId="63" applyFont="1" applyFill="1" applyBorder="1" applyAlignment="1">
      <alignment horizontal="centerContinuous"/>
      <protection/>
    </xf>
    <xf numFmtId="3" fontId="12" fillId="0" borderId="0" xfId="64" applyNumberFormat="1" applyFont="1" applyFill="1" applyBorder="1" applyAlignment="1" applyProtection="1">
      <alignment/>
      <protection locked="0"/>
    </xf>
    <xf numFmtId="7" fontId="14" fillId="0" borderId="0" xfId="63" applyNumberFormat="1" applyFont="1" applyBorder="1" applyAlignment="1">
      <alignment horizontal="center"/>
      <protection/>
    </xf>
    <xf numFmtId="3" fontId="12" fillId="0" borderId="0" xfId="64" applyNumberFormat="1" applyFont="1" applyAlignment="1" applyProtection="1">
      <alignment/>
      <protection locked="0"/>
    </xf>
    <xf numFmtId="0" fontId="11" fillId="0" borderId="0" xfId="67" applyAlignment="1">
      <alignment/>
      <protection/>
    </xf>
    <xf numFmtId="0" fontId="11" fillId="0" borderId="0" xfId="67" applyFont="1" applyBorder="1" applyAlignment="1">
      <alignment/>
      <protection/>
    </xf>
    <xf numFmtId="0" fontId="17" fillId="0" borderId="0" xfId="65" applyFont="1" applyFill="1" applyAlignment="1">
      <alignment horizontal="center"/>
      <protection/>
    </xf>
    <xf numFmtId="0" fontId="11" fillId="0" borderId="0" xfId="65" applyFont="1">
      <alignment/>
      <protection/>
    </xf>
    <xf numFmtId="37" fontId="17" fillId="0" borderId="0" xfId="65" applyNumberFormat="1" applyFont="1" applyFill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5" fontId="17" fillId="0" borderId="0" xfId="65" applyNumberFormat="1" applyFont="1" applyFill="1" applyBorder="1" applyAlignment="1">
      <alignment horizontal="centerContinuous"/>
      <protection/>
    </xf>
    <xf numFmtId="0" fontId="17" fillId="0" borderId="0" xfId="65" applyFont="1" applyFill="1" applyBorder="1" applyAlignment="1">
      <alignment horizontal="centerContinuous"/>
      <protection/>
    </xf>
    <xf numFmtId="37" fontId="17" fillId="0" borderId="0" xfId="65" applyNumberFormat="1" applyFont="1" applyFill="1" applyBorder="1" applyAlignment="1">
      <alignment horizontal="centerContinuous"/>
      <protection/>
    </xf>
    <xf numFmtId="0" fontId="11" fillId="0" borderId="0" xfId="65" applyFont="1" applyFill="1">
      <alignment/>
      <protection/>
    </xf>
    <xf numFmtId="37" fontId="11" fillId="0" borderId="0" xfId="65" applyNumberFormat="1" applyFont="1" applyFill="1">
      <alignment/>
      <protection/>
    </xf>
    <xf numFmtId="5" fontId="11" fillId="0" borderId="0" xfId="65" applyNumberFormat="1" applyFont="1" applyFill="1" applyBorder="1">
      <alignment/>
      <protection/>
    </xf>
    <xf numFmtId="0" fontId="11" fillId="0" borderId="0" xfId="65" applyFont="1" applyFill="1" applyBorder="1">
      <alignment/>
      <protection/>
    </xf>
    <xf numFmtId="37" fontId="11" fillId="0" borderId="0" xfId="65" applyNumberFormat="1" applyFont="1" applyFill="1" applyBorder="1">
      <alignment/>
      <protection/>
    </xf>
    <xf numFmtId="0" fontId="17" fillId="0" borderId="0" xfId="65" applyFont="1" applyAlignment="1">
      <alignment horizontal="center"/>
      <protection/>
    </xf>
    <xf numFmtId="0" fontId="11" fillId="0" borderId="20" xfId="67" applyFont="1" applyBorder="1" applyAlignment="1">
      <alignment/>
      <protection/>
    </xf>
    <xf numFmtId="0" fontId="14" fillId="0" borderId="0" xfId="65" applyFont="1">
      <alignment/>
      <protection/>
    </xf>
    <xf numFmtId="0" fontId="15" fillId="0" borderId="21" xfId="65" applyFont="1" applyBorder="1">
      <alignment/>
      <protection/>
    </xf>
    <xf numFmtId="37" fontId="11" fillId="0" borderId="21" xfId="65" applyNumberFormat="1" applyFont="1" applyBorder="1">
      <alignment/>
      <protection/>
    </xf>
    <xf numFmtId="0" fontId="11" fillId="0" borderId="22" xfId="65" applyFont="1" applyBorder="1">
      <alignment/>
      <protection/>
    </xf>
    <xf numFmtId="0" fontId="11" fillId="0" borderId="21" xfId="65" applyFont="1" applyBorder="1">
      <alignment/>
      <protection/>
    </xf>
    <xf numFmtId="0" fontId="11" fillId="0" borderId="22" xfId="67" applyFont="1" applyBorder="1" applyAlignment="1">
      <alignment/>
      <protection/>
    </xf>
    <xf numFmtId="0" fontId="11" fillId="0" borderId="21" xfId="67" applyFont="1" applyBorder="1" applyAlignment="1">
      <alignment/>
      <protection/>
    </xf>
    <xf numFmtId="37" fontId="11" fillId="0" borderId="0" xfId="65" applyNumberFormat="1" applyFont="1">
      <alignment/>
      <protection/>
    </xf>
    <xf numFmtId="170" fontId="11" fillId="0" borderId="0" xfId="65" applyNumberFormat="1" applyFont="1">
      <alignment/>
      <protection/>
    </xf>
    <xf numFmtId="171" fontId="11" fillId="0" borderId="0" xfId="45" applyNumberFormat="1" applyFont="1" applyAlignment="1">
      <alignment/>
    </xf>
    <xf numFmtId="0" fontId="11" fillId="0" borderId="20" xfId="65" applyFont="1" applyBorder="1">
      <alignment/>
      <protection/>
    </xf>
    <xf numFmtId="0" fontId="16" fillId="0" borderId="23" xfId="65" applyFont="1" applyFill="1" applyBorder="1" applyAlignment="1">
      <alignment horizontal="left"/>
      <protection/>
    </xf>
    <xf numFmtId="0" fontId="19" fillId="0" borderId="21" xfId="65" applyFont="1" applyBorder="1">
      <alignment/>
      <protection/>
    </xf>
    <xf numFmtId="0" fontId="19" fillId="0" borderId="21" xfId="67" applyFont="1" applyBorder="1" applyAlignment="1">
      <alignment/>
      <protection/>
    </xf>
    <xf numFmtId="0" fontId="19" fillId="0" borderId="24" xfId="67" applyFont="1" applyBorder="1" applyAlignment="1">
      <alignment/>
      <protection/>
    </xf>
    <xf numFmtId="3" fontId="11" fillId="0" borderId="0" xfId="64" applyFont="1">
      <alignment/>
      <protection/>
    </xf>
    <xf numFmtId="3" fontId="17" fillId="0" borderId="0" xfId="64" applyFont="1" applyAlignment="1">
      <alignment horizontal="center"/>
      <protection/>
    </xf>
    <xf numFmtId="3" fontId="17" fillId="0" borderId="0" xfId="64" applyFont="1">
      <alignment/>
      <protection/>
    </xf>
    <xf numFmtId="168" fontId="11" fillId="0" borderId="0" xfId="65" applyNumberFormat="1" applyFont="1" applyBorder="1" applyAlignment="1">
      <alignment horizontal="center"/>
      <protection/>
    </xf>
    <xf numFmtId="168" fontId="15" fillId="0" borderId="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"/>
      <protection/>
    </xf>
    <xf numFmtId="168" fontId="15" fillId="0" borderId="0" xfId="65" applyNumberFormat="1" applyFont="1" applyBorder="1" applyAlignment="1">
      <alignment horizontal="center"/>
      <protection/>
    </xf>
    <xf numFmtId="168" fontId="11" fillId="0" borderId="0" xfId="67" applyNumberFormat="1" applyBorder="1" applyAlignment="1">
      <alignment horizontal="center"/>
      <protection/>
    </xf>
    <xf numFmtId="0" fontId="11" fillId="0" borderId="0" xfId="65" applyFont="1" applyBorder="1">
      <alignment/>
      <protection/>
    </xf>
    <xf numFmtId="0" fontId="11" fillId="0" borderId="25" xfId="67" applyFont="1" applyBorder="1" applyAlignment="1">
      <alignment horizontal="center"/>
      <protection/>
    </xf>
    <xf numFmtId="168" fontId="15" fillId="0" borderId="25" xfId="67" applyNumberFormat="1" applyFont="1" applyBorder="1" applyAlignment="1">
      <alignment horizontal="center"/>
      <protection/>
    </xf>
    <xf numFmtId="168" fontId="11" fillId="0" borderId="25" xfId="65" applyNumberFormat="1" applyFont="1" applyBorder="1" applyAlignment="1">
      <alignment horizontal="center"/>
      <protection/>
    </xf>
    <xf numFmtId="0" fontId="11" fillId="0" borderId="25" xfId="67" applyBorder="1" applyAlignment="1">
      <alignment horizontal="centerContinuous"/>
      <protection/>
    </xf>
    <xf numFmtId="0" fontId="11" fillId="0" borderId="25" xfId="67" applyFont="1" applyBorder="1" applyAlignment="1">
      <alignment horizontal="centerContinuous"/>
      <protection/>
    </xf>
    <xf numFmtId="0" fontId="11" fillId="0" borderId="26" xfId="67" applyBorder="1" applyAlignment="1">
      <alignment horizontal="centerContinuous"/>
      <protection/>
    </xf>
    <xf numFmtId="0" fontId="11" fillId="0" borderId="26" xfId="67" applyFont="1" applyBorder="1" applyAlignment="1">
      <alignment horizontal="centerContinuous"/>
      <protection/>
    </xf>
    <xf numFmtId="0" fontId="11" fillId="0" borderId="27" xfId="67" applyBorder="1" applyAlignment="1">
      <alignment horizontal="centerContinuous"/>
      <protection/>
    </xf>
    <xf numFmtId="0" fontId="11" fillId="0" borderId="28" xfId="67" applyBorder="1" applyAlignment="1">
      <alignment horizontal="centerContinuous"/>
      <protection/>
    </xf>
    <xf numFmtId="0" fontId="11" fillId="0" borderId="29" xfId="67" applyFont="1" applyBorder="1" applyAlignment="1">
      <alignment horizontal="centerContinuous"/>
      <protection/>
    </xf>
    <xf numFmtId="0" fontId="11" fillId="0" borderId="30" xfId="67" applyBorder="1" applyAlignment="1">
      <alignment horizontal="centerContinuous"/>
      <protection/>
    </xf>
    <xf numFmtId="0" fontId="11" fillId="0" borderId="29" xfId="67" applyFont="1" applyBorder="1" applyAlignment="1">
      <alignment horizontal="center"/>
      <protection/>
    </xf>
    <xf numFmtId="0" fontId="11" fillId="0" borderId="30" xfId="67" applyFont="1" applyBorder="1" applyAlignment="1">
      <alignment horizontal="center"/>
      <protection/>
    </xf>
    <xf numFmtId="168" fontId="15" fillId="0" borderId="29" xfId="67" applyNumberFormat="1" applyFont="1" applyBorder="1" applyAlignment="1">
      <alignment horizontal="center"/>
      <protection/>
    </xf>
    <xf numFmtId="168" fontId="15" fillId="0" borderId="30" xfId="67" applyNumberFormat="1" applyFont="1" applyBorder="1" applyAlignment="1">
      <alignment horizontal="center"/>
      <protection/>
    </xf>
    <xf numFmtId="168" fontId="11" fillId="0" borderId="29" xfId="65" applyNumberFormat="1" applyFont="1" applyBorder="1" applyAlignment="1">
      <alignment horizontal="center"/>
      <protection/>
    </xf>
    <xf numFmtId="168" fontId="11" fillId="0" borderId="30" xfId="65" applyNumberFormat="1" applyFont="1" applyBorder="1" applyAlignment="1">
      <alignment horizontal="center"/>
      <protection/>
    </xf>
    <xf numFmtId="168" fontId="11" fillId="0" borderId="31" xfId="67" applyNumberFormat="1" applyBorder="1" applyAlignment="1">
      <alignment horizontal="center"/>
      <protection/>
    </xf>
    <xf numFmtId="0" fontId="11" fillId="0" borderId="27" xfId="67" applyBorder="1" applyAlignment="1">
      <alignment/>
      <protection/>
    </xf>
    <xf numFmtId="0" fontId="11" fillId="0" borderId="32" xfId="67" applyBorder="1" applyAlignment="1">
      <alignment/>
      <protection/>
    </xf>
    <xf numFmtId="0" fontId="11" fillId="0" borderId="33" xfId="67" applyBorder="1" applyAlignment="1">
      <alignment/>
      <protection/>
    </xf>
    <xf numFmtId="0" fontId="11" fillId="0" borderId="34" xfId="67" applyFont="1" applyBorder="1" applyAlignment="1">
      <alignment horizontal="centerContinuous"/>
      <protection/>
    </xf>
    <xf numFmtId="0" fontId="11" fillId="0" borderId="35" xfId="67" applyBorder="1" applyAlignment="1">
      <alignment horizontal="centerContinuous"/>
      <protection/>
    </xf>
    <xf numFmtId="168" fontId="11" fillId="0" borderId="25" xfId="64" applyNumberFormat="1" applyFont="1" applyBorder="1" applyAlignment="1">
      <alignment horizontal="center"/>
      <protection/>
    </xf>
    <xf numFmtId="0" fontId="17" fillId="0" borderId="36" xfId="67" applyFont="1" applyBorder="1" applyAlignment="1">
      <alignment horizontal="centerContinuous"/>
      <protection/>
    </xf>
    <xf numFmtId="0" fontId="17" fillId="0" borderId="36" xfId="67" applyFont="1" applyBorder="1" applyAlignment="1">
      <alignment/>
      <protection/>
    </xf>
    <xf numFmtId="168" fontId="15" fillId="0" borderId="37" xfId="67" applyNumberFormat="1" applyFont="1" applyBorder="1" applyAlignment="1">
      <alignment horizontal="center"/>
      <protection/>
    </xf>
    <xf numFmtId="168" fontId="11" fillId="0" borderId="30" xfId="64" applyNumberFormat="1" applyFont="1" applyBorder="1" applyAlignment="1">
      <alignment horizontal="center"/>
      <protection/>
    </xf>
    <xf numFmtId="168" fontId="21" fillId="0" borderId="25" xfId="67" applyNumberFormat="1" applyFont="1" applyBorder="1" applyAlignment="1">
      <alignment horizontal="center"/>
      <protection/>
    </xf>
    <xf numFmtId="168" fontId="21" fillId="0" borderId="25" xfId="64" applyNumberFormat="1" applyFont="1" applyBorder="1" applyAlignment="1">
      <alignment horizontal="center"/>
      <protection/>
    </xf>
    <xf numFmtId="0" fontId="14" fillId="0" borderId="0" xfId="64" applyNumberFormat="1" applyFont="1">
      <alignment/>
      <protection/>
    </xf>
    <xf numFmtId="168" fontId="62" fillId="0" borderId="25" xfId="67" applyNumberFormat="1" applyFont="1" applyBorder="1" applyAlignment="1">
      <alignment horizontal="center"/>
      <protection/>
    </xf>
    <xf numFmtId="168" fontId="11" fillId="0" borderId="25" xfId="67" applyNumberFormat="1" applyFont="1" applyBorder="1" applyAlignment="1">
      <alignment horizontal="center"/>
      <protection/>
    </xf>
    <xf numFmtId="168" fontId="63" fillId="0" borderId="25" xfId="67" applyNumberFormat="1" applyFont="1" applyBorder="1" applyAlignment="1">
      <alignment horizontal="center"/>
      <protection/>
    </xf>
    <xf numFmtId="0" fontId="20" fillId="0" borderId="0" xfId="65" applyFont="1" applyFill="1" applyAlignment="1">
      <alignment horizontal="left"/>
      <protection/>
    </xf>
    <xf numFmtId="168" fontId="11" fillId="0" borderId="37" xfId="65" applyNumberFormat="1" applyFont="1" applyBorder="1" applyAlignment="1">
      <alignment horizontal="center"/>
      <protection/>
    </xf>
    <xf numFmtId="168" fontId="63" fillId="0" borderId="29" xfId="67" applyNumberFormat="1" applyFont="1" applyBorder="1" applyAlignment="1">
      <alignment horizontal="center"/>
      <protection/>
    </xf>
    <xf numFmtId="168" fontId="62" fillId="0" borderId="30" xfId="67" applyNumberFormat="1" applyFont="1" applyBorder="1" applyAlignment="1">
      <alignment horizontal="center"/>
      <protection/>
    </xf>
    <xf numFmtId="0" fontId="17" fillId="0" borderId="21" xfId="65" applyFont="1" applyBorder="1">
      <alignment/>
      <protection/>
    </xf>
    <xf numFmtId="0" fontId="17" fillId="0" borderId="21" xfId="67" applyFont="1" applyBorder="1" applyAlignment="1">
      <alignment/>
      <protection/>
    </xf>
    <xf numFmtId="0" fontId="17" fillId="0" borderId="24" xfId="67" applyFont="1" applyBorder="1" applyAlignment="1">
      <alignment/>
      <protection/>
    </xf>
    <xf numFmtId="10" fontId="16" fillId="0" borderId="38" xfId="72" applyNumberFormat="1" applyFont="1" applyFill="1" applyBorder="1" applyAlignment="1">
      <alignment horizontal="center"/>
    </xf>
    <xf numFmtId="168" fontId="15" fillId="0" borderId="31" xfId="67" applyNumberFormat="1" applyFont="1" applyBorder="1" applyAlignment="1">
      <alignment horizontal="center"/>
      <protection/>
    </xf>
    <xf numFmtId="168" fontId="15" fillId="0" borderId="39" xfId="67" applyNumberFormat="1" applyFont="1" applyBorder="1" applyAlignment="1">
      <alignment horizontal="center"/>
      <protection/>
    </xf>
    <xf numFmtId="168" fontId="15" fillId="0" borderId="40" xfId="67" applyNumberFormat="1" applyFont="1" applyBorder="1" applyAlignment="1">
      <alignment horizontal="center"/>
      <protection/>
    </xf>
    <xf numFmtId="168" fontId="21" fillId="0" borderId="29" xfId="67" applyNumberFormat="1" applyFont="1" applyBorder="1" applyAlignment="1">
      <alignment horizontal="center"/>
      <protection/>
    </xf>
    <xf numFmtId="168" fontId="21" fillId="0" borderId="30" xfId="67" applyNumberFormat="1" applyFont="1" applyBorder="1" applyAlignment="1">
      <alignment horizontal="center"/>
      <protection/>
    </xf>
    <xf numFmtId="168" fontId="21" fillId="0" borderId="29" xfId="64" applyNumberFormat="1" applyFont="1" applyBorder="1" applyAlignment="1">
      <alignment horizontal="center"/>
      <protection/>
    </xf>
    <xf numFmtId="168" fontId="21" fillId="0" borderId="30" xfId="64" applyNumberFormat="1" applyFont="1" applyBorder="1" applyAlignment="1">
      <alignment horizontal="center"/>
      <protection/>
    </xf>
    <xf numFmtId="168" fontId="11" fillId="0" borderId="30" xfId="67" applyNumberFormat="1" applyFont="1" applyBorder="1" applyAlignment="1">
      <alignment horizontal="center"/>
      <protection/>
    </xf>
    <xf numFmtId="168" fontId="14" fillId="0" borderId="29" xfId="67" applyNumberFormat="1" applyFont="1" applyBorder="1" applyAlignment="1">
      <alignment horizontal="center"/>
      <protection/>
    </xf>
    <xf numFmtId="5" fontId="11" fillId="0" borderId="0" xfId="63" applyNumberFormat="1" applyFont="1" applyFill="1" applyBorder="1">
      <alignment/>
      <protection/>
    </xf>
    <xf numFmtId="0" fontId="17" fillId="0" borderId="0" xfId="63" applyFont="1" applyFill="1" applyBorder="1" applyAlignment="1">
      <alignment horizontal="centerContinuous"/>
      <protection/>
    </xf>
    <xf numFmtId="0" fontId="11" fillId="0" borderId="0" xfId="63" applyFont="1" applyFill="1" applyBorder="1">
      <alignment/>
      <protection/>
    </xf>
    <xf numFmtId="37" fontId="11" fillId="0" borderId="0" xfId="63" applyNumberFormat="1" applyFont="1" applyFill="1" applyBorder="1">
      <alignment/>
      <protection/>
    </xf>
    <xf numFmtId="0" fontId="11" fillId="0" borderId="0" xfId="67" applyFont="1" applyBorder="1" applyAlignment="1">
      <alignment horizontal="centerContinuous"/>
      <protection/>
    </xf>
    <xf numFmtId="0" fontId="11" fillId="0" borderId="0" xfId="63" applyFont="1" applyBorder="1">
      <alignment/>
      <protection/>
    </xf>
    <xf numFmtId="37" fontId="11" fillId="0" borderId="0" xfId="63" applyNumberFormat="1" applyFont="1" applyBorder="1">
      <alignment/>
      <protection/>
    </xf>
    <xf numFmtId="10" fontId="11" fillId="0" borderId="0" xfId="72" applyNumberFormat="1" applyFont="1" applyFill="1" applyBorder="1" applyAlignment="1">
      <alignment horizontal="center"/>
    </xf>
    <xf numFmtId="7" fontId="11" fillId="0" borderId="0" xfId="63" applyNumberFormat="1" applyFont="1" applyBorder="1" applyAlignment="1">
      <alignment horizontal="center"/>
      <protection/>
    </xf>
    <xf numFmtId="7" fontId="11" fillId="0" borderId="0" xfId="63" applyNumberFormat="1" applyFont="1" applyFill="1" applyBorder="1" applyAlignment="1">
      <alignment horizontal="center"/>
      <protection/>
    </xf>
    <xf numFmtId="168" fontId="63" fillId="0" borderId="30" xfId="67" applyNumberFormat="1" applyFont="1" applyBorder="1" applyAlignment="1">
      <alignment horizontal="center"/>
      <protection/>
    </xf>
    <xf numFmtId="168" fontId="17" fillId="0" borderId="41" xfId="67" applyNumberFormat="1" applyFont="1" applyBorder="1" applyAlignment="1">
      <alignment horizontal="center"/>
      <protection/>
    </xf>
    <xf numFmtId="168" fontId="17" fillId="0" borderId="29" xfId="65" applyNumberFormat="1" applyFont="1" applyBorder="1" applyAlignment="1">
      <alignment horizontal="center"/>
      <protection/>
    </xf>
    <xf numFmtId="168" fontId="17" fillId="0" borderId="37" xfId="65" applyNumberFormat="1" applyFont="1" applyBorder="1" applyAlignment="1">
      <alignment horizontal="center"/>
      <protection/>
    </xf>
    <xf numFmtId="3" fontId="13" fillId="0" borderId="0" xfId="64" applyNumberFormat="1" applyFont="1" applyAlignment="1" applyProtection="1">
      <alignment/>
      <protection locked="0"/>
    </xf>
    <xf numFmtId="0" fontId="11" fillId="0" borderId="0" xfId="67" applyFill="1" applyBorder="1" applyAlignment="1">
      <alignment horizontal="centerContinuous"/>
      <protection/>
    </xf>
    <xf numFmtId="0" fontId="11" fillId="0" borderId="0" xfId="67" applyFont="1" applyFill="1" applyBorder="1" applyAlignment="1">
      <alignment/>
      <protection/>
    </xf>
    <xf numFmtId="7" fontId="14" fillId="0" borderId="0" xfId="63" applyNumberFormat="1" applyFont="1" applyFill="1" applyBorder="1" applyAlignment="1">
      <alignment horizontal="center"/>
      <protection/>
    </xf>
    <xf numFmtId="0" fontId="11" fillId="0" borderId="0" xfId="63" applyFont="1" applyFill="1" applyBorder="1" applyAlignment="1">
      <alignment horizontal="center"/>
      <protection/>
    </xf>
    <xf numFmtId="14" fontId="15" fillId="0" borderId="0" xfId="63" applyNumberFormat="1" applyFont="1" applyFill="1" applyBorder="1" applyAlignment="1">
      <alignment horizontal="center"/>
      <protection/>
    </xf>
    <xf numFmtId="14" fontId="11" fillId="0" borderId="0" xfId="63" applyNumberFormat="1" applyFont="1" applyFill="1" applyBorder="1" applyAlignment="1" quotePrefix="1">
      <alignment horizontal="center"/>
      <protection/>
    </xf>
    <xf numFmtId="37" fontId="11" fillId="0" borderId="0" xfId="63" applyNumberFormat="1" applyFont="1" applyFill="1" applyBorder="1" applyAlignment="1">
      <alignment horizontal="center"/>
      <protection/>
    </xf>
    <xf numFmtId="169" fontId="14" fillId="0" borderId="0" xfId="63" applyNumberFormat="1" applyFont="1" applyFill="1" applyBorder="1" applyAlignment="1">
      <alignment horizontal="center"/>
      <protection/>
    </xf>
    <xf numFmtId="10" fontId="11" fillId="0" borderId="0" xfId="63" applyNumberFormat="1" applyFont="1" applyFill="1" applyBorder="1" applyAlignment="1">
      <alignment horizontal="center"/>
      <protection/>
    </xf>
    <xf numFmtId="169" fontId="11" fillId="0" borderId="0" xfId="63" applyNumberFormat="1" applyFont="1" applyFill="1" applyBorder="1" applyAlignment="1">
      <alignment horizontal="center"/>
      <protection/>
    </xf>
    <xf numFmtId="3" fontId="12" fillId="0" borderId="0" xfId="64" applyNumberFormat="1" applyFont="1" applyFill="1" applyAlignment="1" applyProtection="1">
      <alignment/>
      <protection locked="0"/>
    </xf>
    <xf numFmtId="3" fontId="12" fillId="0" borderId="0" xfId="64" applyNumberFormat="1" applyFont="1" applyAlignment="1" applyProtection="1">
      <alignment/>
      <protection locked="0"/>
    </xf>
    <xf numFmtId="0" fontId="11" fillId="0" borderId="0" xfId="67" applyAlignment="1">
      <alignment/>
      <protection/>
    </xf>
    <xf numFmtId="0" fontId="11" fillId="0" borderId="0" xfId="67" applyFont="1" applyBorder="1" applyAlignment="1">
      <alignment/>
      <protection/>
    </xf>
    <xf numFmtId="0" fontId="11" fillId="0" borderId="42" xfId="67" applyFont="1" applyBorder="1" applyAlignment="1">
      <alignment horizontal="centerContinuous"/>
      <protection/>
    </xf>
    <xf numFmtId="0" fontId="11" fillId="0" borderId="43" xfId="67" applyBorder="1" applyAlignment="1">
      <alignment horizontal="centerContinuous"/>
      <protection/>
    </xf>
    <xf numFmtId="0" fontId="17" fillId="0" borderId="0" xfId="65" applyFont="1" applyFill="1" applyAlignment="1">
      <alignment horizontal="center"/>
      <protection/>
    </xf>
    <xf numFmtId="0" fontId="11" fillId="0" borderId="0" xfId="65" applyFont="1">
      <alignment/>
      <protection/>
    </xf>
    <xf numFmtId="37" fontId="17" fillId="0" borderId="0" xfId="65" applyNumberFormat="1" applyFont="1" applyFill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5" fontId="17" fillId="0" borderId="0" xfId="65" applyNumberFormat="1" applyFont="1" applyFill="1" applyBorder="1" applyAlignment="1">
      <alignment horizontal="centerContinuous"/>
      <protection/>
    </xf>
    <xf numFmtId="0" fontId="17" fillId="0" borderId="0" xfId="65" applyFont="1" applyFill="1" applyBorder="1" applyAlignment="1">
      <alignment horizontal="centerContinuous"/>
      <protection/>
    </xf>
    <xf numFmtId="37" fontId="17" fillId="0" borderId="0" xfId="65" applyNumberFormat="1" applyFont="1" applyFill="1" applyBorder="1" applyAlignment="1">
      <alignment horizontal="centerContinuous"/>
      <protection/>
    </xf>
    <xf numFmtId="0" fontId="11" fillId="0" borderId="0" xfId="65" applyFont="1" applyFill="1">
      <alignment/>
      <protection/>
    </xf>
    <xf numFmtId="37" fontId="11" fillId="0" borderId="0" xfId="65" applyNumberFormat="1" applyFont="1" applyFill="1">
      <alignment/>
      <protection/>
    </xf>
    <xf numFmtId="5" fontId="11" fillId="0" borderId="0" xfId="65" applyNumberFormat="1" applyFont="1" applyFill="1" applyBorder="1">
      <alignment/>
      <protection/>
    </xf>
    <xf numFmtId="0" fontId="11" fillId="0" borderId="0" xfId="65" applyFont="1" applyFill="1" applyBorder="1">
      <alignment/>
      <protection/>
    </xf>
    <xf numFmtId="37" fontId="11" fillId="0" borderId="0" xfId="65" applyNumberFormat="1" applyFont="1" applyFill="1" applyBorder="1">
      <alignment/>
      <protection/>
    </xf>
    <xf numFmtId="0" fontId="17" fillId="0" borderId="0" xfId="65" applyFont="1" applyAlignment="1">
      <alignment horizontal="center"/>
      <protection/>
    </xf>
    <xf numFmtId="0" fontId="11" fillId="0" borderId="20" xfId="67" applyFont="1" applyBorder="1" applyAlignment="1">
      <alignment/>
      <protection/>
    </xf>
    <xf numFmtId="0" fontId="14" fillId="0" borderId="0" xfId="65" applyFont="1">
      <alignment/>
      <protection/>
    </xf>
    <xf numFmtId="0" fontId="15" fillId="0" borderId="21" xfId="65" applyFont="1" applyBorder="1">
      <alignment/>
      <protection/>
    </xf>
    <xf numFmtId="37" fontId="11" fillId="0" borderId="21" xfId="65" applyNumberFormat="1" applyFont="1" applyBorder="1">
      <alignment/>
      <protection/>
    </xf>
    <xf numFmtId="0" fontId="11" fillId="0" borderId="22" xfId="65" applyFont="1" applyBorder="1">
      <alignment/>
      <protection/>
    </xf>
    <xf numFmtId="0" fontId="11" fillId="0" borderId="21" xfId="65" applyFont="1" applyBorder="1">
      <alignment/>
      <protection/>
    </xf>
    <xf numFmtId="0" fontId="11" fillId="0" borderId="22" xfId="67" applyFont="1" applyBorder="1" applyAlignment="1">
      <alignment/>
      <protection/>
    </xf>
    <xf numFmtId="0" fontId="11" fillId="0" borderId="21" xfId="67" applyFont="1" applyBorder="1" applyAlignment="1">
      <alignment/>
      <protection/>
    </xf>
    <xf numFmtId="37" fontId="11" fillId="0" borderId="0" xfId="65" applyNumberFormat="1" applyFont="1">
      <alignment/>
      <protection/>
    </xf>
    <xf numFmtId="170" fontId="11" fillId="0" borderId="0" xfId="65" applyNumberFormat="1" applyFont="1">
      <alignment/>
      <protection/>
    </xf>
    <xf numFmtId="171" fontId="11" fillId="0" borderId="0" xfId="45" applyNumberFormat="1" applyFont="1" applyAlignment="1">
      <alignment/>
    </xf>
    <xf numFmtId="0" fontId="11" fillId="0" borderId="20" xfId="65" applyFont="1" applyBorder="1">
      <alignment/>
      <protection/>
    </xf>
    <xf numFmtId="0" fontId="16" fillId="0" borderId="23" xfId="65" applyFont="1" applyFill="1" applyBorder="1" applyAlignment="1">
      <alignment horizontal="left"/>
      <protection/>
    </xf>
    <xf numFmtId="0" fontId="11" fillId="0" borderId="42" xfId="67" applyFont="1" applyBorder="1" applyAlignment="1">
      <alignment/>
      <protection/>
    </xf>
    <xf numFmtId="10" fontId="11" fillId="0" borderId="44" xfId="72" applyNumberFormat="1" applyFont="1" applyFill="1" applyBorder="1" applyAlignment="1">
      <alignment horizontal="center"/>
    </xf>
    <xf numFmtId="0" fontId="19" fillId="0" borderId="21" xfId="65" applyFont="1" applyBorder="1">
      <alignment/>
      <protection/>
    </xf>
    <xf numFmtId="0" fontId="19" fillId="0" borderId="21" xfId="67" applyFont="1" applyBorder="1" applyAlignment="1">
      <alignment/>
      <protection/>
    </xf>
    <xf numFmtId="0" fontId="19" fillId="0" borderId="24" xfId="67" applyFont="1" applyBorder="1" applyAlignment="1">
      <alignment/>
      <protection/>
    </xf>
    <xf numFmtId="3" fontId="20" fillId="0" borderId="0" xfId="64" applyFont="1" applyFill="1" applyAlignment="1">
      <alignment horizontal="left"/>
      <protection/>
    </xf>
    <xf numFmtId="168" fontId="11" fillId="0" borderId="0" xfId="65" applyNumberFormat="1" applyFont="1" applyBorder="1" applyAlignment="1">
      <alignment horizontal="center"/>
      <protection/>
    </xf>
    <xf numFmtId="168" fontId="15" fillId="0" borderId="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"/>
      <protection/>
    </xf>
    <xf numFmtId="168" fontId="15" fillId="0" borderId="0" xfId="65" applyNumberFormat="1" applyFont="1" applyBorder="1" applyAlignment="1">
      <alignment horizontal="center"/>
      <protection/>
    </xf>
    <xf numFmtId="168" fontId="11" fillId="0" borderId="0" xfId="67" applyNumberFormat="1" applyBorder="1" applyAlignment="1">
      <alignment horizontal="center"/>
      <protection/>
    </xf>
    <xf numFmtId="0" fontId="11" fillId="0" borderId="0" xfId="65" applyFont="1" applyBorder="1">
      <alignment/>
      <protection/>
    </xf>
    <xf numFmtId="0" fontId="11" fillId="0" borderId="25" xfId="67" applyFont="1" applyBorder="1" applyAlignment="1">
      <alignment horizontal="center"/>
      <protection/>
    </xf>
    <xf numFmtId="168" fontId="15" fillId="0" borderId="25" xfId="67" applyNumberFormat="1" applyFont="1" applyBorder="1" applyAlignment="1">
      <alignment horizontal="center"/>
      <protection/>
    </xf>
    <xf numFmtId="168" fontId="11" fillId="0" borderId="25" xfId="65" applyNumberFormat="1" applyFont="1" applyBorder="1" applyAlignment="1">
      <alignment horizontal="center"/>
      <protection/>
    </xf>
    <xf numFmtId="0" fontId="11" fillId="0" borderId="25" xfId="67" applyBorder="1" applyAlignment="1">
      <alignment horizontal="centerContinuous"/>
      <protection/>
    </xf>
    <xf numFmtId="0" fontId="11" fillId="0" borderId="25" xfId="67" applyFont="1" applyBorder="1" applyAlignment="1">
      <alignment horizontal="centerContinuous"/>
      <protection/>
    </xf>
    <xf numFmtId="0" fontId="11" fillId="0" borderId="26" xfId="67" applyBorder="1" applyAlignment="1">
      <alignment horizontal="centerContinuous"/>
      <protection/>
    </xf>
    <xf numFmtId="0" fontId="11" fillId="0" borderId="26" xfId="67" applyFont="1" applyBorder="1" applyAlignment="1">
      <alignment horizontal="centerContinuous"/>
      <protection/>
    </xf>
    <xf numFmtId="0" fontId="11" fillId="0" borderId="27" xfId="67" applyBorder="1" applyAlignment="1">
      <alignment horizontal="centerContinuous"/>
      <protection/>
    </xf>
    <xf numFmtId="0" fontId="11" fillId="0" borderId="28" xfId="67" applyBorder="1" applyAlignment="1">
      <alignment horizontal="centerContinuous"/>
      <protection/>
    </xf>
    <xf numFmtId="0" fontId="11" fillId="0" borderId="29" xfId="67" applyFont="1" applyBorder="1" applyAlignment="1">
      <alignment horizontal="centerContinuous"/>
      <protection/>
    </xf>
    <xf numFmtId="0" fontId="11" fillId="0" borderId="30" xfId="67" applyBorder="1" applyAlignment="1">
      <alignment horizontal="centerContinuous"/>
      <protection/>
    </xf>
    <xf numFmtId="0" fontId="11" fillId="0" borderId="29" xfId="67" applyFont="1" applyBorder="1" applyAlignment="1">
      <alignment horizontal="center"/>
      <protection/>
    </xf>
    <xf numFmtId="0" fontId="11" fillId="0" borderId="30" xfId="67" applyFont="1" applyBorder="1" applyAlignment="1">
      <alignment horizontal="center"/>
      <protection/>
    </xf>
    <xf numFmtId="168" fontId="15" fillId="0" borderId="29" xfId="67" applyNumberFormat="1" applyFont="1" applyBorder="1" applyAlignment="1">
      <alignment horizontal="center"/>
      <protection/>
    </xf>
    <xf numFmtId="168" fontId="15" fillId="0" borderId="30" xfId="67" applyNumberFormat="1" applyFont="1" applyBorder="1" applyAlignment="1">
      <alignment horizontal="center"/>
      <protection/>
    </xf>
    <xf numFmtId="168" fontId="11" fillId="0" borderId="29" xfId="65" applyNumberFormat="1" applyFont="1" applyBorder="1" applyAlignment="1">
      <alignment horizontal="center"/>
      <protection/>
    </xf>
    <xf numFmtId="168" fontId="11" fillId="0" borderId="30" xfId="65" applyNumberFormat="1" applyFont="1" applyBorder="1" applyAlignment="1">
      <alignment horizontal="center"/>
      <protection/>
    </xf>
    <xf numFmtId="168" fontId="11" fillId="0" borderId="31" xfId="67" applyNumberFormat="1" applyBorder="1" applyAlignment="1">
      <alignment horizontal="center"/>
      <protection/>
    </xf>
    <xf numFmtId="0" fontId="11" fillId="0" borderId="27" xfId="67" applyBorder="1" applyAlignment="1">
      <alignment/>
      <protection/>
    </xf>
    <xf numFmtId="0" fontId="11" fillId="0" borderId="32" xfId="67" applyBorder="1" applyAlignment="1">
      <alignment/>
      <protection/>
    </xf>
    <xf numFmtId="0" fontId="11" fillId="0" borderId="33" xfId="67" applyBorder="1" applyAlignment="1">
      <alignment/>
      <protection/>
    </xf>
    <xf numFmtId="0" fontId="11" fillId="0" borderId="34" xfId="67" applyFont="1" applyBorder="1" applyAlignment="1">
      <alignment horizontal="centerContinuous"/>
      <protection/>
    </xf>
    <xf numFmtId="0" fontId="11" fillId="0" borderId="35" xfId="67" applyBorder="1" applyAlignment="1">
      <alignment horizontal="centerContinuous"/>
      <protection/>
    </xf>
    <xf numFmtId="0" fontId="17" fillId="0" borderId="36" xfId="67" applyFont="1" applyBorder="1" applyAlignment="1">
      <alignment horizontal="centerContinuous"/>
      <protection/>
    </xf>
    <xf numFmtId="0" fontId="17" fillId="0" borderId="36" xfId="67" applyFont="1" applyBorder="1" applyAlignment="1">
      <alignment/>
      <protection/>
    </xf>
    <xf numFmtId="168" fontId="15" fillId="0" borderId="37" xfId="67" applyNumberFormat="1" applyFont="1" applyBorder="1" applyAlignment="1">
      <alignment horizontal="center"/>
      <protection/>
    </xf>
    <xf numFmtId="168" fontId="21" fillId="0" borderId="25" xfId="67" applyNumberFormat="1" applyFont="1" applyBorder="1" applyAlignment="1">
      <alignment horizontal="center"/>
      <protection/>
    </xf>
    <xf numFmtId="0" fontId="14" fillId="0" borderId="0" xfId="64" applyNumberFormat="1" applyFont="1">
      <alignment/>
      <protection/>
    </xf>
    <xf numFmtId="168" fontId="62" fillId="0" borderId="25" xfId="67" applyNumberFormat="1" applyFont="1" applyBorder="1" applyAlignment="1">
      <alignment horizontal="center"/>
      <protection/>
    </xf>
    <xf numFmtId="168" fontId="11" fillId="0" borderId="25" xfId="67" applyNumberFormat="1" applyFont="1" applyBorder="1" applyAlignment="1">
      <alignment horizontal="center"/>
      <protection/>
    </xf>
    <xf numFmtId="0" fontId="20" fillId="0" borderId="0" xfId="65" applyFont="1" applyFill="1" applyAlignment="1">
      <alignment horizontal="left"/>
      <protection/>
    </xf>
    <xf numFmtId="168" fontId="11" fillId="0" borderId="37" xfId="65" applyNumberFormat="1" applyFont="1" applyBorder="1" applyAlignment="1">
      <alignment horizontal="center"/>
      <protection/>
    </xf>
    <xf numFmtId="168" fontId="63" fillId="0" borderId="29" xfId="67" applyNumberFormat="1" applyFont="1" applyBorder="1" applyAlignment="1">
      <alignment horizontal="center"/>
      <protection/>
    </xf>
    <xf numFmtId="168" fontId="62" fillId="0" borderId="30" xfId="67" applyNumberFormat="1" applyFont="1" applyBorder="1" applyAlignment="1">
      <alignment horizontal="center"/>
      <protection/>
    </xf>
    <xf numFmtId="0" fontId="17" fillId="0" borderId="21" xfId="65" applyFont="1" applyBorder="1">
      <alignment/>
      <protection/>
    </xf>
    <xf numFmtId="0" fontId="17" fillId="0" borderId="21" xfId="67" applyFont="1" applyBorder="1" applyAlignment="1">
      <alignment/>
      <protection/>
    </xf>
    <xf numFmtId="0" fontId="17" fillId="0" borderId="24" xfId="67" applyFont="1" applyBorder="1" applyAlignment="1">
      <alignment/>
      <protection/>
    </xf>
    <xf numFmtId="10" fontId="16" fillId="0" borderId="38" xfId="72" applyNumberFormat="1" applyFont="1" applyFill="1" applyBorder="1" applyAlignment="1">
      <alignment horizontal="center"/>
    </xf>
    <xf numFmtId="168" fontId="15" fillId="0" borderId="31" xfId="67" applyNumberFormat="1" applyFont="1" applyBorder="1" applyAlignment="1">
      <alignment horizontal="center"/>
      <protection/>
    </xf>
    <xf numFmtId="168" fontId="15" fillId="0" borderId="39" xfId="67" applyNumberFormat="1" applyFont="1" applyBorder="1" applyAlignment="1">
      <alignment horizontal="center"/>
      <protection/>
    </xf>
    <xf numFmtId="168" fontId="15" fillId="0" borderId="40" xfId="67" applyNumberFormat="1" applyFont="1" applyBorder="1" applyAlignment="1">
      <alignment horizontal="center"/>
      <protection/>
    </xf>
    <xf numFmtId="168" fontId="21" fillId="0" borderId="29" xfId="67" applyNumberFormat="1" applyFont="1" applyBorder="1" applyAlignment="1">
      <alignment horizontal="center"/>
      <protection/>
    </xf>
    <xf numFmtId="168" fontId="21" fillId="0" borderId="30" xfId="67" applyNumberFormat="1" applyFont="1" applyBorder="1" applyAlignment="1">
      <alignment horizontal="center"/>
      <protection/>
    </xf>
    <xf numFmtId="168" fontId="11" fillId="0" borderId="30" xfId="67" applyNumberFormat="1" applyFont="1" applyBorder="1" applyAlignment="1">
      <alignment horizontal="center"/>
      <protection/>
    </xf>
    <xf numFmtId="168" fontId="14" fillId="0" borderId="29" xfId="67" applyNumberFormat="1" applyFont="1" applyBorder="1" applyAlignment="1">
      <alignment horizontal="center"/>
      <protection/>
    </xf>
    <xf numFmtId="5" fontId="11" fillId="0" borderId="0" xfId="63" applyNumberFormat="1" applyFont="1" applyFill="1" applyBorder="1">
      <alignment/>
      <protection/>
    </xf>
    <xf numFmtId="0" fontId="11" fillId="0" borderId="0" xfId="63" applyFont="1">
      <alignment/>
      <protection/>
    </xf>
    <xf numFmtId="37" fontId="11" fillId="0" borderId="0" xfId="63" applyNumberFormat="1" applyFont="1">
      <alignment/>
      <protection/>
    </xf>
    <xf numFmtId="0" fontId="13" fillId="0" borderId="0" xfId="63" applyFont="1" applyAlignment="1">
      <alignment horizontal="centerContinuous"/>
      <protection/>
    </xf>
    <xf numFmtId="0" fontId="17" fillId="0" borderId="0" xfId="63" applyFont="1" applyFill="1" applyBorder="1" applyAlignment="1">
      <alignment horizontal="centerContinuous"/>
      <protection/>
    </xf>
    <xf numFmtId="0" fontId="17" fillId="0" borderId="0" xfId="63" applyFont="1" applyAlignment="1">
      <alignment horizontal="centerContinuous"/>
      <protection/>
    </xf>
    <xf numFmtId="0" fontId="11" fillId="0" borderId="0" xfId="63" applyFont="1" applyFill="1">
      <alignment/>
      <protection/>
    </xf>
    <xf numFmtId="0" fontId="11" fillId="0" borderId="0" xfId="63" applyFont="1" applyFill="1" applyBorder="1">
      <alignment/>
      <protection/>
    </xf>
    <xf numFmtId="37" fontId="11" fillId="0" borderId="0" xfId="63" applyNumberFormat="1" applyFont="1" applyFill="1" applyBorder="1">
      <alignment/>
      <protection/>
    </xf>
    <xf numFmtId="0" fontId="11" fillId="0" borderId="42" xfId="63" applyFont="1" applyBorder="1">
      <alignment/>
      <protection/>
    </xf>
    <xf numFmtId="37" fontId="11" fillId="0" borderId="0" xfId="63" applyNumberFormat="1" applyFont="1" applyBorder="1">
      <alignment/>
      <protection/>
    </xf>
    <xf numFmtId="10" fontId="11" fillId="0" borderId="0" xfId="72" applyNumberFormat="1" applyFont="1" applyFill="1" applyBorder="1" applyAlignment="1">
      <alignment horizontal="center"/>
    </xf>
    <xf numFmtId="7" fontId="14" fillId="0" borderId="43" xfId="63" applyNumberFormat="1" applyFont="1" applyBorder="1" applyAlignment="1">
      <alignment horizontal="center"/>
      <protection/>
    </xf>
    <xf numFmtId="0" fontId="11" fillId="0" borderId="45" xfId="63" applyFont="1" applyBorder="1" applyAlignment="1">
      <alignment horizontal="center"/>
      <protection/>
    </xf>
    <xf numFmtId="14" fontId="15" fillId="0" borderId="45" xfId="63" applyNumberFormat="1" applyFont="1" applyBorder="1" applyAlignment="1">
      <alignment horizontal="center"/>
      <protection/>
    </xf>
    <xf numFmtId="14" fontId="11" fillId="0" borderId="45" xfId="63" applyNumberFormat="1" applyFont="1" applyBorder="1" applyAlignment="1" quotePrefix="1">
      <alignment horizontal="center"/>
      <protection/>
    </xf>
    <xf numFmtId="37" fontId="11" fillId="0" borderId="43" xfId="63" applyNumberFormat="1" applyFont="1" applyBorder="1" applyAlignment="1">
      <alignment horizontal="center"/>
      <protection/>
    </xf>
    <xf numFmtId="0" fontId="11" fillId="0" borderId="46" xfId="63" applyFont="1" applyBorder="1">
      <alignment/>
      <protection/>
    </xf>
    <xf numFmtId="169" fontId="14" fillId="0" borderId="0" xfId="63" applyNumberFormat="1" applyFont="1" applyAlignment="1">
      <alignment horizontal="center"/>
      <protection/>
    </xf>
    <xf numFmtId="7" fontId="11" fillId="0" borderId="0" xfId="63" applyNumberFormat="1" applyFont="1" applyBorder="1" applyAlignment="1">
      <alignment horizontal="center"/>
      <protection/>
    </xf>
    <xf numFmtId="10" fontId="11" fillId="0" borderId="47" xfId="63" applyNumberFormat="1" applyFont="1" applyBorder="1" applyAlignment="1">
      <alignment horizontal="center"/>
      <protection/>
    </xf>
    <xf numFmtId="0" fontId="11" fillId="0" borderId="23" xfId="63" applyFont="1" applyBorder="1">
      <alignment/>
      <protection/>
    </xf>
    <xf numFmtId="169" fontId="11" fillId="0" borderId="48" xfId="63" applyNumberFormat="1" applyFont="1" applyBorder="1" applyAlignment="1">
      <alignment horizontal="center"/>
      <protection/>
    </xf>
    <xf numFmtId="7" fontId="11" fillId="0" borderId="48" xfId="63" applyNumberFormat="1" applyFont="1" applyBorder="1" applyAlignment="1">
      <alignment horizontal="center"/>
      <protection/>
    </xf>
    <xf numFmtId="7" fontId="11" fillId="0" borderId="0" xfId="63" applyNumberFormat="1" applyFont="1" applyFill="1" applyBorder="1" applyAlignment="1">
      <alignment horizontal="center"/>
      <protection/>
    </xf>
    <xf numFmtId="168" fontId="18" fillId="0" borderId="29" xfId="67" applyNumberFormat="1" applyFont="1" applyBorder="1" applyAlignment="1">
      <alignment horizontal="center"/>
      <protection/>
    </xf>
    <xf numFmtId="168" fontId="18" fillId="0" borderId="37" xfId="67" applyNumberFormat="1" applyFont="1" applyBorder="1" applyAlignment="1">
      <alignment horizontal="center"/>
      <protection/>
    </xf>
    <xf numFmtId="168" fontId="17" fillId="0" borderId="41" xfId="67" applyNumberFormat="1" applyFont="1" applyBorder="1" applyAlignment="1">
      <alignment horizontal="center"/>
      <protection/>
    </xf>
    <xf numFmtId="168" fontId="17" fillId="0" borderId="29" xfId="65" applyNumberFormat="1" applyFont="1" applyBorder="1" applyAlignment="1">
      <alignment horizontal="center"/>
      <protection/>
    </xf>
    <xf numFmtId="168" fontId="17" fillId="0" borderId="37" xfId="65" applyNumberFormat="1" applyFont="1" applyBorder="1" applyAlignment="1">
      <alignment horizontal="center"/>
      <protection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37" fontId="25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Fill="1" applyAlignment="1" applyProtection="1">
      <alignment/>
      <protection/>
    </xf>
    <xf numFmtId="37" fontId="25" fillId="0" borderId="0" xfId="0" applyNumberFormat="1" applyFont="1" applyAlignment="1" applyProtection="1">
      <alignment/>
      <protection locked="0"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/>
      <protection/>
    </xf>
    <xf numFmtId="3" fontId="7" fillId="0" borderId="9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 quotePrefix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37" fontId="64" fillId="0" borderId="0" xfId="0" applyNumberFormat="1" applyFont="1" applyFill="1" applyBorder="1" applyAlignment="1" applyProtection="1" quotePrefix="1">
      <alignment horizontal="center"/>
      <protection/>
    </xf>
    <xf numFmtId="37" fontId="64" fillId="0" borderId="0" xfId="0" applyNumberFormat="1" applyFont="1" applyFill="1" applyAlignment="1" applyProtection="1">
      <alignment/>
      <protection/>
    </xf>
    <xf numFmtId="170" fontId="64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10" fontId="0" fillId="0" borderId="0" xfId="70" applyNumberFormat="1" applyFon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0" fontId="0" fillId="34" borderId="0" xfId="0" applyNumberForma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/>
    </xf>
    <xf numFmtId="37" fontId="64" fillId="0" borderId="13" xfId="0" applyNumberFormat="1" applyFont="1" applyFill="1" applyBorder="1" applyAlignment="1" applyProtection="1">
      <alignment/>
      <protection/>
    </xf>
    <xf numFmtId="170" fontId="64" fillId="0" borderId="13" xfId="0" applyNumberFormat="1" applyFont="1" applyFill="1" applyBorder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/>
      <protection/>
    </xf>
    <xf numFmtId="3" fontId="64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 quotePrefix="1">
      <alignment horizontal="center"/>
      <protection/>
    </xf>
    <xf numFmtId="37" fontId="2" fillId="0" borderId="15" xfId="0" applyNumberFormat="1" applyFont="1" applyFill="1" applyBorder="1" applyAlignment="1" applyProtection="1">
      <alignment/>
      <protection/>
    </xf>
    <xf numFmtId="170" fontId="2" fillId="0" borderId="15" xfId="0" applyNumberFormat="1" applyFont="1" applyFill="1" applyBorder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/>
      <protection/>
    </xf>
    <xf numFmtId="9" fontId="2" fillId="0" borderId="15" xfId="70" applyFont="1" applyFill="1" applyBorder="1" applyAlignment="1" applyProtection="1">
      <alignment/>
      <protection/>
    </xf>
    <xf numFmtId="10" fontId="0" fillId="0" borderId="45" xfId="70" applyNumberFormat="1" applyFont="1" applyBorder="1" applyAlignment="1" applyProtection="1">
      <alignment/>
      <protection locked="0"/>
    </xf>
    <xf numFmtId="37" fontId="0" fillId="0" borderId="15" xfId="0" applyNumberFormat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/>
      <protection/>
    </xf>
    <xf numFmtId="10" fontId="0" fillId="0" borderId="15" xfId="70" applyNumberFormat="1" applyFont="1" applyBorder="1" applyAlignment="1" applyProtection="1">
      <alignment/>
      <protection locked="0"/>
    </xf>
    <xf numFmtId="37" fontId="65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37" fontId="64" fillId="0" borderId="0" xfId="0" applyNumberFormat="1" applyFont="1" applyFill="1" applyBorder="1" applyAlignment="1" applyProtection="1">
      <alignment/>
      <protection/>
    </xf>
    <xf numFmtId="170" fontId="6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6" fontId="0" fillId="34" borderId="15" xfId="47" applyNumberFormat="1" applyFont="1" applyFill="1" applyBorder="1" applyAlignment="1" applyProtection="1">
      <alignment/>
      <protection locked="0"/>
    </xf>
    <xf numFmtId="0" fontId="0" fillId="0" borderId="0" xfId="61" applyFont="1" applyAlignment="1">
      <alignment horizontal="center"/>
      <protection/>
    </xf>
    <xf numFmtId="164" fontId="0" fillId="34" borderId="49" xfId="61" applyNumberFormat="1" applyFont="1" applyFill="1" applyBorder="1">
      <alignment/>
      <protection/>
    </xf>
    <xf numFmtId="3" fontId="20" fillId="0" borderId="0" xfId="0" applyNumberFormat="1" applyFont="1" applyFill="1" applyAlignment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68" fontId="21" fillId="0" borderId="29" xfId="0" applyNumberFormat="1" applyFont="1" applyBorder="1" applyAlignment="1">
      <alignment horizontal="center"/>
    </xf>
    <xf numFmtId="168" fontId="21" fillId="0" borderId="25" xfId="0" applyNumberFormat="1" applyFont="1" applyBorder="1" applyAlignment="1">
      <alignment horizontal="center"/>
    </xf>
    <xf numFmtId="168" fontId="21" fillId="0" borderId="30" xfId="0" applyNumberFormat="1" applyFont="1" applyBorder="1" applyAlignment="1">
      <alignment horizontal="center"/>
    </xf>
    <xf numFmtId="168" fontId="11" fillId="0" borderId="25" xfId="0" applyNumberFormat="1" applyFont="1" applyBorder="1" applyAlignment="1">
      <alignment horizontal="center"/>
    </xf>
    <xf numFmtId="168" fontId="11" fillId="0" borderId="30" xfId="0" applyNumberFormat="1" applyFont="1" applyBorder="1" applyAlignment="1">
      <alignment horizontal="center"/>
    </xf>
    <xf numFmtId="168" fontId="63" fillId="0" borderId="29" xfId="0" applyNumberFormat="1" applyFont="1" applyBorder="1" applyAlignment="1">
      <alignment horizontal="center"/>
    </xf>
    <xf numFmtId="0" fontId="0" fillId="35" borderId="0" xfId="0" applyFill="1" applyAlignment="1">
      <alignment/>
    </xf>
    <xf numFmtId="164" fontId="0" fillId="35" borderId="0" xfId="42" applyNumberFormat="1" applyFont="1" applyFill="1" applyAlignment="1">
      <alignment/>
    </xf>
    <xf numFmtId="0" fontId="4" fillId="35" borderId="0" xfId="61" applyFont="1" applyFill="1" applyProtection="1">
      <alignment/>
      <protection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6" fontId="0" fillId="35" borderId="0" xfId="0" applyNumberFormat="1" applyFont="1" applyFill="1" applyAlignment="1">
      <alignment/>
    </xf>
    <xf numFmtId="5" fontId="0" fillId="35" borderId="13" xfId="0" applyNumberFormat="1" applyFont="1" applyFill="1" applyBorder="1" applyAlignment="1">
      <alignment/>
    </xf>
    <xf numFmtId="6" fontId="0" fillId="35" borderId="0" xfId="0" applyNumberFormat="1" applyFont="1" applyFill="1" applyBorder="1" applyAlignment="1">
      <alignment/>
    </xf>
    <xf numFmtId="5" fontId="0" fillId="35" borderId="0" xfId="0" applyNumberFormat="1" applyFont="1" applyFill="1" applyAlignment="1">
      <alignment/>
    </xf>
    <xf numFmtId="6" fontId="0" fillId="35" borderId="13" xfId="0" applyNumberFormat="1" applyFont="1" applyFill="1" applyBorder="1" applyAlignment="1">
      <alignment/>
    </xf>
    <xf numFmtId="10" fontId="0" fillId="35" borderId="0" xfId="70" applyNumberFormat="1" applyFont="1" applyFill="1" applyAlignment="1">
      <alignment/>
    </xf>
    <xf numFmtId="6" fontId="0" fillId="35" borderId="15" xfId="0" applyNumberFormat="1" applyFont="1" applyFill="1" applyBorder="1" applyAlignment="1">
      <alignment/>
    </xf>
    <xf numFmtId="164" fontId="0" fillId="35" borderId="0" xfId="42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3" fontId="2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0" fontId="4" fillId="0" borderId="17" xfId="61" applyFont="1" applyBorder="1" applyAlignment="1" applyProtection="1">
      <alignment horizontal="center"/>
      <protection/>
    </xf>
    <xf numFmtId="0" fontId="4" fillId="0" borderId="18" xfId="61" applyFont="1" applyBorder="1" applyAlignment="1" applyProtection="1">
      <alignment horizontal="center"/>
      <protection/>
    </xf>
    <xf numFmtId="0" fontId="4" fillId="0" borderId="49" xfId="61" applyFont="1" applyBorder="1" applyAlignment="1" applyProtection="1">
      <alignment horizontal="center"/>
      <protection/>
    </xf>
    <xf numFmtId="0" fontId="0" fillId="0" borderId="0" xfId="61" applyFont="1" applyAlignment="1">
      <alignment horizontal="center"/>
      <protection/>
    </xf>
    <xf numFmtId="0" fontId="4" fillId="0" borderId="17" xfId="61" applyBorder="1" applyAlignment="1" applyProtection="1">
      <alignment horizontal="center"/>
      <protection/>
    </xf>
    <xf numFmtId="3" fontId="7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6" xfId="60"/>
    <cellStyle name="Normal 2" xfId="61"/>
    <cellStyle name="Normal 2 2" xfId="62"/>
    <cellStyle name="Normal 3" xfId="63"/>
    <cellStyle name="Normal 4" xfId="64"/>
    <cellStyle name="Normal_CET Balancing Mechanism 08-057-24" xfId="65"/>
    <cellStyle name="Normal_Cost_Tracking_Templates(B)" xfId="66"/>
    <cellStyle name="Normal_GSBill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SChar" xfId="74"/>
    <cellStyle name="PSDate" xfId="75"/>
    <cellStyle name="PSDec" xfId="76"/>
    <cellStyle name="PSHeading" xfId="77"/>
    <cellStyle name="PSInt" xfId="78"/>
    <cellStyle name="PSSpacer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Croft\My%20Documents\PacifiCorp%20General\Reporting\RAM%20June%202010%20Results%20U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Barrow\LOCALS~1\Temp\XPgrpwise\TAX%20DEPRECIATION%20TABLES%20AND%20R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Barrow\LOCALS~1\Temp\XPgrpwise\Tracker%20Exhibits_Change%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AdjSummary"/>
      <sheetName val="Variables"/>
      <sheetName val="Results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1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33">
          <cell r="AP33">
            <v>3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230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416</v>
          </cell>
        </row>
        <row r="131">
          <cell r="AK131">
            <v>419</v>
          </cell>
        </row>
        <row r="132">
          <cell r="AK132">
            <v>421</v>
          </cell>
        </row>
        <row r="133">
          <cell r="AK133">
            <v>427</v>
          </cell>
        </row>
        <row r="134">
          <cell r="AK134">
            <v>428</v>
          </cell>
        </row>
        <row r="135">
          <cell r="AK135">
            <v>429</v>
          </cell>
        </row>
        <row r="136">
          <cell r="AK136">
            <v>431</v>
          </cell>
        </row>
        <row r="137">
          <cell r="AK137">
            <v>432</v>
          </cell>
        </row>
        <row r="138">
          <cell r="AK138">
            <v>440</v>
          </cell>
        </row>
        <row r="139">
          <cell r="AK139">
            <v>442</v>
          </cell>
        </row>
        <row r="140">
          <cell r="AK140">
            <v>444</v>
          </cell>
        </row>
        <row r="141">
          <cell r="AK141">
            <v>445</v>
          </cell>
        </row>
        <row r="142">
          <cell r="AK142">
            <v>447</v>
          </cell>
        </row>
        <row r="143">
          <cell r="AK143">
            <v>448</v>
          </cell>
        </row>
        <row r="144">
          <cell r="AK144">
            <v>449</v>
          </cell>
        </row>
        <row r="145">
          <cell r="AK145">
            <v>450</v>
          </cell>
        </row>
        <row r="146">
          <cell r="AK146">
            <v>451</v>
          </cell>
        </row>
        <row r="147">
          <cell r="AK147">
            <v>453</v>
          </cell>
        </row>
        <row r="148">
          <cell r="AK148">
            <v>454</v>
          </cell>
        </row>
        <row r="149">
          <cell r="AK149">
            <v>456</v>
          </cell>
        </row>
        <row r="150">
          <cell r="AK150">
            <v>500</v>
          </cell>
        </row>
        <row r="151">
          <cell r="AK151">
            <v>501</v>
          </cell>
        </row>
        <row r="152">
          <cell r="AK152">
            <v>502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22841</v>
          </cell>
        </row>
        <row r="264">
          <cell r="AK264">
            <v>25316</v>
          </cell>
        </row>
        <row r="265">
          <cell r="AK265">
            <v>25317</v>
          </cell>
        </row>
        <row r="266">
          <cell r="AK266">
            <v>25318</v>
          </cell>
        </row>
        <row r="267">
          <cell r="AK267">
            <v>25319</v>
          </cell>
        </row>
        <row r="268">
          <cell r="AK268">
            <v>25398</v>
          </cell>
        </row>
        <row r="269">
          <cell r="AK269">
            <v>25399</v>
          </cell>
        </row>
        <row r="270">
          <cell r="AK270">
            <v>40910</v>
          </cell>
        </row>
        <row r="271">
          <cell r="AK271">
            <v>40911</v>
          </cell>
        </row>
        <row r="272">
          <cell r="AK272">
            <v>41010</v>
          </cell>
        </row>
        <row r="273">
          <cell r="AK273">
            <v>41011</v>
          </cell>
        </row>
        <row r="274">
          <cell r="AK274">
            <v>41110</v>
          </cell>
        </row>
        <row r="275">
          <cell r="AK275">
            <v>41111</v>
          </cell>
        </row>
        <row r="276">
          <cell r="AK276">
            <v>41140</v>
          </cell>
        </row>
        <row r="277">
          <cell r="AK277">
            <v>41141</v>
          </cell>
        </row>
        <row r="278">
          <cell r="AK278">
            <v>41160</v>
          </cell>
        </row>
        <row r="279">
          <cell r="AK279">
            <v>41170</v>
          </cell>
        </row>
        <row r="280">
          <cell r="AK280">
            <v>41181</v>
          </cell>
        </row>
        <row r="281">
          <cell r="AK281">
            <v>108360</v>
          </cell>
        </row>
        <row r="282">
          <cell r="AK282">
            <v>108361</v>
          </cell>
        </row>
        <row r="283">
          <cell r="AK283">
            <v>108362</v>
          </cell>
        </row>
        <row r="284">
          <cell r="AK284">
            <v>108364</v>
          </cell>
        </row>
        <row r="285">
          <cell r="AK285">
            <v>108365</v>
          </cell>
        </row>
        <row r="286">
          <cell r="AK286">
            <v>108366</v>
          </cell>
        </row>
        <row r="287">
          <cell r="AK287">
            <v>108367</v>
          </cell>
        </row>
        <row r="288">
          <cell r="AK288">
            <v>108368</v>
          </cell>
        </row>
        <row r="289">
          <cell r="AK289">
            <v>108369</v>
          </cell>
        </row>
        <row r="290">
          <cell r="AK290">
            <v>108370</v>
          </cell>
        </row>
        <row r="291">
          <cell r="AK291">
            <v>108371</v>
          </cell>
        </row>
        <row r="292">
          <cell r="AK292">
            <v>108372</v>
          </cell>
        </row>
        <row r="293">
          <cell r="AK293">
            <v>108373</v>
          </cell>
        </row>
        <row r="294">
          <cell r="AK294">
            <v>111399</v>
          </cell>
        </row>
        <row r="295">
          <cell r="AK295">
            <v>254105</v>
          </cell>
        </row>
        <row r="296">
          <cell r="AK296">
            <v>403360</v>
          </cell>
        </row>
        <row r="297">
          <cell r="AK297">
            <v>403361</v>
          </cell>
        </row>
        <row r="298">
          <cell r="AK298">
            <v>403362</v>
          </cell>
        </row>
        <row r="299">
          <cell r="AK299">
            <v>403364</v>
          </cell>
        </row>
        <row r="300">
          <cell r="AK300">
            <v>403365</v>
          </cell>
        </row>
        <row r="301">
          <cell r="AK301">
            <v>403366</v>
          </cell>
        </row>
        <row r="302">
          <cell r="AK302">
            <v>403367</v>
          </cell>
        </row>
        <row r="303">
          <cell r="AK303">
            <v>403368</v>
          </cell>
        </row>
        <row r="304">
          <cell r="AK304">
            <v>403369</v>
          </cell>
        </row>
        <row r="305">
          <cell r="AK305">
            <v>403370</v>
          </cell>
        </row>
        <row r="306">
          <cell r="AK306">
            <v>403371</v>
          </cell>
        </row>
        <row r="307">
          <cell r="AK307">
            <v>403372</v>
          </cell>
        </row>
        <row r="308">
          <cell r="AK308">
            <v>403373</v>
          </cell>
        </row>
        <row r="309">
          <cell r="AK309">
            <v>404330</v>
          </cell>
        </row>
        <row r="310">
          <cell r="AK310">
            <v>1081390</v>
          </cell>
        </row>
        <row r="311">
          <cell r="AK311">
            <v>1081399</v>
          </cell>
        </row>
        <row r="312">
          <cell r="AK312" t="str">
            <v>108D</v>
          </cell>
        </row>
        <row r="313">
          <cell r="AK313" t="str">
            <v>108D00</v>
          </cell>
        </row>
        <row r="314">
          <cell r="AK314" t="str">
            <v>108DS</v>
          </cell>
        </row>
        <row r="315">
          <cell r="AK315" t="str">
            <v>108EP</v>
          </cell>
        </row>
        <row r="316">
          <cell r="AK316" t="str">
            <v>108GP</v>
          </cell>
        </row>
        <row r="317">
          <cell r="AK317" t="str">
            <v>108HP</v>
          </cell>
        </row>
        <row r="318">
          <cell r="AK318" t="str">
            <v>108MP</v>
          </cell>
        </row>
        <row r="319">
          <cell r="AK319" t="str">
            <v>108MP</v>
          </cell>
        </row>
        <row r="320">
          <cell r="AK320" t="str">
            <v>108NP</v>
          </cell>
        </row>
        <row r="321">
          <cell r="AK321" t="str">
            <v>108OP</v>
          </cell>
        </row>
        <row r="322">
          <cell r="AK322" t="str">
            <v>108SP</v>
          </cell>
        </row>
        <row r="323">
          <cell r="AK323" t="str">
            <v>108TP</v>
          </cell>
        </row>
        <row r="324">
          <cell r="AK324" t="str">
            <v>111CLG</v>
          </cell>
        </row>
        <row r="325">
          <cell r="AK325" t="str">
            <v>111CLH</v>
          </cell>
        </row>
        <row r="326">
          <cell r="AK326" t="str">
            <v>111CLS</v>
          </cell>
        </row>
        <row r="327">
          <cell r="AK327" t="str">
            <v>111SP</v>
          </cell>
        </row>
        <row r="328">
          <cell r="AK328" t="str">
            <v>111IP</v>
          </cell>
        </row>
        <row r="329">
          <cell r="AK329" t="str">
            <v>111IP</v>
          </cell>
        </row>
        <row r="330">
          <cell r="AK330" t="str">
            <v>182M</v>
          </cell>
        </row>
        <row r="331">
          <cell r="AK331" t="str">
            <v>186M</v>
          </cell>
        </row>
        <row r="332">
          <cell r="AK332" t="str">
            <v>390L</v>
          </cell>
        </row>
        <row r="333">
          <cell r="AK333" t="str">
            <v>392L</v>
          </cell>
        </row>
        <row r="334">
          <cell r="AK334" t="str">
            <v>399G</v>
          </cell>
        </row>
        <row r="335">
          <cell r="AK335" t="str">
            <v>399L</v>
          </cell>
        </row>
        <row r="336">
          <cell r="AK336" t="str">
            <v>403EP</v>
          </cell>
        </row>
        <row r="337">
          <cell r="AK337" t="str">
            <v>403GP</v>
          </cell>
        </row>
        <row r="338">
          <cell r="AK338" t="str">
            <v>403GV0</v>
          </cell>
        </row>
        <row r="339">
          <cell r="AK339" t="str">
            <v>403HP</v>
          </cell>
        </row>
        <row r="340">
          <cell r="AK340" t="str">
            <v>403MP</v>
          </cell>
        </row>
        <row r="341">
          <cell r="AK341" t="str">
            <v>403NP</v>
          </cell>
        </row>
        <row r="342">
          <cell r="AK342" t="str">
            <v>403OP</v>
          </cell>
        </row>
        <row r="343">
          <cell r="AK343" t="str">
            <v>403SP</v>
          </cell>
        </row>
        <row r="344">
          <cell r="AK344" t="str">
            <v>403TP</v>
          </cell>
        </row>
        <row r="345">
          <cell r="AK345" t="str">
            <v>404CLG</v>
          </cell>
        </row>
        <row r="346">
          <cell r="AK346" t="str">
            <v>404HP</v>
          </cell>
        </row>
        <row r="347">
          <cell r="AK347" t="str">
            <v>404IP</v>
          </cell>
        </row>
        <row r="348">
          <cell r="AK348" t="str">
            <v>404M</v>
          </cell>
        </row>
        <row r="349">
          <cell r="AK349" t="str">
            <v>404OP</v>
          </cell>
        </row>
        <row r="350">
          <cell r="AK350" t="str">
            <v>447NPC</v>
          </cell>
        </row>
        <row r="351">
          <cell r="AK351" t="str">
            <v>501NPC</v>
          </cell>
        </row>
        <row r="352">
          <cell r="AK352" t="str">
            <v>503NPC</v>
          </cell>
        </row>
        <row r="353">
          <cell r="AK353" t="str">
            <v>547NPC</v>
          </cell>
        </row>
        <row r="354">
          <cell r="AK354" t="str">
            <v>555NPC</v>
          </cell>
        </row>
        <row r="355">
          <cell r="AK355" t="str">
            <v>565NPC</v>
          </cell>
        </row>
        <row r="356">
          <cell r="AK356" t="str">
            <v>CWC</v>
          </cell>
        </row>
        <row r="357">
          <cell r="AK357" t="str">
            <v>D00</v>
          </cell>
        </row>
        <row r="358">
          <cell r="AK358" t="str">
            <v>DFA</v>
          </cell>
        </row>
        <row r="359">
          <cell r="AK359" t="str">
            <v>DS0</v>
          </cell>
        </row>
        <row r="360">
          <cell r="AK360" t="str">
            <v>FITOTH</v>
          </cell>
        </row>
        <row r="361">
          <cell r="AK361" t="str">
            <v>FITPMI</v>
          </cell>
        </row>
        <row r="362">
          <cell r="AK362" t="str">
            <v>G00</v>
          </cell>
        </row>
        <row r="363">
          <cell r="AK363" t="str">
            <v>H00</v>
          </cell>
        </row>
        <row r="364">
          <cell r="AK364" t="str">
            <v>I00</v>
          </cell>
        </row>
        <row r="365">
          <cell r="AK365" t="str">
            <v>N00</v>
          </cell>
        </row>
        <row r="366">
          <cell r="AK366" t="str">
            <v>O00</v>
          </cell>
        </row>
        <row r="367">
          <cell r="AK367" t="str">
            <v>OWC131</v>
          </cell>
        </row>
        <row r="368">
          <cell r="AK368" t="str">
            <v>OWC135</v>
          </cell>
        </row>
        <row r="369">
          <cell r="AK369" t="str">
            <v>OWC143</v>
          </cell>
        </row>
        <row r="370">
          <cell r="AK370" t="str">
            <v>OWC230</v>
          </cell>
        </row>
        <row r="371">
          <cell r="AK371" t="str">
            <v>OWC232</v>
          </cell>
        </row>
        <row r="372">
          <cell r="AK372" t="str">
            <v>OWC25330</v>
          </cell>
        </row>
        <row r="373">
          <cell r="AK373" t="str">
            <v>S00</v>
          </cell>
        </row>
        <row r="374">
          <cell r="AK374" t="str">
            <v>SCHMAF</v>
          </cell>
        </row>
        <row r="375">
          <cell r="AK375" t="str">
            <v>SCHMAP</v>
          </cell>
        </row>
        <row r="376">
          <cell r="AK376" t="str">
            <v>SCHMAT</v>
          </cell>
        </row>
        <row r="377">
          <cell r="AK377" t="str">
            <v>SCHMDF</v>
          </cell>
        </row>
        <row r="378">
          <cell r="AK378" t="str">
            <v>SCHMDP</v>
          </cell>
        </row>
        <row r="379">
          <cell r="AK379" t="str">
            <v>SCHMDT</v>
          </cell>
        </row>
        <row r="380">
          <cell r="AK380" t="str">
            <v>T00</v>
          </cell>
        </row>
        <row r="381">
          <cell r="AK381" t="str">
            <v>TS0</v>
          </cell>
        </row>
        <row r="382">
          <cell r="AK382">
            <v>254</v>
          </cell>
        </row>
        <row r="383">
          <cell r="AK383" t="str">
            <v>182W</v>
          </cell>
        </row>
        <row r="384">
          <cell r="AK384">
            <v>2533</v>
          </cell>
        </row>
        <row r="385">
          <cell r="AK385">
            <v>415</v>
          </cell>
        </row>
        <row r="386">
          <cell r="AK386">
            <v>115</v>
          </cell>
        </row>
      </sheetData>
      <sheetData sheetId="14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0.9999999999999998</v>
          </cell>
          <cell r="F4">
            <v>0.01719948098399269</v>
          </cell>
          <cell r="G4">
            <v>0.27051370923738627</v>
          </cell>
          <cell r="H4">
            <v>0.08197760111952002</v>
          </cell>
          <cell r="I4">
            <v>0.15629326131289556</v>
          </cell>
          <cell r="J4">
            <v>0.12785622769358465</v>
          </cell>
          <cell r="K4">
            <v>0.4146839151635869</v>
          </cell>
          <cell r="L4">
            <v>0.05544646367515693</v>
          </cell>
          <cell r="M4">
            <v>0.02843703361931091</v>
          </cell>
          <cell r="N4">
            <v>0.0038855685074615483</v>
          </cell>
          <cell r="O4">
            <v>0</v>
          </cell>
          <cell r="P4">
            <v>0</v>
          </cell>
          <cell r="S4" t="str">
            <v>SG</v>
          </cell>
          <cell r="V4">
            <v>0.9999999999999998</v>
          </cell>
          <cell r="W4">
            <v>0.01719948098399269</v>
          </cell>
          <cell r="X4">
            <v>0.27051370923738627</v>
          </cell>
          <cell r="Y4">
            <v>0.08197760111952002</v>
          </cell>
          <cell r="Z4">
            <v>0.15629326131289556</v>
          </cell>
          <cell r="AA4">
            <v>0.12785622769358465</v>
          </cell>
          <cell r="AB4">
            <v>0.4146839151635869</v>
          </cell>
          <cell r="AC4">
            <v>0.05544646367515693</v>
          </cell>
          <cell r="AD4">
            <v>0.02843703361931091</v>
          </cell>
          <cell r="AE4">
            <v>0.0038855685074615483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0.9999999999999998</v>
          </cell>
          <cell r="F5">
            <v>0.01719948098399269</v>
          </cell>
          <cell r="G5">
            <v>0.27051370923738627</v>
          </cell>
          <cell r="H5">
            <v>0.08197760111952002</v>
          </cell>
          <cell r="I5">
            <v>0.15629326131289556</v>
          </cell>
          <cell r="J5">
            <v>0.12785622769358465</v>
          </cell>
          <cell r="K5">
            <v>0.4146839151635869</v>
          </cell>
          <cell r="L5">
            <v>0.05544646367515693</v>
          </cell>
          <cell r="M5">
            <v>0.02843703361931091</v>
          </cell>
          <cell r="N5">
            <v>0.0038855685074615483</v>
          </cell>
          <cell r="O5">
            <v>0</v>
          </cell>
          <cell r="P5">
            <v>0</v>
          </cell>
          <cell r="S5" t="str">
            <v>SG-P</v>
          </cell>
          <cell r="V5">
            <v>0.9999999999999998</v>
          </cell>
          <cell r="W5">
            <v>0.01719948098399269</v>
          </cell>
          <cell r="X5">
            <v>0.27051370923738627</v>
          </cell>
          <cell r="Y5">
            <v>0.08197760111952002</v>
          </cell>
          <cell r="Z5">
            <v>0.15629326131289556</v>
          </cell>
          <cell r="AA5">
            <v>0.12785622769358465</v>
          </cell>
          <cell r="AB5">
            <v>0.4146839151635869</v>
          </cell>
          <cell r="AC5">
            <v>0.05544646367515693</v>
          </cell>
          <cell r="AD5">
            <v>0.02843703361931091</v>
          </cell>
          <cell r="AE5">
            <v>0.0038855685074615483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0.9999999999999998</v>
          </cell>
          <cell r="F6">
            <v>0.01719948098399269</v>
          </cell>
          <cell r="G6">
            <v>0.27051370923738627</v>
          </cell>
          <cell r="H6">
            <v>0.08197760111952002</v>
          </cell>
          <cell r="I6">
            <v>0.15629326131289556</v>
          </cell>
          <cell r="J6">
            <v>0.12785622769358465</v>
          </cell>
          <cell r="K6">
            <v>0.4146839151635869</v>
          </cell>
          <cell r="L6">
            <v>0.05544646367515693</v>
          </cell>
          <cell r="M6">
            <v>0.02843703361931091</v>
          </cell>
          <cell r="N6">
            <v>0.0038855685074615483</v>
          </cell>
          <cell r="O6">
            <v>0</v>
          </cell>
          <cell r="P6">
            <v>0</v>
          </cell>
          <cell r="S6" t="str">
            <v>SG-U</v>
          </cell>
          <cell r="V6">
            <v>0.9999999999999998</v>
          </cell>
          <cell r="W6">
            <v>0.01719948098399269</v>
          </cell>
          <cell r="X6">
            <v>0.27051370923738627</v>
          </cell>
          <cell r="Y6">
            <v>0.08197760111952002</v>
          </cell>
          <cell r="Z6">
            <v>0.15629326131289556</v>
          </cell>
          <cell r="AA6">
            <v>0.12785622769358465</v>
          </cell>
          <cell r="AB6">
            <v>0.4146839151635869</v>
          </cell>
          <cell r="AC6">
            <v>0.05544646367515693</v>
          </cell>
          <cell r="AD6">
            <v>0.02843703361931091</v>
          </cell>
          <cell r="AE6">
            <v>0.0038855685074615483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0.034568553977811375</v>
          </cell>
          <cell r="G7">
            <v>0.5436947642904835</v>
          </cell>
          <cell r="H7">
            <v>0.16476352582435705</v>
          </cell>
          <cell r="I7">
            <v>0.2569731559073481</v>
          </cell>
          <cell r="J7">
            <v>0.2569731559073481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0.034568553977811375</v>
          </cell>
          <cell r="X7">
            <v>0.5436947642904835</v>
          </cell>
          <cell r="Y7">
            <v>0.16476352582435705</v>
          </cell>
          <cell r="Z7">
            <v>0.2569731559073481</v>
          </cell>
          <cell r="AA7">
            <v>0.2569731559073481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0.9999999999999998</v>
          </cell>
          <cell r="F8">
            <v>0</v>
          </cell>
          <cell r="G8">
            <v>0</v>
          </cell>
          <cell r="H8">
            <v>0</v>
          </cell>
          <cell r="I8">
            <v>0.05659640741839397</v>
          </cell>
          <cell r="J8">
            <v>0</v>
          </cell>
          <cell r="K8">
            <v>0.8253188474804709</v>
          </cell>
          <cell r="L8">
            <v>0.11035154686237648</v>
          </cell>
          <cell r="M8">
            <v>0.05659640741839397</v>
          </cell>
          <cell r="N8">
            <v>0.007733198238758619</v>
          </cell>
          <cell r="O8">
            <v>0</v>
          </cell>
          <cell r="P8">
            <v>0</v>
          </cell>
          <cell r="S8" t="str">
            <v>DGU</v>
          </cell>
          <cell r="V8">
            <v>0.9999999999999998</v>
          </cell>
          <cell r="W8">
            <v>0</v>
          </cell>
          <cell r="X8">
            <v>0</v>
          </cell>
          <cell r="Y8">
            <v>0</v>
          </cell>
          <cell r="Z8">
            <v>0.05659640741839397</v>
          </cell>
          <cell r="AA8">
            <v>0</v>
          </cell>
          <cell r="AB8">
            <v>0.8253188474804709</v>
          </cell>
          <cell r="AC8">
            <v>0.11035154686237648</v>
          </cell>
          <cell r="AD8">
            <v>0.05659640741839397</v>
          </cell>
          <cell r="AE8">
            <v>0.007733198238758619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</v>
          </cell>
          <cell r="F9">
            <v>0.017457177609047067</v>
          </cell>
          <cell r="G9">
            <v>0.27576091093900634</v>
          </cell>
          <cell r="H9">
            <v>0.08319016203801113</v>
          </cell>
          <cell r="I9">
            <v>0.15043811457238787</v>
          </cell>
          <cell r="J9">
            <v>0.12333192621086268</v>
          </cell>
          <cell r="K9">
            <v>0.41559635881949414</v>
          </cell>
          <cell r="L9">
            <v>0.053563423368002065</v>
          </cell>
          <cell r="M9">
            <v>0.027106188361525178</v>
          </cell>
          <cell r="N9">
            <v>0.003993852654051305</v>
          </cell>
          <cell r="O9">
            <v>0</v>
          </cell>
          <cell r="P9">
            <v>0</v>
          </cell>
          <cell r="S9" t="str">
            <v>SC</v>
          </cell>
          <cell r="V9">
            <v>0.9999999999999998</v>
          </cell>
          <cell r="W9">
            <v>0.017457177609047067</v>
          </cell>
          <cell r="X9">
            <v>0.27576091093900634</v>
          </cell>
          <cell r="Y9">
            <v>0.08319016203801113</v>
          </cell>
          <cell r="Z9">
            <v>0.15043811457238787</v>
          </cell>
          <cell r="AA9">
            <v>0.12333192621086268</v>
          </cell>
          <cell r="AB9">
            <v>0.41559635881949414</v>
          </cell>
          <cell r="AC9">
            <v>0.053563423368002065</v>
          </cell>
          <cell r="AD9">
            <v>0.027106188361525178</v>
          </cell>
          <cell r="AE9">
            <v>0.003993852654051305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0.9999999999999999</v>
          </cell>
          <cell r="F10">
            <v>0.01642639110882955</v>
          </cell>
          <cell r="G10">
            <v>0.254772104132526</v>
          </cell>
          <cell r="H10">
            <v>0.07833991836404663</v>
          </cell>
          <cell r="I10">
            <v>0.1738587015344187</v>
          </cell>
          <cell r="J10">
            <v>0.1414291321417506</v>
          </cell>
          <cell r="K10">
            <v>0.41194658419586516</v>
          </cell>
          <cell r="L10">
            <v>0.06109558459662153</v>
          </cell>
          <cell r="M10">
            <v>0.032429569392668105</v>
          </cell>
          <cell r="N10">
            <v>0.0035607160676922774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0.9999999999999999</v>
          </cell>
          <cell r="W10">
            <v>0.01642639110882955</v>
          </cell>
          <cell r="X10">
            <v>0.254772104132526</v>
          </cell>
          <cell r="Y10">
            <v>0.07833991836404663</v>
          </cell>
          <cell r="Z10">
            <v>0.1738587015344187</v>
          </cell>
          <cell r="AA10">
            <v>0.1414291321417506</v>
          </cell>
          <cell r="AB10">
            <v>0.41194658419586516</v>
          </cell>
          <cell r="AC10">
            <v>0.06109558459662153</v>
          </cell>
          <cell r="AD10">
            <v>0.032429569392668105</v>
          </cell>
          <cell r="AE10">
            <v>0.0035607160676922774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0.9999999999999999</v>
          </cell>
          <cell r="F11">
            <v>0.01642639110882955</v>
          </cell>
          <cell r="G11">
            <v>0.254772104132526</v>
          </cell>
          <cell r="H11">
            <v>0.07833991836404663</v>
          </cell>
          <cell r="I11">
            <v>0.1738587015344187</v>
          </cell>
          <cell r="J11">
            <v>0.1414291321417506</v>
          </cell>
          <cell r="K11">
            <v>0.41194658419586516</v>
          </cell>
          <cell r="L11">
            <v>0.06109558459662153</v>
          </cell>
          <cell r="M11">
            <v>0.032429569392668105</v>
          </cell>
          <cell r="N11">
            <v>0.0035607160676922774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0.9999999999999999</v>
          </cell>
          <cell r="W11">
            <v>0.01642639110882955</v>
          </cell>
          <cell r="X11">
            <v>0.254772104132526</v>
          </cell>
          <cell r="Y11">
            <v>0.07833991836404663</v>
          </cell>
          <cell r="Z11">
            <v>0.1738587015344187</v>
          </cell>
          <cell r="AA11">
            <v>0.1414291321417506</v>
          </cell>
          <cell r="AB11">
            <v>0.41194658419586516</v>
          </cell>
          <cell r="AC11">
            <v>0.06109558459662153</v>
          </cell>
          <cell r="AD11">
            <v>0.032429569392668105</v>
          </cell>
          <cell r="AE11">
            <v>0.0035607160676922774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0.9999999999999999</v>
          </cell>
          <cell r="F12">
            <v>0.01642639110882955</v>
          </cell>
          <cell r="G12">
            <v>0.254772104132526</v>
          </cell>
          <cell r="H12">
            <v>0.07833991836404663</v>
          </cell>
          <cell r="I12">
            <v>0.1738587015344187</v>
          </cell>
          <cell r="J12">
            <v>0.1414291321417506</v>
          </cell>
          <cell r="K12">
            <v>0.41194658419586516</v>
          </cell>
          <cell r="L12">
            <v>0.06109558459662153</v>
          </cell>
          <cell r="M12">
            <v>0.032429569392668105</v>
          </cell>
          <cell r="N12">
            <v>0.0035607160676922774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0.9999999999999999</v>
          </cell>
          <cell r="W12">
            <v>0.01642639110882955</v>
          </cell>
          <cell r="X12">
            <v>0.254772104132526</v>
          </cell>
          <cell r="Y12">
            <v>0.07833991836404663</v>
          </cell>
          <cell r="Z12">
            <v>0.1738587015344187</v>
          </cell>
          <cell r="AA12">
            <v>0.1414291321417506</v>
          </cell>
          <cell r="AB12">
            <v>0.41194658419586516</v>
          </cell>
          <cell r="AC12">
            <v>0.06109558459662153</v>
          </cell>
          <cell r="AD12">
            <v>0.032429569392668105</v>
          </cell>
          <cell r="AE12">
            <v>0.0035607160676922774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0.03345718317049231</v>
          </cell>
          <cell r="G13">
            <v>0.5189184220818805</v>
          </cell>
          <cell r="H13">
            <v>0.1595623153559554</v>
          </cell>
          <cell r="I13">
            <v>0.28806207939167183</v>
          </cell>
          <cell r="J13">
            <v>0.28806207939167183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0.03345718317049231</v>
          </cell>
          <cell r="X13">
            <v>0.5189184220818805</v>
          </cell>
          <cell r="Y13">
            <v>0.1595623153559554</v>
          </cell>
          <cell r="Z13">
            <v>0.28806207939167183</v>
          </cell>
          <cell r="AA13">
            <v>0.28806207939167183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0.06370825498792197</v>
          </cell>
          <cell r="J14">
            <v>0</v>
          </cell>
          <cell r="K14">
            <v>0.8092737128136877</v>
          </cell>
          <cell r="L14">
            <v>0.12002296530640083</v>
          </cell>
          <cell r="M14">
            <v>0.06370825498792197</v>
          </cell>
          <cell r="N14">
            <v>0.006995066891989554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0.06370825498792197</v>
          </cell>
          <cell r="AA14">
            <v>0</v>
          </cell>
          <cell r="AB14">
            <v>0.8092737128136877</v>
          </cell>
          <cell r="AC14">
            <v>0.12002296530640083</v>
          </cell>
          <cell r="AD14">
            <v>0.06370825498792197</v>
          </cell>
          <cell r="AE14">
            <v>0.006995066891989554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0.02379057447357584</v>
          </cell>
          <cell r="G15">
            <v>0.28339360867658236</v>
          </cell>
          <cell r="H15">
            <v>0.07959517942473432</v>
          </cell>
          <cell r="I15">
            <v>0.13997888570671677</v>
          </cell>
          <cell r="J15">
            <v>0.1152268054455798</v>
          </cell>
          <cell r="K15">
            <v>0.4164145390602869</v>
          </cell>
          <cell r="L15">
            <v>0.054160623321291713</v>
          </cell>
          <cell r="M15">
            <v>0.024752080261136962</v>
          </cell>
          <cell r="N15">
            <v>0.002666589336812172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0.9999999999999998</v>
          </cell>
          <cell r="W15">
            <v>0.0236429001096081</v>
          </cell>
          <cell r="X15">
            <v>0.28286071276219443</v>
          </cell>
          <cell r="Y15">
            <v>0.07954572641393477</v>
          </cell>
          <cell r="Z15">
            <v>0.14036807533464563</v>
          </cell>
          <cell r="AA15">
            <v>0.1155151222621629</v>
          </cell>
          <cell r="AB15">
            <v>0.4167622624439469</v>
          </cell>
          <cell r="AC15">
            <v>0.054127513272045284</v>
          </cell>
          <cell r="AD15">
            <v>0.024852953072482736</v>
          </cell>
          <cell r="AE15">
            <v>0.0026928096636248153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0.02379057447357584</v>
          </cell>
          <cell r="G16">
            <v>0.28339360867658236</v>
          </cell>
          <cell r="H16">
            <v>0.07959517942473432</v>
          </cell>
          <cell r="I16">
            <v>0.13997888570671677</v>
          </cell>
          <cell r="J16">
            <v>0.1152268054455798</v>
          </cell>
          <cell r="K16">
            <v>0.4164145390602869</v>
          </cell>
          <cell r="L16">
            <v>0.054160623321291713</v>
          </cell>
          <cell r="M16">
            <v>0.024752080261136962</v>
          </cell>
          <cell r="N16">
            <v>0.002666589336812172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0.9999999999999998</v>
          </cell>
          <cell r="W16">
            <v>0.0236429001096081</v>
          </cell>
          <cell r="X16">
            <v>0.28286071276219443</v>
          </cell>
          <cell r="Y16">
            <v>0.07954572641393477</v>
          </cell>
          <cell r="Z16">
            <v>0.14036807533464563</v>
          </cell>
          <cell r="AA16">
            <v>0.1155151222621629</v>
          </cell>
          <cell r="AB16">
            <v>0.4167622624439469</v>
          </cell>
          <cell r="AC16">
            <v>0.054127513272045284</v>
          </cell>
          <cell r="AD16">
            <v>0.024852953072482736</v>
          </cell>
          <cell r="AE16">
            <v>0.0026928096636248153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0.02379057447357584</v>
          </cell>
          <cell r="G17">
            <v>0.28339360867658236</v>
          </cell>
          <cell r="H17">
            <v>0.07959517942473432</v>
          </cell>
          <cell r="I17">
            <v>0.13997888570671677</v>
          </cell>
          <cell r="J17">
            <v>0.1152268054455798</v>
          </cell>
          <cell r="K17">
            <v>0.4164145390602869</v>
          </cell>
          <cell r="L17">
            <v>0.054160623321291713</v>
          </cell>
          <cell r="M17">
            <v>0.024752080261136962</v>
          </cell>
          <cell r="N17">
            <v>0.002666589336812172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0.9999999999999998</v>
          </cell>
          <cell r="W17">
            <v>0.0236429001096081</v>
          </cell>
          <cell r="X17">
            <v>0.28286071276219443</v>
          </cell>
          <cell r="Y17">
            <v>0.07954572641393477</v>
          </cell>
          <cell r="Z17">
            <v>0.14036807533464563</v>
          </cell>
          <cell r="AA17">
            <v>0.1155151222621629</v>
          </cell>
          <cell r="AB17">
            <v>0.4167622624439469</v>
          </cell>
          <cell r="AC17">
            <v>0.054127513272045284</v>
          </cell>
          <cell r="AD17">
            <v>0.024852953072482736</v>
          </cell>
          <cell r="AE17">
            <v>0.0026928096636248153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</v>
          </cell>
          <cell r="F20">
            <v>0.023790574473575837</v>
          </cell>
          <cell r="G20">
            <v>0.2833936086765823</v>
          </cell>
          <cell r="H20">
            <v>0.07959517942473432</v>
          </cell>
          <cell r="I20">
            <v>0.13997888570671674</v>
          </cell>
          <cell r="J20">
            <v>0.1152268054455798</v>
          </cell>
          <cell r="K20">
            <v>0.41641453906028686</v>
          </cell>
          <cell r="L20">
            <v>0.05416062332129172</v>
          </cell>
          <cell r="M20">
            <v>0.024752080261136955</v>
          </cell>
          <cell r="N20">
            <v>0.002666589336812172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</v>
          </cell>
          <cell r="W20">
            <v>0.023642900109608095</v>
          </cell>
          <cell r="X20">
            <v>0.28286071276219443</v>
          </cell>
          <cell r="Y20">
            <v>0.07954572641393476</v>
          </cell>
          <cell r="Z20">
            <v>0.14036807533464563</v>
          </cell>
          <cell r="AA20">
            <v>0.11551512226216287</v>
          </cell>
          <cell r="AB20">
            <v>0.41676226244394693</v>
          </cell>
          <cell r="AC20">
            <v>0.054127513272045284</v>
          </cell>
          <cell r="AD20">
            <v>0.02485295307248274</v>
          </cell>
          <cell r="AE20">
            <v>0.0026928096636248153</v>
          </cell>
          <cell r="AF20">
            <v>0</v>
          </cell>
          <cell r="AG20">
            <v>0</v>
          </cell>
        </row>
        <row r="21">
          <cell r="B21" t="str">
            <v>SG-W</v>
          </cell>
          <cell r="E21">
            <v>0.9999999999999998</v>
          </cell>
          <cell r="F21">
            <v>0.01719948098399269</v>
          </cell>
          <cell r="G21">
            <v>0.27051370923738627</v>
          </cell>
          <cell r="H21">
            <v>0.08197760111952002</v>
          </cell>
          <cell r="I21">
            <v>0.15629326131289556</v>
          </cell>
          <cell r="J21">
            <v>0.12785622769358465</v>
          </cell>
          <cell r="K21">
            <v>0.4146839151635869</v>
          </cell>
          <cell r="L21">
            <v>0.05544646367515693</v>
          </cell>
          <cell r="M21">
            <v>0.02843703361931091</v>
          </cell>
          <cell r="N21">
            <v>0.0038855685074615483</v>
          </cell>
          <cell r="O21">
            <v>0</v>
          </cell>
          <cell r="P21">
            <v>0</v>
          </cell>
          <cell r="S21" t="str">
            <v>SG-W</v>
          </cell>
          <cell r="V21">
            <v>0.9999999999999998</v>
          </cell>
          <cell r="W21">
            <v>0.01719948098399269</v>
          </cell>
          <cell r="X21">
            <v>0.27051370923738627</v>
          </cell>
          <cell r="Y21">
            <v>0.08197760111952002</v>
          </cell>
          <cell r="Z21">
            <v>0.15629326131289556</v>
          </cell>
          <cell r="AA21">
            <v>0.12785622769358465</v>
          </cell>
          <cell r="AB21">
            <v>0.4146839151635869</v>
          </cell>
          <cell r="AC21">
            <v>0.05544646367515693</v>
          </cell>
          <cell r="AD21">
            <v>0.02843703361931091</v>
          </cell>
          <cell r="AE21">
            <v>0.0038855685074615483</v>
          </cell>
          <cell r="AF21">
            <v>0</v>
          </cell>
          <cell r="AG21">
            <v>0</v>
          </cell>
        </row>
        <row r="22">
          <cell r="B22" t="str">
            <v>SNPPO-W</v>
          </cell>
          <cell r="E22">
            <v>1.0000000000000002</v>
          </cell>
          <cell r="F22">
            <v>0.01717224371550304</v>
          </cell>
          <cell r="G22">
            <v>0.2701933861878625</v>
          </cell>
          <cell r="H22">
            <v>0.08200596032036692</v>
          </cell>
          <cell r="I22">
            <v>0.1556207057072088</v>
          </cell>
          <cell r="J22">
            <v>0.12738955838560048</v>
          </cell>
          <cell r="K22">
            <v>0.4158810294873246</v>
          </cell>
          <cell r="L22">
            <v>0.055226612678193676</v>
          </cell>
          <cell r="M22">
            <v>0.02823114732160831</v>
          </cell>
          <cell r="N22">
            <v>0.0039000619035405295</v>
          </cell>
          <cell r="O22">
            <v>0</v>
          </cell>
          <cell r="P22">
            <v>0</v>
          </cell>
          <cell r="S22" t="str">
            <v>SNPPO-W</v>
          </cell>
          <cell r="V22">
            <v>1</v>
          </cell>
          <cell r="W22">
            <v>0.01717278581297056</v>
          </cell>
          <cell r="X22">
            <v>0.2701997615082805</v>
          </cell>
          <cell r="Y22">
            <v>0.08200539589332217</v>
          </cell>
          <cell r="Z22">
            <v>0.1556340914360586</v>
          </cell>
          <cell r="AA22">
            <v>0.12739884640396862</v>
          </cell>
          <cell r="AB22">
            <v>0.41585720357969064</v>
          </cell>
          <cell r="AC22">
            <v>0.055230988325066316</v>
          </cell>
          <cell r="AD22">
            <v>0.028235245032089986</v>
          </cell>
          <cell r="AE22">
            <v>0.003899773444611059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</v>
          </cell>
          <cell r="F23">
            <v>0.022186889541695766</v>
          </cell>
          <cell r="G23">
            <v>0.27525725453610367</v>
          </cell>
          <cell r="H23">
            <v>0.07757537177254682</v>
          </cell>
          <cell r="I23">
            <v>0.13948335874897985</v>
          </cell>
          <cell r="J23">
            <v>0.114896110334029</v>
          </cell>
          <cell r="K23">
            <v>0.42941096616656305</v>
          </cell>
          <cell r="L23">
            <v>0.053363751254719156</v>
          </cell>
          <cell r="M23">
            <v>0.02458724841495086</v>
          </cell>
          <cell r="N23">
            <v>0.0027224079793915644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1.0000000000000002</v>
          </cell>
          <cell r="W23">
            <v>0.021908682945549214</v>
          </cell>
          <cell r="X23">
            <v>0.2746637011778632</v>
          </cell>
          <cell r="Y23">
            <v>0.07751997851266774</v>
          </cell>
          <cell r="Z23">
            <v>0.14016041620188865</v>
          </cell>
          <cell r="AA23">
            <v>0.11539152456016606</v>
          </cell>
          <cell r="AB23">
            <v>0.42962895560840475</v>
          </cell>
          <cell r="AC23">
            <v>0.05335503771923109</v>
          </cell>
          <cell r="AD23">
            <v>0.0247688916417226</v>
          </cell>
          <cell r="AE23">
            <v>0.002763227834395355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0.01565081347854925</v>
          </cell>
          <cell r="G24">
            <v>0.26098595143273895</v>
          </cell>
          <cell r="H24">
            <v>0.08575543903568245</v>
          </cell>
          <cell r="I24">
            <v>0.11754386266590916</v>
          </cell>
          <cell r="J24">
            <v>0.10042918298477586</v>
          </cell>
          <cell r="K24">
            <v>0.4775858894112827</v>
          </cell>
          <cell r="L24">
            <v>0.03774162477647541</v>
          </cell>
          <cell r="M24">
            <v>0.017114679681133296</v>
          </cell>
          <cell r="N24">
            <v>0.004736419199361893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0.01565081347854925</v>
          </cell>
          <cell r="X24">
            <v>0.26098595143273895</v>
          </cell>
          <cell r="Y24">
            <v>0.08575543903568245</v>
          </cell>
          <cell r="Z24">
            <v>0.11754386266590916</v>
          </cell>
          <cell r="AA24">
            <v>0.10042918298477586</v>
          </cell>
          <cell r="AB24">
            <v>0.4775858894112827</v>
          </cell>
          <cell r="AC24">
            <v>0.03774162477647541</v>
          </cell>
          <cell r="AD24">
            <v>0.017114679681133296</v>
          </cell>
          <cell r="AE24">
            <v>0.004736419199361893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1.0000000000000002</v>
          </cell>
          <cell r="F25">
            <v>0.01690177574967611</v>
          </cell>
          <cell r="G25">
            <v>0.24095666130289686</v>
          </cell>
          <cell r="H25">
            <v>0.0757914317562527</v>
          </cell>
          <cell r="I25">
            <v>0.1504690709630734</v>
          </cell>
          <cell r="J25">
            <v>0.12543442342709576</v>
          </cell>
          <cell r="K25">
            <v>0.44326055006464876</v>
          </cell>
          <cell r="L25">
            <v>0.0686568659741373</v>
          </cell>
          <cell r="M25">
            <v>0.025034647535977655</v>
          </cell>
          <cell r="N25">
            <v>0.003963644189314963</v>
          </cell>
          <cell r="O25">
            <v>0</v>
          </cell>
          <cell r="P25">
            <v>0</v>
          </cell>
          <cell r="S25" t="str">
            <v>SSECT</v>
          </cell>
          <cell r="V25">
            <v>1.0000000000000002</v>
          </cell>
          <cell r="W25">
            <v>0.01690177574967611</v>
          </cell>
          <cell r="X25">
            <v>0.24095666130289686</v>
          </cell>
          <cell r="Y25">
            <v>0.0757914317562527</v>
          </cell>
          <cell r="Z25">
            <v>0.1504690709630734</v>
          </cell>
          <cell r="AA25">
            <v>0.12543442342709576</v>
          </cell>
          <cell r="AB25">
            <v>0.44326055006464876</v>
          </cell>
          <cell r="AC25">
            <v>0.0686568659741373</v>
          </cell>
          <cell r="AD25">
            <v>0.025034647535977655</v>
          </cell>
          <cell r="AE25">
            <v>0.003963644189314963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0.01763612121741308</v>
          </cell>
          <cell r="G26">
            <v>0.280277505124669</v>
          </cell>
          <cell r="H26">
            <v>0.08456340857734478</v>
          </cell>
          <cell r="I26">
            <v>0.15555269553182677</v>
          </cell>
          <cell r="J26">
            <v>0.12676100809399757</v>
          </cell>
          <cell r="K26">
            <v>0.4023037580791907</v>
          </cell>
          <cell r="L26">
            <v>0.05593959322644096</v>
          </cell>
          <cell r="M26">
            <v>0.02879168743782921</v>
          </cell>
          <cell r="N26">
            <v>0.0037269182431146006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0.01763612121741308</v>
          </cell>
          <cell r="X26">
            <v>0.280277505124669</v>
          </cell>
          <cell r="Y26">
            <v>0.08456340857734478</v>
          </cell>
          <cell r="Z26">
            <v>0.15555269553182677</v>
          </cell>
          <cell r="AA26">
            <v>0.12676100809399757</v>
          </cell>
          <cell r="AB26">
            <v>0.4023037580791907</v>
          </cell>
          <cell r="AC26">
            <v>0.05593959322644096</v>
          </cell>
          <cell r="AD26">
            <v>0.02879168743782921</v>
          </cell>
          <cell r="AE26">
            <v>0.0037269182431146006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1.0000000000000002</v>
          </cell>
          <cell r="F27">
            <v>0.01625165599537504</v>
          </cell>
          <cell r="G27">
            <v>0.2603994587259155</v>
          </cell>
          <cell r="H27">
            <v>0.08049976428531296</v>
          </cell>
          <cell r="I27">
            <v>0.1765269499199585</v>
          </cell>
          <cell r="J27">
            <v>0.14312436217935565</v>
          </cell>
          <cell r="K27">
            <v>0.4043358490497137</v>
          </cell>
          <cell r="L27">
            <v>0.058539011163618815</v>
          </cell>
          <cell r="M27">
            <v>0.033402587740602833</v>
          </cell>
          <cell r="N27">
            <v>0.003447310860105526</v>
          </cell>
          <cell r="O27">
            <v>0</v>
          </cell>
          <cell r="P27">
            <v>0</v>
          </cell>
          <cell r="S27" t="str">
            <v>SSECH</v>
          </cell>
          <cell r="V27">
            <v>1.0000000000000002</v>
          </cell>
          <cell r="W27">
            <v>0.01625165599537504</v>
          </cell>
          <cell r="X27">
            <v>0.2603994587259155</v>
          </cell>
          <cell r="Y27">
            <v>0.08049976428531296</v>
          </cell>
          <cell r="Z27">
            <v>0.1765269499199585</v>
          </cell>
          <cell r="AA27">
            <v>0.14312436217935565</v>
          </cell>
          <cell r="AB27">
            <v>0.4043358490497137</v>
          </cell>
          <cell r="AC27">
            <v>0.058539011163618815</v>
          </cell>
          <cell r="AD27">
            <v>0.033402587740602833</v>
          </cell>
          <cell r="AE27">
            <v>0.003447310860105526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0.01729000491190357</v>
          </cell>
          <cell r="G28">
            <v>0.2753079935249806</v>
          </cell>
          <cell r="H28">
            <v>0.08354749750433682</v>
          </cell>
          <cell r="I28">
            <v>0.1607962591288597</v>
          </cell>
          <cell r="J28">
            <v>0.13085184661533708</v>
          </cell>
          <cell r="K28">
            <v>0.40281178082182145</v>
          </cell>
          <cell r="L28">
            <v>0.05658944771073542</v>
          </cell>
          <cell r="M28">
            <v>0.029944412513522617</v>
          </cell>
          <cell r="N28">
            <v>0.003657016397362332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0.01729000491190357</v>
          </cell>
          <cell r="X28">
            <v>0.2753079935249806</v>
          </cell>
          <cell r="Y28">
            <v>0.08354749750433682</v>
          </cell>
          <cell r="Z28">
            <v>0.1607962591288597</v>
          </cell>
          <cell r="AA28">
            <v>0.13085184661533708</v>
          </cell>
          <cell r="AB28">
            <v>0.40281178082182145</v>
          </cell>
          <cell r="AC28">
            <v>0.05658944771073542</v>
          </cell>
          <cell r="AD28">
            <v>0.029944412513522617</v>
          </cell>
          <cell r="AE28">
            <v>0.003657016397362332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SSCP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SSEP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SSGC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0.9999999999999999</v>
          </cell>
          <cell r="F32">
            <v>0.015963554046330965</v>
          </cell>
          <cell r="G32">
            <v>0.25597862890027845</v>
          </cell>
          <cell r="H32">
            <v>0.08326443721582501</v>
          </cell>
          <cell r="I32">
            <v>0.12577516474020023</v>
          </cell>
          <cell r="J32">
            <v>0.10668049309535584</v>
          </cell>
          <cell r="K32">
            <v>0.4690045545746242</v>
          </cell>
          <cell r="L32">
            <v>0.04547043507589088</v>
          </cell>
          <cell r="M32">
            <v>0.019094671644844387</v>
          </cell>
          <cell r="N32">
            <v>0.00454322544685016</v>
          </cell>
          <cell r="O32">
            <v>0</v>
          </cell>
          <cell r="P32">
            <v>0</v>
          </cell>
          <cell r="S32" t="str">
            <v>SSGCT</v>
          </cell>
          <cell r="V32">
            <v>0.9999999999999999</v>
          </cell>
          <cell r="W32">
            <v>0.015963554046330965</v>
          </cell>
          <cell r="X32">
            <v>0.25597862890027845</v>
          </cell>
          <cell r="Y32">
            <v>0.08326443721582501</v>
          </cell>
          <cell r="Z32">
            <v>0.12577516474020023</v>
          </cell>
          <cell r="AA32">
            <v>0.10668049309535584</v>
          </cell>
          <cell r="AB32">
            <v>0.4690045545746242</v>
          </cell>
          <cell r="AC32">
            <v>0.04547043507589088</v>
          </cell>
          <cell r="AD32">
            <v>0.019094671644844387</v>
          </cell>
          <cell r="AE32">
            <v>0.00454322544685016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0.9999999999999998</v>
          </cell>
          <cell r="F33">
            <v>0.00859465020971718</v>
          </cell>
          <cell r="G33">
            <v>0.5672323132258972</v>
          </cell>
          <cell r="H33">
            <v>0.10920497575892267</v>
          </cell>
          <cell r="I33">
            <v>0.07810037479447413</v>
          </cell>
          <cell r="J33">
            <v>0.06389027408344625</v>
          </cell>
          <cell r="K33">
            <v>0.20721922956536223</v>
          </cell>
          <cell r="L33">
            <v>0.027706822147556386</v>
          </cell>
          <cell r="M33">
            <v>0.014210100711027879</v>
          </cell>
          <cell r="N33">
            <v>0.001941634298070111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</v>
          </cell>
          <cell r="W33">
            <v>0.00859465020971718</v>
          </cell>
          <cell r="X33">
            <v>0.5672323132258972</v>
          </cell>
          <cell r="Y33">
            <v>0.10920497575892267</v>
          </cell>
          <cell r="Z33">
            <v>0.07810037479447413</v>
          </cell>
          <cell r="AA33">
            <v>0.06389027408344625</v>
          </cell>
          <cell r="AB33">
            <v>0.20721922956536223</v>
          </cell>
          <cell r="AC33">
            <v>0.027706822147556386</v>
          </cell>
          <cell r="AD33">
            <v>0.014210100711027879</v>
          </cell>
          <cell r="AE33">
            <v>0.001941634298070111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</v>
          </cell>
          <cell r="F34">
            <v>0.03475909872974811</v>
          </cell>
          <cell r="G34">
            <v>0.2833688075134847</v>
          </cell>
          <cell r="H34">
            <v>0.06554821679180965</v>
          </cell>
          <cell r="I34">
            <v>0.09599074116232773</v>
          </cell>
          <cell r="J34">
            <v>0.08154409704953217</v>
          </cell>
          <cell r="K34">
            <v>0.47413734902228793</v>
          </cell>
          <cell r="L34">
            <v>0.04619578678034174</v>
          </cell>
          <cell r="M34">
            <v>0.014446644112795561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0.9999999999999999</v>
          </cell>
          <cell r="W34">
            <v>0.034362119112914584</v>
          </cell>
          <cell r="X34">
            <v>0.2817767018269282</v>
          </cell>
          <cell r="Y34">
            <v>0.06473887124922656</v>
          </cell>
          <cell r="Z34">
            <v>0.09645743933855119</v>
          </cell>
          <cell r="AA34">
            <v>0.0818337415852714</v>
          </cell>
          <cell r="AB34">
            <v>0.4767156844221093</v>
          </cell>
          <cell r="AC34">
            <v>0.04594918405027011</v>
          </cell>
          <cell r="AD34">
            <v>0.014623697753279787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0.9999999999999998</v>
          </cell>
          <cell r="F35">
            <v>0</v>
          </cell>
          <cell r="G35">
            <v>0</v>
          </cell>
          <cell r="H35">
            <v>0</v>
          </cell>
          <cell r="I35">
            <v>0.05659640741839397</v>
          </cell>
          <cell r="J35">
            <v>0</v>
          </cell>
          <cell r="K35">
            <v>0.8253188474804709</v>
          </cell>
          <cell r="L35">
            <v>0.11035154686237648</v>
          </cell>
          <cell r="M35">
            <v>0.05659640741839397</v>
          </cell>
          <cell r="N35">
            <v>0.007733198238758619</v>
          </cell>
          <cell r="O35">
            <v>0</v>
          </cell>
          <cell r="P35">
            <v>0</v>
          </cell>
          <cell r="S35" t="str">
            <v>DGUH</v>
          </cell>
          <cell r="V35">
            <v>0.9999999999999998</v>
          </cell>
          <cell r="W35">
            <v>0</v>
          </cell>
          <cell r="X35">
            <v>0</v>
          </cell>
          <cell r="Y35">
            <v>0</v>
          </cell>
          <cell r="Z35">
            <v>0.05659640741839397</v>
          </cell>
          <cell r="AA35">
            <v>0</v>
          </cell>
          <cell r="AB35">
            <v>0.8253188474804709</v>
          </cell>
          <cell r="AC35">
            <v>0.11035154686237648</v>
          </cell>
          <cell r="AD35">
            <v>0.05659640741839397</v>
          </cell>
          <cell r="AE35">
            <v>0.007733198238758619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0.06370825498792197</v>
          </cell>
          <cell r="J36">
            <v>0</v>
          </cell>
          <cell r="K36">
            <v>0.8092737128136877</v>
          </cell>
          <cell r="L36">
            <v>0.12002296530640083</v>
          </cell>
          <cell r="M36">
            <v>0.06370825498792197</v>
          </cell>
          <cell r="N36">
            <v>0.006995066891989554</v>
          </cell>
          <cell r="O36">
            <v>0</v>
          </cell>
          <cell r="P36">
            <v>0</v>
          </cell>
          <cell r="S36" t="str">
            <v>DEUH</v>
          </cell>
          <cell r="V36">
            <v>1</v>
          </cell>
          <cell r="W36">
            <v>0</v>
          </cell>
          <cell r="X36">
            <v>0</v>
          </cell>
          <cell r="Y36">
            <v>0</v>
          </cell>
          <cell r="Z36">
            <v>0.06370825498792197</v>
          </cell>
          <cell r="AA36">
            <v>0</v>
          </cell>
          <cell r="AB36">
            <v>0.8092737128136877</v>
          </cell>
          <cell r="AC36">
            <v>0.12002296530640083</v>
          </cell>
          <cell r="AD36">
            <v>0.06370825498792197</v>
          </cell>
          <cell r="AE36">
            <v>0.006995066891989554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0.9999999999999997</v>
          </cell>
          <cell r="F38">
            <v>0.016426391108829548</v>
          </cell>
          <cell r="G38">
            <v>0.25477210413252593</v>
          </cell>
          <cell r="H38">
            <v>0.07833991836404663</v>
          </cell>
          <cell r="I38">
            <v>0.1738587015344187</v>
          </cell>
          <cell r="J38">
            <v>0.1414291321417506</v>
          </cell>
          <cell r="K38">
            <v>0.4119465841958651</v>
          </cell>
          <cell r="L38">
            <v>0.06109558459662155</v>
          </cell>
          <cell r="M38">
            <v>0.03242956939266811</v>
          </cell>
          <cell r="N38">
            <v>0.0035607160676922765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0.9999999999999999</v>
          </cell>
          <cell r="W38">
            <v>0.016426391108829548</v>
          </cell>
          <cell r="X38">
            <v>0.25477210413252604</v>
          </cell>
          <cell r="Y38">
            <v>0.07833991836404665</v>
          </cell>
          <cell r="Z38">
            <v>0.17385870153441874</v>
          </cell>
          <cell r="AA38">
            <v>0.14142913214175062</v>
          </cell>
          <cell r="AB38">
            <v>0.4119465841958651</v>
          </cell>
          <cell r="AC38">
            <v>0.06109558459662152</v>
          </cell>
          <cell r="AD38">
            <v>0.032429569392668105</v>
          </cell>
          <cell r="AE38">
            <v>0.0035607160676922765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SNPPH-P</v>
          </cell>
          <cell r="E45">
            <v>0.9999999999999998</v>
          </cell>
          <cell r="F45">
            <v>0.017199480983992696</v>
          </cell>
          <cell r="G45">
            <v>0.27051370923738627</v>
          </cell>
          <cell r="H45">
            <v>0.08197760111952002</v>
          </cell>
          <cell r="I45">
            <v>0.15629326131289556</v>
          </cell>
          <cell r="J45">
            <v>0.12785622769358465</v>
          </cell>
          <cell r="K45">
            <v>0.4146839151635869</v>
          </cell>
          <cell r="L45">
            <v>0.055446463675156925</v>
          </cell>
          <cell r="M45">
            <v>0.028437033619310915</v>
          </cell>
          <cell r="N45">
            <v>0.003885568507461546</v>
          </cell>
          <cell r="O45">
            <v>0</v>
          </cell>
          <cell r="P45">
            <v>0</v>
          </cell>
          <cell r="S45" t="str">
            <v>SNPPH-P</v>
          </cell>
          <cell r="V45">
            <v>1.0000000000000009</v>
          </cell>
          <cell r="W45">
            <v>0.0171994809839927</v>
          </cell>
          <cell r="X45">
            <v>0.2705137092373865</v>
          </cell>
          <cell r="Y45">
            <v>0.08197760111952004</v>
          </cell>
          <cell r="Z45">
            <v>0.15629326131289567</v>
          </cell>
          <cell r="AA45">
            <v>0.12785622769358473</v>
          </cell>
          <cell r="AB45">
            <v>0.4146839151635874</v>
          </cell>
          <cell r="AC45">
            <v>0.05544646367515694</v>
          </cell>
          <cell r="AD45">
            <v>0.028437033619310936</v>
          </cell>
          <cell r="AE45">
            <v>0.0038855685074615518</v>
          </cell>
          <cell r="AF45">
            <v>0</v>
          </cell>
          <cell r="AG45">
            <v>0</v>
          </cell>
        </row>
        <row r="46">
          <cell r="B46" t="str">
            <v>SNPPH-U</v>
          </cell>
          <cell r="E46">
            <v>0.9999999999999998</v>
          </cell>
          <cell r="F46">
            <v>0.017199480983992696</v>
          </cell>
          <cell r="G46">
            <v>0.27051370923738627</v>
          </cell>
          <cell r="H46">
            <v>0.08197760111952002</v>
          </cell>
          <cell r="I46">
            <v>0.15629326131289556</v>
          </cell>
          <cell r="J46">
            <v>0.12785622769358465</v>
          </cell>
          <cell r="K46">
            <v>0.4146839151635869</v>
          </cell>
          <cell r="L46">
            <v>0.055446463675156925</v>
          </cell>
          <cell r="M46">
            <v>0.028437033619310915</v>
          </cell>
          <cell r="N46">
            <v>0.003885568507461546</v>
          </cell>
          <cell r="O46">
            <v>0</v>
          </cell>
          <cell r="P46">
            <v>0</v>
          </cell>
          <cell r="S46" t="str">
            <v>SNPPH-U</v>
          </cell>
          <cell r="V46">
            <v>1.0000000000000009</v>
          </cell>
          <cell r="W46">
            <v>0.0171994809839927</v>
          </cell>
          <cell r="X46">
            <v>0.2705137092373865</v>
          </cell>
          <cell r="Y46">
            <v>0.08197760111952004</v>
          </cell>
          <cell r="Z46">
            <v>0.15629326131289567</v>
          </cell>
          <cell r="AA46">
            <v>0.12785622769358473</v>
          </cell>
          <cell r="AB46">
            <v>0.4146839151635874</v>
          </cell>
          <cell r="AC46">
            <v>0.05544646367515694</v>
          </cell>
          <cell r="AD46">
            <v>0.028437033619310936</v>
          </cell>
          <cell r="AE46">
            <v>0.0038855685074615518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0.9999999999999999</v>
          </cell>
          <cell r="F47">
            <v>0.02537854063422879</v>
          </cell>
          <cell r="G47">
            <v>0.3086933353677149</v>
          </cell>
          <cell r="H47">
            <v>0.07055242644372631</v>
          </cell>
          <cell r="I47">
            <v>0.07595909627357136</v>
          </cell>
          <cell r="J47">
            <v>0.06718014830126566</v>
          </cell>
          <cell r="K47">
            <v>0.4807709408022074</v>
          </cell>
          <cell r="L47">
            <v>0.03864566047855114</v>
          </cell>
          <cell r="M47">
            <v>0.00877894797230571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0.025247313139548755</v>
          </cell>
          <cell r="X47">
            <v>0.30828396700387173</v>
          </cell>
          <cell r="Y47">
            <v>0.07044552477036832</v>
          </cell>
          <cell r="Z47">
            <v>0.07474257552339544</v>
          </cell>
          <cell r="AA47">
            <v>0.06617040866386438</v>
          </cell>
          <cell r="AB47">
            <v>0.48259378800110636</v>
          </cell>
          <cell r="AC47">
            <v>0.038686831561709385</v>
          </cell>
          <cell r="AD47">
            <v>0.008572166859531058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0.9999999999999998</v>
          </cell>
          <cell r="F48">
            <v>0</v>
          </cell>
          <cell r="G48">
            <v>0.6914771933595446</v>
          </cell>
          <cell r="H48">
            <v>0.15803837735563844</v>
          </cell>
          <cell r="I48">
            <v>0.15048442928481687</v>
          </cell>
          <cell r="J48">
            <v>0.15048442928481687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0.053700867324993115</v>
          </cell>
          <cell r="X48">
            <v>0.6557179498266943</v>
          </cell>
          <cell r="Y48">
            <v>0.14983716320320803</v>
          </cell>
          <cell r="Z48">
            <v>0.14074401964510455</v>
          </cell>
          <cell r="AA48">
            <v>0.14074401964510455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0.016620639807965555</v>
          </cell>
          <cell r="J49">
            <v>0</v>
          </cell>
          <cell r="K49">
            <v>0.9102139188451677</v>
          </cell>
          <cell r="L49">
            <v>0.07316544134686676</v>
          </cell>
          <cell r="M49">
            <v>0.016620639807965555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0.9999999999999999</v>
          </cell>
          <cell r="W49">
            <v>0</v>
          </cell>
          <cell r="X49">
            <v>0</v>
          </cell>
          <cell r="Y49">
            <v>0</v>
          </cell>
          <cell r="Z49">
            <v>0.01617839346927236</v>
          </cell>
          <cell r="AA49">
            <v>0</v>
          </cell>
          <cell r="AB49">
            <v>0.9108073041564224</v>
          </cell>
          <cell r="AC49">
            <v>0.0730143023743052</v>
          </cell>
          <cell r="AD49">
            <v>0.01617839346927236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OPRV-ID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OPRV-ID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0.9999999943922888</v>
          </cell>
          <cell r="F53">
            <v>-0.029230582170668613</v>
          </cell>
          <cell r="G53">
            <v>0.2163198831609224</v>
          </cell>
          <cell r="H53">
            <v>0.005879575140254995</v>
          </cell>
          <cell r="I53">
            <v>0.06363040162471692</v>
          </cell>
          <cell r="J53">
            <v>0.016330611557369874</v>
          </cell>
          <cell r="K53">
            <v>0.5054947466801388</v>
          </cell>
          <cell r="L53">
            <v>0.06754008347353414</v>
          </cell>
          <cell r="M53">
            <v>0.047299790067347046</v>
          </cell>
          <cell r="N53">
            <v>0.01380138190411572</v>
          </cell>
          <cell r="O53">
            <v>0.048210480591340844</v>
          </cell>
          <cell r="P53">
            <v>0.10835402398793358</v>
          </cell>
          <cell r="S53" t="str">
            <v>EXCTAX</v>
          </cell>
          <cell r="V53">
            <v>0.9999999943839868</v>
          </cell>
          <cell r="W53">
            <v>-0.029804652195342677</v>
          </cell>
          <cell r="X53">
            <v>0.21363551606412615</v>
          </cell>
          <cell r="Y53">
            <v>0.005514478307711081</v>
          </cell>
          <cell r="Z53">
            <v>0.06445787721272439</v>
          </cell>
          <cell r="AA53">
            <v>0.016756846488942514</v>
          </cell>
          <cell r="AB53">
            <v>0.5077369602497708</v>
          </cell>
          <cell r="AC53">
            <v>0.06767152087638426</v>
          </cell>
          <cell r="AD53">
            <v>0.04770103072378188</v>
          </cell>
          <cell r="AE53">
            <v>0.013907641315355806</v>
          </cell>
          <cell r="AF53">
            <v>0.0483661700393973</v>
          </cell>
          <cell r="AG53">
            <v>0.10851448251385996</v>
          </cell>
        </row>
        <row r="54">
          <cell r="B54" t="str">
            <v>INT</v>
          </cell>
          <cell r="E54">
            <v>0.9999999999999998</v>
          </cell>
          <cell r="F54">
            <v>0.022186889541695766</v>
          </cell>
          <cell r="G54">
            <v>0.27525725453610367</v>
          </cell>
          <cell r="H54">
            <v>0.07757537177254682</v>
          </cell>
          <cell r="I54">
            <v>0.13948335874897985</v>
          </cell>
          <cell r="J54">
            <v>0.114896110334029</v>
          </cell>
          <cell r="K54">
            <v>0.42941096616656305</v>
          </cell>
          <cell r="L54">
            <v>0.053363751254719156</v>
          </cell>
          <cell r="M54">
            <v>0.02458724841495086</v>
          </cell>
          <cell r="N54">
            <v>0.0027224079793915644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1.0000000000000002</v>
          </cell>
          <cell r="W54">
            <v>0.021908682945549214</v>
          </cell>
          <cell r="X54">
            <v>0.2746637011778632</v>
          </cell>
          <cell r="Y54">
            <v>0.07751997851266774</v>
          </cell>
          <cell r="Z54">
            <v>0.14016041620188865</v>
          </cell>
          <cell r="AA54">
            <v>0.11539152456016606</v>
          </cell>
          <cell r="AB54">
            <v>0.42962895560840475</v>
          </cell>
          <cell r="AC54">
            <v>0.05335503771923109</v>
          </cell>
          <cell r="AD54">
            <v>0.0247688916417226</v>
          </cell>
          <cell r="AE54">
            <v>0.002763227834395355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0.9999999999999998</v>
          </cell>
          <cell r="F55">
            <v>0.03475909872974811</v>
          </cell>
          <cell r="G55">
            <v>0.2833688075134847</v>
          </cell>
          <cell r="H55">
            <v>0.06554821679180965</v>
          </cell>
          <cell r="I55">
            <v>0.09599074116232773</v>
          </cell>
          <cell r="J55">
            <v>0.08154409704953217</v>
          </cell>
          <cell r="K55">
            <v>0.47413734902228793</v>
          </cell>
          <cell r="L55">
            <v>0.04619578678034174</v>
          </cell>
          <cell r="M55">
            <v>0.014446644112795561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0.9999999999999999</v>
          </cell>
          <cell r="W55">
            <v>0.034362119112914584</v>
          </cell>
          <cell r="X55">
            <v>0.2817767018269282</v>
          </cell>
          <cell r="Y55">
            <v>0.06473887124922656</v>
          </cell>
          <cell r="Z55">
            <v>0.09645743933855119</v>
          </cell>
          <cell r="AA55">
            <v>0.0818337415852714</v>
          </cell>
          <cell r="AB55">
            <v>0.4767156844221093</v>
          </cell>
          <cell r="AC55">
            <v>0.04594918405027011</v>
          </cell>
          <cell r="AD55">
            <v>0.014623697753279787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DONOTUSE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DONOTUSE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</v>
          </cell>
          <cell r="F58">
            <v>0.03575894033430568</v>
          </cell>
          <cell r="G58">
            <v>0.3306884149447628</v>
          </cell>
          <cell r="H58">
            <v>0.11711928274256729</v>
          </cell>
          <cell r="I58">
            <v>0.09383834205457588</v>
          </cell>
          <cell r="J58">
            <v>0.09375974558116687</v>
          </cell>
          <cell r="K58">
            <v>0.3774083820550385</v>
          </cell>
          <cell r="L58">
            <v>0.045186637868749886</v>
          </cell>
          <cell r="M58">
            <v>7.859647340900857E-05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</v>
          </cell>
          <cell r="W58">
            <v>0.0357577654761873</v>
          </cell>
          <cell r="X58">
            <v>0.3306847499373126</v>
          </cell>
          <cell r="Y58">
            <v>0.11711832566951548</v>
          </cell>
          <cell r="Z58">
            <v>0.09382745074492302</v>
          </cell>
          <cell r="AA58">
            <v>0.09375070554871522</v>
          </cell>
          <cell r="AB58">
            <v>0.377424701705394</v>
          </cell>
          <cell r="AC58">
            <v>0.045187006466667644</v>
          </cell>
          <cell r="AD58">
            <v>7.674519620780543E-05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DONOTUSE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DONOTUSE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DONOTUSE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DONOTUSE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0.9999999999999999</v>
          </cell>
          <cell r="F61">
            <v>0.03287</v>
          </cell>
          <cell r="G61">
            <v>0.70976</v>
          </cell>
          <cell r="H61">
            <v>0.1418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0.00611</v>
          </cell>
          <cell r="S61" t="str">
            <v>ITC84</v>
          </cell>
          <cell r="V61">
            <v>0.9999999999999999</v>
          </cell>
          <cell r="W61">
            <v>0.03287</v>
          </cell>
          <cell r="X61">
            <v>0.70976</v>
          </cell>
          <cell r="Y61">
            <v>0.1418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0.00611</v>
          </cell>
        </row>
        <row r="62">
          <cell r="B62" t="str">
            <v>ITC85</v>
          </cell>
          <cell r="E62">
            <v>1</v>
          </cell>
          <cell r="F62">
            <v>0.0542</v>
          </cell>
          <cell r="G62">
            <v>0.6769</v>
          </cell>
          <cell r="H62">
            <v>0.1336</v>
          </cell>
          <cell r="I62">
            <v>0.1161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0.0192</v>
          </cell>
          <cell r="S62" t="str">
            <v>ITC85</v>
          </cell>
          <cell r="V62">
            <v>1</v>
          </cell>
          <cell r="W62">
            <v>0.0542</v>
          </cell>
          <cell r="X62">
            <v>0.6769</v>
          </cell>
          <cell r="Y62">
            <v>0.1336</v>
          </cell>
          <cell r="Z62">
            <v>0.1161</v>
          </cell>
          <cell r="AA62">
            <v>0.1161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0.0192</v>
          </cell>
        </row>
        <row r="63">
          <cell r="B63" t="str">
            <v>ITC86</v>
          </cell>
          <cell r="E63">
            <v>1</v>
          </cell>
          <cell r="F63">
            <v>0.04789</v>
          </cell>
          <cell r="G63">
            <v>0.64608</v>
          </cell>
          <cell r="H63">
            <v>0.13126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0.01977</v>
          </cell>
          <cell r="S63" t="str">
            <v>ITC86</v>
          </cell>
          <cell r="V63">
            <v>1</v>
          </cell>
          <cell r="W63">
            <v>0.04789</v>
          </cell>
          <cell r="X63">
            <v>0.64608</v>
          </cell>
          <cell r="Y63">
            <v>0.13126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0.01977</v>
          </cell>
        </row>
        <row r="64">
          <cell r="B64" t="str">
            <v>ITC88</v>
          </cell>
          <cell r="E64">
            <v>1</v>
          </cell>
          <cell r="F64">
            <v>0.0427</v>
          </cell>
          <cell r="G64">
            <v>0.612</v>
          </cell>
          <cell r="H64">
            <v>0.1496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0.0286</v>
          </cell>
          <cell r="S64" t="str">
            <v>ITC88</v>
          </cell>
          <cell r="V64">
            <v>1</v>
          </cell>
          <cell r="W64">
            <v>0.0427</v>
          </cell>
          <cell r="X64">
            <v>0.612</v>
          </cell>
          <cell r="Y64">
            <v>0.1496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0.0286</v>
          </cell>
        </row>
        <row r="65">
          <cell r="B65" t="str">
            <v>ITC89</v>
          </cell>
          <cell r="E65">
            <v>1</v>
          </cell>
          <cell r="F65">
            <v>0.048806</v>
          </cell>
          <cell r="G65">
            <v>0.563558</v>
          </cell>
          <cell r="H65">
            <v>0.152688</v>
          </cell>
          <cell r="I65">
            <v>0.206776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0.028172</v>
          </cell>
          <cell r="S65" t="str">
            <v>ITC89</v>
          </cell>
          <cell r="V65">
            <v>1</v>
          </cell>
          <cell r="W65">
            <v>0.048806</v>
          </cell>
          <cell r="X65">
            <v>0.563558</v>
          </cell>
          <cell r="Y65">
            <v>0.152688</v>
          </cell>
          <cell r="Z65">
            <v>0.206776</v>
          </cell>
          <cell r="AA65">
            <v>0.206776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0.028172</v>
          </cell>
        </row>
        <row r="66">
          <cell r="B66" t="str">
            <v>ITC90</v>
          </cell>
          <cell r="E66">
            <v>1</v>
          </cell>
          <cell r="F66">
            <v>0.015047</v>
          </cell>
          <cell r="G66">
            <v>0.159356</v>
          </cell>
          <cell r="H66">
            <v>0.039132</v>
          </cell>
          <cell r="I66">
            <v>0.173435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0.00386</v>
          </cell>
          <cell r="S66" t="str">
            <v>ITC90</v>
          </cell>
          <cell r="V66">
            <v>1</v>
          </cell>
          <cell r="W66">
            <v>0.015047</v>
          </cell>
          <cell r="X66">
            <v>0.159356</v>
          </cell>
          <cell r="Y66">
            <v>0.039132</v>
          </cell>
          <cell r="Z66">
            <v>0.173435</v>
          </cell>
          <cell r="AA66">
            <v>0.038051</v>
          </cell>
          <cell r="AB66">
            <v>0.469355</v>
          </cell>
          <cell r="AC66">
            <v>0.139815</v>
          </cell>
          <cell r="AD66">
            <v>0.135384</v>
          </cell>
          <cell r="AE66">
            <v>0</v>
          </cell>
          <cell r="AF66">
            <v>0</v>
          </cell>
          <cell r="AG66">
            <v>0.00386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0.9999999999999999</v>
          </cell>
          <cell r="F69">
            <v>0.017210375139320448</v>
          </cell>
          <cell r="G69">
            <v>0.2710906801987644</v>
          </cell>
          <cell r="H69">
            <v>0.08216653122296758</v>
          </cell>
          <cell r="I69">
            <v>0.1568351772325843</v>
          </cell>
          <cell r="J69">
            <v>0.12821673721398977</v>
          </cell>
          <cell r="K69">
            <v>0.4132551561760349</v>
          </cell>
          <cell r="L69">
            <v>0.0555840167609333</v>
          </cell>
          <cell r="M69">
            <v>0.028618440018594538</v>
          </cell>
          <cell r="N69">
            <v>0.003858063269395007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0.017209508923464758</v>
          </cell>
          <cell r="X69">
            <v>0.27104480409547926</v>
          </cell>
          <cell r="Y69">
            <v>0.08215150901644483</v>
          </cell>
          <cell r="Z69">
            <v>0.1567920884250571</v>
          </cell>
          <cell r="AA69">
            <v>0.12818807238837365</v>
          </cell>
          <cell r="AB69">
            <v>0.4133687596314433</v>
          </cell>
          <cell r="AC69">
            <v>0.05557307964278923</v>
          </cell>
          <cell r="AD69">
            <v>0.028604016036683447</v>
          </cell>
          <cell r="AE69">
            <v>0.003860250265321826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0.9999999999999998</v>
          </cell>
          <cell r="F70">
            <v>0.01719948098399269</v>
          </cell>
          <cell r="G70">
            <v>0.27051370923738616</v>
          </cell>
          <cell r="H70">
            <v>0.08197760111952002</v>
          </cell>
          <cell r="I70">
            <v>0.1562932613128955</v>
          </cell>
          <cell r="J70">
            <v>0.1278562276935846</v>
          </cell>
          <cell r="K70">
            <v>0.4146839151635869</v>
          </cell>
          <cell r="L70">
            <v>0.05544646367515693</v>
          </cell>
          <cell r="M70">
            <v>0.028437033619310898</v>
          </cell>
          <cell r="N70">
            <v>0.0038855685074615483</v>
          </cell>
          <cell r="O70">
            <v>0</v>
          </cell>
          <cell r="P70">
            <v>0</v>
          </cell>
          <cell r="S70" t="str">
            <v>SNPT</v>
          </cell>
          <cell r="V70">
            <v>0.9999999999999993</v>
          </cell>
          <cell r="W70">
            <v>0.017199480983992682</v>
          </cell>
          <cell r="X70">
            <v>0.2705137092373861</v>
          </cell>
          <cell r="Y70">
            <v>0.08197760111951999</v>
          </cell>
          <cell r="Z70">
            <v>0.15629326131289553</v>
          </cell>
          <cell r="AA70">
            <v>0.12785622769358462</v>
          </cell>
          <cell r="AB70">
            <v>0.41468391516358666</v>
          </cell>
          <cell r="AC70">
            <v>0.055446463675156904</v>
          </cell>
          <cell r="AD70">
            <v>0.028437033619310905</v>
          </cell>
          <cell r="AE70">
            <v>0.003885568507461547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</v>
          </cell>
          <cell r="F71">
            <v>0.0171929373489479</v>
          </cell>
          <cell r="G71">
            <v>0.27066121074335925</v>
          </cell>
          <cell r="H71">
            <v>0.0820845652640008</v>
          </cell>
          <cell r="I71">
            <v>0.15626815860167492</v>
          </cell>
          <cell r="J71">
            <v>0.1278310523286199</v>
          </cell>
          <cell r="K71">
            <v>0.41449647487264146</v>
          </cell>
          <cell r="L71">
            <v>0.05541845839500623</v>
          </cell>
          <cell r="M71">
            <v>0.028437106273055002</v>
          </cell>
          <cell r="N71">
            <v>0.0038781947743693696</v>
          </cell>
          <cell r="O71">
            <v>0</v>
          </cell>
          <cell r="P71">
            <v>0</v>
          </cell>
          <cell r="S71" t="str">
            <v>SNPP</v>
          </cell>
          <cell r="V71">
            <v>1</v>
          </cell>
          <cell r="W71">
            <v>0.01719311769924238</v>
          </cell>
          <cell r="X71">
            <v>0.2706499606835096</v>
          </cell>
          <cell r="Y71">
            <v>0.08207841143923558</v>
          </cell>
          <cell r="Z71">
            <v>0.15626448195979192</v>
          </cell>
          <cell r="AA71">
            <v>0.12782896330209415</v>
          </cell>
          <cell r="AB71">
            <v>0.41451684672413075</v>
          </cell>
          <cell r="AC71">
            <v>0.05541843600684119</v>
          </cell>
          <cell r="AD71">
            <v>0.028435518657697768</v>
          </cell>
          <cell r="AE71">
            <v>0.00387874548724867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0.9999999999999998</v>
          </cell>
          <cell r="F72">
            <v>0.017199480983992696</v>
          </cell>
          <cell r="G72">
            <v>0.27051370923738627</v>
          </cell>
          <cell r="H72">
            <v>0.08197760111952002</v>
          </cell>
          <cell r="I72">
            <v>0.15629326131289556</v>
          </cell>
          <cell r="J72">
            <v>0.12785622769358465</v>
          </cell>
          <cell r="K72">
            <v>0.4146839151635869</v>
          </cell>
          <cell r="L72">
            <v>0.055446463675156925</v>
          </cell>
          <cell r="M72">
            <v>0.028437033619310915</v>
          </cell>
          <cell r="N72">
            <v>0.003885568507461546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1.0000000000000009</v>
          </cell>
          <cell r="W72">
            <v>0.0171994809839927</v>
          </cell>
          <cell r="X72">
            <v>0.2705137092373865</v>
          </cell>
          <cell r="Y72">
            <v>0.08197760111952004</v>
          </cell>
          <cell r="Z72">
            <v>0.15629326131289567</v>
          </cell>
          <cell r="AA72">
            <v>0.12785622769358473</v>
          </cell>
          <cell r="AB72">
            <v>0.4146839151635874</v>
          </cell>
          <cell r="AC72">
            <v>0.05544646367515694</v>
          </cell>
          <cell r="AD72">
            <v>0.028437033619310936</v>
          </cell>
          <cell r="AE72">
            <v>0.0038855685074615518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0.9999999999999996</v>
          </cell>
          <cell r="F73">
            <v>0.017199480983992686</v>
          </cell>
          <cell r="G73">
            <v>0.2705137092373862</v>
          </cell>
          <cell r="H73">
            <v>0.08197760111952002</v>
          </cell>
          <cell r="I73">
            <v>0.15629326131289553</v>
          </cell>
          <cell r="J73">
            <v>0.12785622769358462</v>
          </cell>
          <cell r="K73">
            <v>0.4146839151635869</v>
          </cell>
          <cell r="L73">
            <v>0.055446463675156925</v>
          </cell>
          <cell r="M73">
            <v>0.02843703361931091</v>
          </cell>
          <cell r="N73">
            <v>0.003885568507461548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0.9999999999999996</v>
          </cell>
          <cell r="W73">
            <v>0.017199480983992686</v>
          </cell>
          <cell r="X73">
            <v>0.2705137092373862</v>
          </cell>
          <cell r="Y73">
            <v>0.08197760111952002</v>
          </cell>
          <cell r="Z73">
            <v>0.15629326131289553</v>
          </cell>
          <cell r="AA73">
            <v>0.12785622769358462</v>
          </cell>
          <cell r="AB73">
            <v>0.4146839151635869</v>
          </cell>
          <cell r="AC73">
            <v>0.055446463675156925</v>
          </cell>
          <cell r="AD73">
            <v>0.02843703361931091</v>
          </cell>
          <cell r="AE73">
            <v>0.003885568507461548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0.01717224371550304</v>
          </cell>
          <cell r="G74">
            <v>0.2701933861878625</v>
          </cell>
          <cell r="H74">
            <v>0.08200596032036692</v>
          </cell>
          <cell r="I74">
            <v>0.1556207057072088</v>
          </cell>
          <cell r="J74">
            <v>0.12738955838560048</v>
          </cell>
          <cell r="K74">
            <v>0.4158810294873246</v>
          </cell>
          <cell r="L74">
            <v>0.055226612678193676</v>
          </cell>
          <cell r="M74">
            <v>0.02823114732160831</v>
          </cell>
          <cell r="N74">
            <v>0.0039000619035405295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0.01717278581297056</v>
          </cell>
          <cell r="X74">
            <v>0.2701997615082805</v>
          </cell>
          <cell r="Y74">
            <v>0.08200539589332217</v>
          </cell>
          <cell r="Z74">
            <v>0.1556340914360586</v>
          </cell>
          <cell r="AA74">
            <v>0.12739884640396862</v>
          </cell>
          <cell r="AB74">
            <v>0.41585720357969064</v>
          </cell>
          <cell r="AC74">
            <v>0.055230988325066316</v>
          </cell>
          <cell r="AD74">
            <v>0.028235245032089986</v>
          </cell>
          <cell r="AE74">
            <v>0.003899773444611059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1.0000000000000004</v>
          </cell>
          <cell r="F75">
            <v>0.023457567764889237</v>
          </cell>
          <cell r="G75">
            <v>0.2966634750460897</v>
          </cell>
          <cell r="H75">
            <v>0.0811636468157746</v>
          </cell>
          <cell r="I75">
            <v>0.14045752082244573</v>
          </cell>
          <cell r="J75">
            <v>0.11436001932713366</v>
          </cell>
          <cell r="K75">
            <v>0.39419958485154727</v>
          </cell>
          <cell r="L75">
            <v>0.06254457752664369</v>
          </cell>
          <cell r="M75">
            <v>0.02609750149531205</v>
          </cell>
          <cell r="N75">
            <v>0.0015136271726100823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0.02327264789798647</v>
          </cell>
          <cell r="X75">
            <v>0.2965356649225133</v>
          </cell>
          <cell r="Y75">
            <v>0.08111253133547423</v>
          </cell>
          <cell r="Z75">
            <v>0.14035121731271477</v>
          </cell>
          <cell r="AA75">
            <v>0.11399042875169343</v>
          </cell>
          <cell r="AB75">
            <v>0.3946829837981257</v>
          </cell>
          <cell r="AC75">
            <v>0.06250815580725129</v>
          </cell>
          <cell r="AD75">
            <v>0.02636078856102135</v>
          </cell>
          <cell r="AE75">
            <v>0.0015367989259342382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0.020303879926381326</v>
          </cell>
          <cell r="G76">
            <v>0.2778990411616309</v>
          </cell>
          <cell r="H76">
            <v>0.07963553341998182</v>
          </cell>
          <cell r="I76">
            <v>0.1435200439446386</v>
          </cell>
          <cell r="J76">
            <v>0.11866695525138966</v>
          </cell>
          <cell r="K76">
            <v>0.42083820865110916</v>
          </cell>
          <cell r="L76">
            <v>0.05478851279229839</v>
          </cell>
          <cell r="M76">
            <v>0.024853088693248943</v>
          </cell>
          <cell r="N76">
            <v>0.0030147801039596815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0.9999999999999992</v>
          </cell>
          <cell r="W76">
            <v>0.020243955361022258</v>
          </cell>
          <cell r="X76">
            <v>0.27745864523517877</v>
          </cell>
          <cell r="Y76">
            <v>0.07999504915759671</v>
          </cell>
          <cell r="Z76">
            <v>0.14374855814472434</v>
          </cell>
          <cell r="AA76">
            <v>0.11900805958637363</v>
          </cell>
          <cell r="AB76">
            <v>0.421068658528474</v>
          </cell>
          <cell r="AC76">
            <v>0.0544696059245329</v>
          </cell>
          <cell r="AD76">
            <v>0.02474049855835071</v>
          </cell>
          <cell r="AE76">
            <v>0.0030155276484703434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0.017082042715399787</v>
          </cell>
          <cell r="G77">
            <v>0.26812243894944227</v>
          </cell>
          <cell r="H77">
            <v>0.08142500926931256</v>
          </cell>
          <cell r="I77">
            <v>0.15896158611310393</v>
          </cell>
          <cell r="J77">
            <v>0.12991805575443352</v>
          </cell>
          <cell r="K77">
            <v>0.41426809364044626</v>
          </cell>
          <cell r="L77">
            <v>0.056304608376571814</v>
          </cell>
          <cell r="M77">
            <v>0.029043530358670414</v>
          </cell>
          <cell r="N77">
            <v>0.0038362209357233556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0.017082042715399787</v>
          </cell>
          <cell r="X77">
            <v>0.26812243894944227</v>
          </cell>
          <cell r="Y77">
            <v>0.08142500926931256</v>
          </cell>
          <cell r="Z77">
            <v>0.15896158611310393</v>
          </cell>
          <cell r="AA77">
            <v>0.12991805575443352</v>
          </cell>
          <cell r="AB77">
            <v>0.41426809364044626</v>
          </cell>
          <cell r="AC77">
            <v>0.056304608376571814</v>
          </cell>
          <cell r="AD77">
            <v>0.029043530358670414</v>
          </cell>
          <cell r="AE77">
            <v>0.0038362209357233556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0.01706130074373207</v>
          </cell>
          <cell r="G78">
            <v>0.2677000922888803</v>
          </cell>
          <cell r="H78">
            <v>0.08132741038065265</v>
          </cell>
          <cell r="I78">
            <v>0.15943286619981945</v>
          </cell>
          <cell r="J78">
            <v>0.13028221625964392</v>
          </cell>
          <cell r="K78">
            <v>0.41419465115568255</v>
          </cell>
          <cell r="L78">
            <v>0.05645617407399578</v>
          </cell>
          <cell r="M78">
            <v>0.02915064994017552</v>
          </cell>
          <cell r="N78">
            <v>0.0038275051572371093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0.01706130074373207</v>
          </cell>
          <cell r="X78">
            <v>0.2677000922888803</v>
          </cell>
          <cell r="Y78">
            <v>0.08132741038065265</v>
          </cell>
          <cell r="Z78">
            <v>0.15943286619981945</v>
          </cell>
          <cell r="AA78">
            <v>0.13028221625964392</v>
          </cell>
          <cell r="AB78">
            <v>0.41419465115568255</v>
          </cell>
          <cell r="AC78">
            <v>0.05645617407399578</v>
          </cell>
          <cell r="AD78">
            <v>0.02915064994017552</v>
          </cell>
          <cell r="AE78">
            <v>0.0038275051572371093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0.9999999943843338</v>
          </cell>
          <cell r="F79">
            <v>-0.030335784340988683</v>
          </cell>
          <cell r="G79">
            <v>0.21208124235823572</v>
          </cell>
          <cell r="H79">
            <v>0.007640008028983514</v>
          </cell>
          <cell r="I79">
            <v>0.06364517467859204</v>
          </cell>
          <cell r="J79">
            <v>0.01704174082019551</v>
          </cell>
          <cell r="K79">
            <v>0.5029022767878152</v>
          </cell>
          <cell r="L79">
            <v>0.06615674288625618</v>
          </cell>
          <cell r="M79">
            <v>0.04660343385839654</v>
          </cell>
          <cell r="N79">
            <v>0.013816945664330674</v>
          </cell>
          <cell r="O79">
            <v>0.05562110793525355</v>
          </cell>
          <cell r="P79">
            <v>0.10847228038585556</v>
          </cell>
          <cell r="S79" t="str">
            <v>IBT</v>
          </cell>
          <cell r="V79">
            <v>0.9999999945706048</v>
          </cell>
          <cell r="W79">
            <v>-0.02918478914504617</v>
          </cell>
          <cell r="X79">
            <v>0.21161652319673427</v>
          </cell>
          <cell r="Y79">
            <v>0.01057282784431108</v>
          </cell>
          <cell r="Z79">
            <v>0.0681309515116057</v>
          </cell>
          <cell r="AA79">
            <v>0.021626869951432835</v>
          </cell>
          <cell r="AB79">
            <v>0.5026450997327542</v>
          </cell>
          <cell r="AC79">
            <v>0.06565054099837075</v>
          </cell>
          <cell r="AD79">
            <v>0.04650408156017287</v>
          </cell>
          <cell r="AE79">
            <v>0.01355170717652921</v>
          </cell>
          <cell r="AF79">
            <v>0.052144673674946816</v>
          </cell>
          <cell r="AG79">
            <v>0.10487245958039912</v>
          </cell>
        </row>
        <row r="80">
          <cell r="B80" t="str">
            <v>DITEXP</v>
          </cell>
          <cell r="E80">
            <v>1.0000000000000002</v>
          </cell>
          <cell r="F80">
            <v>0.022925828793843608</v>
          </cell>
          <cell r="G80">
            <v>0.28093461768717914</v>
          </cell>
          <cell r="H80">
            <v>0.06183701183763427</v>
          </cell>
          <cell r="I80">
            <v>0.144468959770118</v>
          </cell>
          <cell r="J80">
            <v>0.11263004761683046</v>
          </cell>
          <cell r="K80">
            <v>0.410159685956279</v>
          </cell>
          <cell r="L80">
            <v>0.05667710668658091</v>
          </cell>
          <cell r="M80">
            <v>0.031838912153287546</v>
          </cell>
          <cell r="N80">
            <v>0.003078126261553154</v>
          </cell>
          <cell r="O80">
            <v>0</v>
          </cell>
          <cell r="P80">
            <v>0.019918663006811905</v>
          </cell>
          <cell r="S80" t="str">
            <v>DITEXP</v>
          </cell>
          <cell r="V80">
            <v>1.0000000000000002</v>
          </cell>
          <cell r="W80">
            <v>0.022925828793843608</v>
          </cell>
          <cell r="X80">
            <v>0.28093461768717914</v>
          </cell>
          <cell r="Y80">
            <v>0.06183701183763427</v>
          </cell>
          <cell r="Z80">
            <v>0.144468959770118</v>
          </cell>
          <cell r="AA80">
            <v>0.11263004761683046</v>
          </cell>
          <cell r="AB80">
            <v>0.410159685956279</v>
          </cell>
          <cell r="AC80">
            <v>0.05667710668658091</v>
          </cell>
          <cell r="AD80">
            <v>0.031838912153287546</v>
          </cell>
          <cell r="AE80">
            <v>0.003078126261553154</v>
          </cell>
          <cell r="AF80">
            <v>0</v>
          </cell>
          <cell r="AG80">
            <v>0.019918663006811905</v>
          </cell>
        </row>
        <row r="81">
          <cell r="B81" t="str">
            <v>DITBAL</v>
          </cell>
          <cell r="E81">
            <v>0.9999999999999999</v>
          </cell>
          <cell r="F81">
            <v>0.024595826094787387</v>
          </cell>
          <cell r="G81">
            <v>0.28242426810339105</v>
          </cell>
          <cell r="H81">
            <v>0.06931749285748623</v>
          </cell>
          <cell r="I81">
            <v>0.1310122974162992</v>
          </cell>
          <cell r="J81">
            <v>0.10706325575767194</v>
          </cell>
          <cell r="K81">
            <v>0.4297107339687741</v>
          </cell>
          <cell r="L81">
            <v>0.06020201940922576</v>
          </cell>
          <cell r="M81">
            <v>0.023949041658627265</v>
          </cell>
          <cell r="N81">
            <v>0.0026353626076892254</v>
          </cell>
          <cell r="O81">
            <v>0</v>
          </cell>
          <cell r="P81">
            <v>0.00010199954234704708</v>
          </cell>
          <cell r="S81" t="str">
            <v>DITBAL</v>
          </cell>
          <cell r="V81">
            <v>0.9999999999999999</v>
          </cell>
          <cell r="W81">
            <v>0.024595826094787387</v>
          </cell>
          <cell r="X81">
            <v>0.28242426810339105</v>
          </cell>
          <cell r="Y81">
            <v>0.06931749285748623</v>
          </cell>
          <cell r="Z81">
            <v>0.1310122974162992</v>
          </cell>
          <cell r="AA81">
            <v>0.10706325575767194</v>
          </cell>
          <cell r="AB81">
            <v>0.4297107339687741</v>
          </cell>
          <cell r="AC81">
            <v>0.06020201940922576</v>
          </cell>
          <cell r="AD81">
            <v>0.023949041658627265</v>
          </cell>
          <cell r="AE81">
            <v>0.0026353626076892254</v>
          </cell>
          <cell r="AF81">
            <v>0</v>
          </cell>
          <cell r="AG81">
            <v>0.00010199954234704708</v>
          </cell>
        </row>
        <row r="82">
          <cell r="B82" t="str">
            <v>TAXDEPR</v>
          </cell>
          <cell r="E82">
            <v>0.9999999988787206</v>
          </cell>
          <cell r="F82">
            <v>0.020130728000556836</v>
          </cell>
          <cell r="G82">
            <v>0.27189850781043723</v>
          </cell>
          <cell r="H82">
            <v>0.06312076144792565</v>
          </cell>
          <cell r="I82">
            <v>0.14207674510327414</v>
          </cell>
          <cell r="J82">
            <v>0.11634835241251237</v>
          </cell>
          <cell r="K82">
            <v>0.42749446243702127</v>
          </cell>
          <cell r="L82">
            <v>0.05068641915620018</v>
          </cell>
          <cell r="M82">
            <v>0.025728392690761773</v>
          </cell>
          <cell r="N82">
            <v>0.002926952002471157</v>
          </cell>
          <cell r="O82">
            <v>0</v>
          </cell>
          <cell r="P82">
            <v>0.021665422920833875</v>
          </cell>
          <cell r="S82" t="str">
            <v>TAXDEPR</v>
          </cell>
          <cell r="V82">
            <v>0.9999999988787206</v>
          </cell>
          <cell r="W82">
            <v>0.020130728000556836</v>
          </cell>
          <cell r="X82">
            <v>0.27189850781043723</v>
          </cell>
          <cell r="Y82">
            <v>0.06312076144792565</v>
          </cell>
          <cell r="Z82">
            <v>0.14207674510327414</v>
          </cell>
          <cell r="AA82">
            <v>0.11634835241251237</v>
          </cell>
          <cell r="AB82">
            <v>0.42749446243702127</v>
          </cell>
          <cell r="AC82">
            <v>0.05068641915620018</v>
          </cell>
          <cell r="AD82">
            <v>0.025728392690761773</v>
          </cell>
          <cell r="AE82">
            <v>0.002926952002471157</v>
          </cell>
          <cell r="AF82">
            <v>0</v>
          </cell>
          <cell r="AG82">
            <v>0.021665422920833875</v>
          </cell>
        </row>
        <row r="83">
          <cell r="B83" t="str">
            <v>DONOTUSE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 t="str">
            <v>DONOTUSE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DONOTUSE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 t="str">
            <v>DONOTUSE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DONOTUSE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DONOTUSE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1</v>
          </cell>
          <cell r="F86">
            <v>0.02878144569694557</v>
          </cell>
          <cell r="G86">
            <v>0.2886968887892397</v>
          </cell>
          <cell r="H86">
            <v>0.08288570828274698</v>
          </cell>
          <cell r="I86">
            <v>0.14023073476360742</v>
          </cell>
          <cell r="J86">
            <v>0.1154115657047815</v>
          </cell>
          <cell r="K86">
            <v>0.4041332023649387</v>
          </cell>
          <cell r="L86">
            <v>0.052718976400876964</v>
          </cell>
          <cell r="M86">
            <v>0.024819169058825925</v>
          </cell>
          <cell r="N86">
            <v>0.0025530437016445637</v>
          </cell>
          <cell r="O86">
            <v>0</v>
          </cell>
          <cell r="P86">
            <v>0</v>
          </cell>
          <cell r="S86" t="str">
            <v>SCHMDEXP</v>
          </cell>
          <cell r="V86">
            <v>1</v>
          </cell>
          <cell r="W86">
            <v>0.028776574120067785</v>
          </cell>
          <cell r="X86">
            <v>0.28867954010776053</v>
          </cell>
          <cell r="Y86">
            <v>0.08288385045581044</v>
          </cell>
          <cell r="Z86">
            <v>0.1402379541416323</v>
          </cell>
          <cell r="AA86">
            <v>0.11541652357654544</v>
          </cell>
          <cell r="AB86">
            <v>0.4041501182513078</v>
          </cell>
          <cell r="AC86">
            <v>0.05271813805374853</v>
          </cell>
          <cell r="AD86">
            <v>0.024821430565086833</v>
          </cell>
          <cell r="AE86">
            <v>0.002553824869672492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0.9999999999999999</v>
          </cell>
          <cell r="F87">
            <v>0.02392767422308086</v>
          </cell>
          <cell r="G87">
            <v>0.283597604884001</v>
          </cell>
          <cell r="H87">
            <v>0.07338057658475869</v>
          </cell>
          <cell r="I87">
            <v>0.15029928264403378</v>
          </cell>
          <cell r="J87">
            <v>0.12631663132851492</v>
          </cell>
          <cell r="K87">
            <v>0.4115723196305105</v>
          </cell>
          <cell r="L87">
            <v>0.051769931583700655</v>
          </cell>
          <cell r="M87">
            <v>0.023982651315518858</v>
          </cell>
          <cell r="N87">
            <v>0.002879150640783387</v>
          </cell>
          <cell r="O87">
            <v>0.0025734598091312253</v>
          </cell>
          <cell r="P87">
            <v>0</v>
          </cell>
          <cell r="S87" t="str">
            <v>SCHMAEXP</v>
          </cell>
          <cell r="V87">
            <v>1</v>
          </cell>
          <cell r="W87">
            <v>0.023862957004519177</v>
          </cell>
          <cell r="X87">
            <v>0.28337218234898603</v>
          </cell>
          <cell r="Y87">
            <v>0.07335094334985508</v>
          </cell>
          <cell r="Z87">
            <v>0.15027228160534128</v>
          </cell>
          <cell r="AA87">
            <v>0.1262829056530418</v>
          </cell>
          <cell r="AB87">
            <v>0.4119161327840231</v>
          </cell>
          <cell r="AC87">
            <v>0.05176434787944792</v>
          </cell>
          <cell r="AD87">
            <v>0.023989375952299483</v>
          </cell>
          <cell r="AE87">
            <v>0.002887695218696146</v>
          </cell>
          <cell r="AF87">
            <v>0.0025734598091312253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0.017266571430173606</v>
          </cell>
          <cell r="G88">
            <v>0.27156890883716966</v>
          </cell>
          <cell r="H88">
            <v>0.08229737320107694</v>
          </cell>
          <cell r="I88">
            <v>0.15690291835116968</v>
          </cell>
          <cell r="J88">
            <v>0.12835495968270427</v>
          </cell>
          <cell r="K88">
            <v>0.4163014830959139</v>
          </cell>
          <cell r="L88">
            <v>0.05566274508449611</v>
          </cell>
          <cell r="M88">
            <v>0.028547958668465413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0.017266571430173606</v>
          </cell>
          <cell r="X88">
            <v>0.27156890883716966</v>
          </cell>
          <cell r="Y88">
            <v>0.08229737320107694</v>
          </cell>
          <cell r="Z88">
            <v>0.15690291835116968</v>
          </cell>
          <cell r="AA88">
            <v>0.12835495968270427</v>
          </cell>
          <cell r="AB88">
            <v>0.4163014830959139</v>
          </cell>
          <cell r="AC88">
            <v>0.05566274508449611</v>
          </cell>
          <cell r="AD88">
            <v>0.028547958668465413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©"/>
      <sheetName val="Basic"/>
      <sheetName val="MACRS_Rate"/>
      <sheetName val="MACRS"/>
      <sheetName val="TermsOfUse"/>
    </sheetNames>
    <sheetDataSet>
      <sheetData sheetId="1">
        <row r="13">
          <cell r="D13" t="str">
            <v>DB</v>
          </cell>
        </row>
      </sheetData>
      <sheetData sheetId="2">
        <row r="14">
          <cell r="D14" t="str">
            <v>Half-Year</v>
          </cell>
        </row>
        <row r="15">
          <cell r="D15">
            <v>4</v>
          </cell>
        </row>
        <row r="16">
          <cell r="D16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EXHIBIT 3"/>
    </sheetNames>
    <sheetDataSet>
      <sheetData sheetId="1">
        <row r="4">
          <cell r="G4">
            <v>35434823</v>
          </cell>
        </row>
        <row r="11">
          <cell r="G11">
            <v>13528938.71175</v>
          </cell>
        </row>
        <row r="13">
          <cell r="G13">
            <v>1224046.8409547638</v>
          </cell>
        </row>
      </sheetData>
      <sheetData sheetId="2">
        <row r="25">
          <cell r="D25">
            <v>35416103.93000001</v>
          </cell>
        </row>
        <row r="27">
          <cell r="D27">
            <v>102514.483505</v>
          </cell>
        </row>
        <row r="28">
          <cell r="D28">
            <v>531638.1825300001</v>
          </cell>
        </row>
        <row r="30">
          <cell r="D30">
            <v>-302254.48522999976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"/>
  <sheetViews>
    <sheetView tabSelected="1" zoomScalePageLayoutView="0" workbookViewId="0" topLeftCell="A1">
      <selection activeCell="E66" sqref="E66"/>
    </sheetView>
  </sheetViews>
  <sheetFormatPr defaultColWidth="9.140625" defaultRowHeight="12.75"/>
  <cols>
    <col min="1" max="1" width="9.00390625" style="0" customWidth="1"/>
    <col min="10" max="10" width="9.140625" style="0" customWidth="1"/>
    <col min="11" max="11" width="11.421875" style="0" customWidth="1"/>
  </cols>
  <sheetData>
    <row r="2" spans="1:11" ht="12.75">
      <c r="A2" s="112"/>
      <c r="B2" s="208" t="s">
        <v>75</v>
      </c>
      <c r="C2" s="141"/>
      <c r="D2" s="141"/>
      <c r="E2" s="141"/>
      <c r="F2" s="141"/>
      <c r="G2" s="141"/>
      <c r="H2" s="141"/>
      <c r="I2" s="112"/>
      <c r="J2" s="112"/>
      <c r="K2" s="112"/>
    </row>
    <row r="3" spans="1:11" ht="12.75">
      <c r="A3" s="112"/>
      <c r="B3" s="140" t="s">
        <v>76</v>
      </c>
      <c r="C3" s="108"/>
      <c r="D3" s="108"/>
      <c r="E3" s="108"/>
      <c r="F3" s="108"/>
      <c r="G3" s="142"/>
      <c r="H3" s="142"/>
      <c r="I3" s="112"/>
      <c r="J3" s="112"/>
      <c r="K3" s="112"/>
    </row>
    <row r="4" spans="1:11" ht="12.75">
      <c r="A4" s="112"/>
      <c r="B4" s="111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43" t="s">
        <v>77</v>
      </c>
      <c r="B5" s="186" t="s">
        <v>78</v>
      </c>
      <c r="C5" s="113"/>
      <c r="D5" s="114"/>
      <c r="E5" s="115"/>
      <c r="F5" s="116"/>
      <c r="G5" s="115"/>
      <c r="H5" s="117"/>
      <c r="I5" s="112"/>
      <c r="J5" s="112"/>
      <c r="K5" s="112"/>
    </row>
    <row r="6" spans="1:11" ht="12.75">
      <c r="A6" s="143"/>
      <c r="B6" s="118"/>
      <c r="C6" s="119"/>
      <c r="D6" s="118"/>
      <c r="E6" s="120"/>
      <c r="F6" s="121"/>
      <c r="G6" s="120"/>
      <c r="H6" s="122"/>
      <c r="I6" s="112"/>
      <c r="J6" s="112"/>
      <c r="K6" s="112"/>
    </row>
    <row r="7" spans="1:11" ht="13.5" thickBot="1">
      <c r="A7" s="143"/>
      <c r="B7" s="142" t="s">
        <v>79</v>
      </c>
      <c r="C7" s="142" t="s">
        <v>80</v>
      </c>
      <c r="D7" s="142" t="s">
        <v>81</v>
      </c>
      <c r="E7" s="142" t="s">
        <v>82</v>
      </c>
      <c r="F7" s="142" t="s">
        <v>83</v>
      </c>
      <c r="G7" s="120"/>
      <c r="H7" s="122"/>
      <c r="I7" s="112"/>
      <c r="J7" s="112"/>
      <c r="K7" s="112"/>
    </row>
    <row r="8" spans="1:11" ht="12.75">
      <c r="A8" s="143"/>
      <c r="B8" s="109"/>
      <c r="C8" s="175" t="s">
        <v>84</v>
      </c>
      <c r="D8" s="158"/>
      <c r="E8" s="158"/>
      <c r="F8" s="159"/>
      <c r="G8" s="123" t="s">
        <v>85</v>
      </c>
      <c r="H8" s="110"/>
      <c r="I8" s="112"/>
      <c r="J8" s="112"/>
      <c r="K8" s="112"/>
    </row>
    <row r="9" spans="1:11" ht="12.75">
      <c r="A9" s="143"/>
      <c r="B9" s="109"/>
      <c r="C9" s="160" t="s">
        <v>86</v>
      </c>
      <c r="D9" s="154"/>
      <c r="E9" s="155" t="s">
        <v>87</v>
      </c>
      <c r="F9" s="161"/>
      <c r="G9" s="112"/>
      <c r="H9" s="110"/>
      <c r="I9" s="112"/>
      <c r="J9" s="112"/>
      <c r="K9" s="112"/>
    </row>
    <row r="10" spans="1:11" ht="12.75">
      <c r="A10" s="143"/>
      <c r="B10" s="109"/>
      <c r="C10" s="162" t="s">
        <v>88</v>
      </c>
      <c r="D10" s="151" t="s">
        <v>89</v>
      </c>
      <c r="E10" s="151" t="s">
        <v>88</v>
      </c>
      <c r="F10" s="163" t="s">
        <v>89</v>
      </c>
      <c r="G10" s="112"/>
      <c r="H10" s="146"/>
      <c r="I10" s="112"/>
      <c r="J10" s="112"/>
      <c r="K10" s="112"/>
    </row>
    <row r="11" spans="1:11" ht="12.75">
      <c r="A11" s="143">
        <v>1</v>
      </c>
      <c r="B11" s="124" t="s">
        <v>90</v>
      </c>
      <c r="C11" s="198">
        <v>1.87767</v>
      </c>
      <c r="D11" s="180">
        <v>0.69704</v>
      </c>
      <c r="E11" s="180">
        <v>2.22938</v>
      </c>
      <c r="F11" s="199">
        <v>0.92557</v>
      </c>
      <c r="G11" s="182" t="s">
        <v>91</v>
      </c>
      <c r="H11" s="145"/>
      <c r="I11" s="112"/>
      <c r="J11" s="112"/>
      <c r="K11" s="112"/>
    </row>
    <row r="12" spans="1:11" ht="12.75">
      <c r="A12" s="143">
        <v>2</v>
      </c>
      <c r="B12" s="126" t="s">
        <v>92</v>
      </c>
      <c r="C12" s="200">
        <v>-0.03643</v>
      </c>
      <c r="D12" s="181">
        <v>-0.01352</v>
      </c>
      <c r="E12" s="181">
        <v>-0.04325</v>
      </c>
      <c r="F12" s="201">
        <v>-0.01796</v>
      </c>
      <c r="G12" s="182" t="s">
        <v>93</v>
      </c>
      <c r="H12" s="147"/>
      <c r="I12" s="112"/>
      <c r="J12" s="112"/>
      <c r="K12" s="112"/>
    </row>
    <row r="13" spans="1:11" ht="12.75">
      <c r="A13" s="143">
        <v>3</v>
      </c>
      <c r="B13" s="127" t="s">
        <v>94</v>
      </c>
      <c r="C13" s="198">
        <v>0.37525</v>
      </c>
      <c r="D13" s="184">
        <v>0.37525</v>
      </c>
      <c r="E13" s="184">
        <v>0.37525</v>
      </c>
      <c r="F13" s="202">
        <v>0.37525</v>
      </c>
      <c r="G13" s="182" t="s">
        <v>95</v>
      </c>
      <c r="H13" s="145"/>
      <c r="I13" s="112"/>
      <c r="J13" s="112"/>
      <c r="K13" s="112"/>
    </row>
    <row r="14" spans="1:11" ht="12.75">
      <c r="A14" s="143">
        <v>4</v>
      </c>
      <c r="B14" s="127" t="s">
        <v>96</v>
      </c>
      <c r="C14" s="198">
        <v>0.01519</v>
      </c>
      <c r="D14" s="184">
        <v>0.01519</v>
      </c>
      <c r="E14" s="184">
        <v>0.01519</v>
      </c>
      <c r="F14" s="202">
        <v>0.01519</v>
      </c>
      <c r="G14" s="182" t="s">
        <v>97</v>
      </c>
      <c r="H14" s="145"/>
      <c r="I14" s="112"/>
      <c r="J14" s="112"/>
      <c r="K14" s="112"/>
    </row>
    <row r="15" spans="1:11" ht="12.75">
      <c r="A15" s="143">
        <v>5</v>
      </c>
      <c r="B15" s="127" t="s">
        <v>98</v>
      </c>
      <c r="C15" s="198">
        <v>0</v>
      </c>
      <c r="D15" s="180">
        <v>0</v>
      </c>
      <c r="E15" s="180">
        <v>0</v>
      </c>
      <c r="F15" s="199">
        <v>0</v>
      </c>
      <c r="G15" s="125"/>
      <c r="H15" s="145"/>
      <c r="I15" s="112"/>
      <c r="J15" s="112"/>
      <c r="K15" s="112"/>
    </row>
    <row r="16" spans="1:11" ht="12.75">
      <c r="A16" s="143">
        <v>6</v>
      </c>
      <c r="B16" s="128" t="s">
        <v>99</v>
      </c>
      <c r="C16" s="166">
        <v>2.23168</v>
      </c>
      <c r="D16" s="166">
        <v>1.07396</v>
      </c>
      <c r="E16" s="166">
        <v>2.57657</v>
      </c>
      <c r="F16" s="187">
        <v>1.29805</v>
      </c>
      <c r="G16" s="112"/>
      <c r="H16" s="144"/>
      <c r="I16" s="112"/>
      <c r="J16" s="112"/>
      <c r="K16" s="112"/>
    </row>
    <row r="17" spans="1:11" ht="12.75">
      <c r="A17" s="143">
        <v>7</v>
      </c>
      <c r="B17" s="129"/>
      <c r="C17" s="166"/>
      <c r="D17" s="153"/>
      <c r="E17" s="153"/>
      <c r="F17" s="167"/>
      <c r="G17" s="112"/>
      <c r="H17" s="144"/>
      <c r="I17" s="112"/>
      <c r="J17" s="112"/>
      <c r="K17" s="112"/>
    </row>
    <row r="18" spans="1:11" ht="12.75">
      <c r="A18" s="143">
        <v>8</v>
      </c>
      <c r="B18" s="129" t="s">
        <v>100</v>
      </c>
      <c r="C18" s="200">
        <v>0.5393</v>
      </c>
      <c r="D18" s="174">
        <v>0.5393</v>
      </c>
      <c r="E18" s="181">
        <v>1.14862</v>
      </c>
      <c r="F18" s="178">
        <v>1.14862</v>
      </c>
      <c r="G18" s="182" t="s">
        <v>101</v>
      </c>
      <c r="H18" s="144"/>
      <c r="I18" s="112"/>
      <c r="J18" s="112"/>
      <c r="K18" s="112"/>
    </row>
    <row r="19" spans="1:11" ht="12.75">
      <c r="A19" s="143">
        <v>9</v>
      </c>
      <c r="B19" s="129" t="s">
        <v>102</v>
      </c>
      <c r="C19" s="200">
        <v>-0.00133</v>
      </c>
      <c r="D19" s="174">
        <v>-0.00133</v>
      </c>
      <c r="E19" s="181">
        <v>-0.00283</v>
      </c>
      <c r="F19" s="178">
        <v>-0.00283</v>
      </c>
      <c r="G19" s="182" t="s">
        <v>101</v>
      </c>
      <c r="H19" s="144"/>
      <c r="I19" s="112"/>
      <c r="J19" s="112"/>
      <c r="K19" s="112"/>
    </row>
    <row r="20" spans="1:11" ht="12.75">
      <c r="A20" s="143">
        <v>10</v>
      </c>
      <c r="B20" s="130" t="s">
        <v>103</v>
      </c>
      <c r="C20" s="164">
        <v>0.53797</v>
      </c>
      <c r="D20" s="164">
        <v>0.53797</v>
      </c>
      <c r="E20" s="164">
        <v>1.1457899999999999</v>
      </c>
      <c r="F20" s="164">
        <v>1.1457899999999999</v>
      </c>
      <c r="G20" s="125"/>
      <c r="H20" s="145"/>
      <c r="I20" s="112"/>
      <c r="J20" s="112"/>
      <c r="K20" s="112"/>
    </row>
    <row r="21" spans="1:11" ht="12.75">
      <c r="A21" s="143">
        <v>11</v>
      </c>
      <c r="B21" s="131"/>
      <c r="C21" s="164"/>
      <c r="D21" s="152"/>
      <c r="E21" s="152"/>
      <c r="F21" s="165"/>
      <c r="G21" s="112"/>
      <c r="H21" s="145"/>
      <c r="I21" s="112"/>
      <c r="J21" s="112"/>
      <c r="K21" s="112"/>
    </row>
    <row r="22" spans="1:11" ht="12.75">
      <c r="A22" s="143">
        <v>12</v>
      </c>
      <c r="B22" s="131" t="s">
        <v>104</v>
      </c>
      <c r="C22" s="203">
        <v>4.23756</v>
      </c>
      <c r="D22" s="152">
        <v>4.23756</v>
      </c>
      <c r="E22" s="183">
        <v>4.23756</v>
      </c>
      <c r="F22" s="190">
        <v>4.23756</v>
      </c>
      <c r="G22" s="182" t="s">
        <v>101</v>
      </c>
      <c r="H22" s="145"/>
      <c r="I22" s="112"/>
      <c r="J22" s="112"/>
      <c r="K22" s="112"/>
    </row>
    <row r="23" spans="1:11" ht="12.75">
      <c r="A23" s="143">
        <v>13</v>
      </c>
      <c r="B23" s="131" t="s">
        <v>105</v>
      </c>
      <c r="C23" s="203">
        <v>0.36623</v>
      </c>
      <c r="D23" s="152">
        <v>0.36623</v>
      </c>
      <c r="E23" s="152">
        <v>0.36623</v>
      </c>
      <c r="F23" s="165">
        <v>0.36623</v>
      </c>
      <c r="G23" s="182" t="s">
        <v>101</v>
      </c>
      <c r="H23" s="145"/>
      <c r="I23" s="112"/>
      <c r="J23" s="112"/>
      <c r="K23" s="112"/>
    </row>
    <row r="24" spans="1:11" ht="12.75">
      <c r="A24" s="143">
        <v>14</v>
      </c>
      <c r="B24" s="130" t="s">
        <v>106</v>
      </c>
      <c r="C24" s="164">
        <v>4.60379</v>
      </c>
      <c r="D24" s="164">
        <v>4.60379</v>
      </c>
      <c r="E24" s="164">
        <v>4.60379</v>
      </c>
      <c r="F24" s="164">
        <v>4.60379</v>
      </c>
      <c r="G24" s="125"/>
      <c r="H24" s="145"/>
      <c r="I24" s="112"/>
      <c r="J24" s="112"/>
      <c r="K24" s="112"/>
    </row>
    <row r="25" spans="1:11" ht="12.75">
      <c r="A25" s="143">
        <v>15</v>
      </c>
      <c r="B25" s="130"/>
      <c r="C25" s="164"/>
      <c r="D25" s="152"/>
      <c r="E25" s="152"/>
      <c r="F25" s="165"/>
      <c r="G25" s="112"/>
      <c r="H25" s="145"/>
      <c r="I25" s="112"/>
      <c r="J25" s="112"/>
      <c r="K25" s="112"/>
    </row>
    <row r="26" spans="1:11" ht="13.5" thickBot="1">
      <c r="A26" s="143">
        <v>16</v>
      </c>
      <c r="B26" s="130" t="s">
        <v>107</v>
      </c>
      <c r="C26" s="168">
        <v>7.37344</v>
      </c>
      <c r="D26" s="168">
        <v>6.21572</v>
      </c>
      <c r="E26" s="168">
        <v>8.32615</v>
      </c>
      <c r="F26" s="168">
        <v>7.04763</v>
      </c>
      <c r="G26" s="112"/>
      <c r="H26" s="148"/>
      <c r="I26" s="112"/>
      <c r="J26" s="112"/>
      <c r="K26" s="112"/>
    </row>
    <row r="27" spans="1:11" ht="12.75">
      <c r="A27" s="143">
        <v>17</v>
      </c>
      <c r="B27" s="132"/>
      <c r="C27" s="133"/>
      <c r="D27" s="112"/>
      <c r="E27" s="134"/>
      <c r="F27" s="125"/>
      <c r="G27" s="112"/>
      <c r="H27" s="149"/>
      <c r="I27" s="112"/>
      <c r="J27" s="112"/>
      <c r="K27" s="112"/>
    </row>
    <row r="28" spans="1:11" ht="13.5" thickBot="1">
      <c r="A28" s="143">
        <v>18</v>
      </c>
      <c r="B28" s="132"/>
      <c r="C28" s="133"/>
      <c r="D28" s="112"/>
      <c r="E28" s="134"/>
      <c r="F28" s="125"/>
      <c r="G28" s="112"/>
      <c r="H28" s="149"/>
      <c r="I28" s="112"/>
      <c r="J28" s="112"/>
      <c r="K28" s="112"/>
    </row>
    <row r="29" spans="1:11" ht="12.75">
      <c r="A29" s="143">
        <v>19</v>
      </c>
      <c r="B29" s="109"/>
      <c r="C29" s="176" t="s">
        <v>108</v>
      </c>
      <c r="D29" s="169"/>
      <c r="E29" s="170"/>
      <c r="F29" s="171"/>
      <c r="G29" s="112"/>
      <c r="H29" s="110"/>
      <c r="I29" s="112"/>
      <c r="J29" s="112"/>
      <c r="K29" s="112"/>
    </row>
    <row r="30" spans="1:11" ht="12.75">
      <c r="A30" s="143">
        <v>20</v>
      </c>
      <c r="B30" s="109"/>
      <c r="C30" s="172" t="s">
        <v>86</v>
      </c>
      <c r="D30" s="156"/>
      <c r="E30" s="157" t="s">
        <v>87</v>
      </c>
      <c r="F30" s="173"/>
      <c r="G30" s="112"/>
      <c r="H30" s="110"/>
      <c r="I30" s="112"/>
      <c r="J30" s="112"/>
      <c r="K30" s="112"/>
    </row>
    <row r="31" spans="1:11" ht="12.75">
      <c r="A31" s="143">
        <v>21</v>
      </c>
      <c r="B31" s="109"/>
      <c r="C31" s="162" t="s">
        <v>88</v>
      </c>
      <c r="D31" s="151" t="s">
        <v>89</v>
      </c>
      <c r="E31" s="151" t="s">
        <v>88</v>
      </c>
      <c r="F31" s="163" t="s">
        <v>89</v>
      </c>
      <c r="G31" s="112"/>
      <c r="H31" s="146"/>
      <c r="I31" s="112"/>
      <c r="J31" s="112"/>
      <c r="K31" s="112"/>
    </row>
    <row r="32" spans="1:11" ht="12.75">
      <c r="A32" s="143">
        <v>22</v>
      </c>
      <c r="B32" s="124" t="s">
        <v>90</v>
      </c>
      <c r="C32" s="164">
        <v>1.87767</v>
      </c>
      <c r="D32" s="152">
        <v>0.69704</v>
      </c>
      <c r="E32" s="152">
        <v>2.22938</v>
      </c>
      <c r="F32" s="165">
        <v>0.92557</v>
      </c>
      <c r="G32" s="182" t="s">
        <v>91</v>
      </c>
      <c r="H32" s="145"/>
      <c r="I32" s="112"/>
      <c r="J32" s="112"/>
      <c r="K32" s="112"/>
    </row>
    <row r="33" spans="1:11" ht="12.75">
      <c r="A33" s="143">
        <v>23</v>
      </c>
      <c r="B33" s="126" t="s">
        <v>92</v>
      </c>
      <c r="C33" s="164">
        <v>-0.03643</v>
      </c>
      <c r="D33" s="152">
        <v>-0.01352</v>
      </c>
      <c r="E33" s="152">
        <v>-0.04325</v>
      </c>
      <c r="F33" s="165">
        <v>-0.01796</v>
      </c>
      <c r="G33" s="182" t="s">
        <v>93</v>
      </c>
      <c r="H33" s="145"/>
      <c r="I33" s="112"/>
      <c r="J33" s="112"/>
      <c r="K33" s="112"/>
    </row>
    <row r="34" spans="1:11" ht="12.75">
      <c r="A34" s="143">
        <v>24</v>
      </c>
      <c r="B34" s="127" t="s">
        <v>94</v>
      </c>
      <c r="C34" s="164">
        <v>0.37525</v>
      </c>
      <c r="D34" s="152">
        <v>0.37525</v>
      </c>
      <c r="E34" s="152">
        <v>0.37525</v>
      </c>
      <c r="F34" s="165">
        <v>0.37525</v>
      </c>
      <c r="G34" s="182" t="s">
        <v>95</v>
      </c>
      <c r="H34" s="145"/>
      <c r="I34" s="112"/>
      <c r="J34" s="112"/>
      <c r="K34" s="112"/>
    </row>
    <row r="35" spans="1:11" ht="12.75">
      <c r="A35" s="143">
        <v>25</v>
      </c>
      <c r="B35" s="127" t="s">
        <v>96</v>
      </c>
      <c r="C35" s="164">
        <v>0.01519</v>
      </c>
      <c r="D35" s="152">
        <v>0.01519</v>
      </c>
      <c r="E35" s="152">
        <v>0.01519</v>
      </c>
      <c r="F35" s="165">
        <v>0.01519</v>
      </c>
      <c r="G35" s="182" t="s">
        <v>97</v>
      </c>
      <c r="H35" s="145"/>
      <c r="I35" s="112"/>
      <c r="J35" s="112"/>
      <c r="K35" s="112"/>
    </row>
    <row r="36" spans="1:11" ht="12.75">
      <c r="A36" s="143">
        <v>26</v>
      </c>
      <c r="B36" s="127" t="s">
        <v>98</v>
      </c>
      <c r="C36" s="164">
        <v>0</v>
      </c>
      <c r="D36" s="152">
        <v>0</v>
      </c>
      <c r="E36" s="152">
        <v>0</v>
      </c>
      <c r="F36" s="165">
        <v>0</v>
      </c>
      <c r="G36" s="125"/>
      <c r="H36" s="145"/>
      <c r="I36" s="112"/>
      <c r="J36" s="112"/>
      <c r="K36" s="112"/>
    </row>
    <row r="37" spans="1:11" ht="12.75">
      <c r="A37" s="143">
        <v>27</v>
      </c>
      <c r="B37" s="128" t="s">
        <v>99</v>
      </c>
      <c r="C37" s="166">
        <v>2.23168</v>
      </c>
      <c r="D37" s="166">
        <v>1.07396</v>
      </c>
      <c r="E37" s="166">
        <v>2.57657</v>
      </c>
      <c r="F37" s="187">
        <v>1.29805</v>
      </c>
      <c r="G37" s="112"/>
      <c r="H37" s="144"/>
      <c r="I37" s="112"/>
      <c r="J37" s="112"/>
      <c r="K37" s="112"/>
    </row>
    <row r="38" spans="1:11" ht="12.75">
      <c r="A38" s="143">
        <v>28</v>
      </c>
      <c r="B38" s="135"/>
      <c r="C38" s="166"/>
      <c r="D38" s="153"/>
      <c r="E38" s="153"/>
      <c r="F38" s="167"/>
      <c r="G38" s="112"/>
      <c r="H38" s="144"/>
      <c r="I38" s="112"/>
      <c r="J38" s="112"/>
      <c r="K38" s="112"/>
    </row>
    <row r="39" spans="1:11" ht="12.75">
      <c r="A39" s="143">
        <v>29</v>
      </c>
      <c r="B39" s="137" t="s">
        <v>100</v>
      </c>
      <c r="C39" s="188">
        <v>0.5521560843972968</v>
      </c>
      <c r="D39" s="174">
        <v>0.5521560843972968</v>
      </c>
      <c r="E39" s="185">
        <v>1.176004089338771</v>
      </c>
      <c r="F39" s="178">
        <v>1.176004089338771</v>
      </c>
      <c r="G39" s="412" t="s">
        <v>109</v>
      </c>
      <c r="H39" s="144"/>
      <c r="I39" s="112"/>
      <c r="J39" s="112"/>
      <c r="K39" s="112"/>
    </row>
    <row r="40" spans="1:11" ht="12.75">
      <c r="A40" s="143">
        <v>30</v>
      </c>
      <c r="B40" s="137" t="s">
        <v>102</v>
      </c>
      <c r="C40" s="188">
        <v>0.012439354739926366</v>
      </c>
      <c r="D40" s="174">
        <v>0.012439354739926366</v>
      </c>
      <c r="E40" s="185">
        <v>0.026505910661228937</v>
      </c>
      <c r="F40" s="178">
        <v>0.026505910661228937</v>
      </c>
      <c r="G40" s="412" t="s">
        <v>110</v>
      </c>
      <c r="H40" s="147"/>
      <c r="I40" s="112"/>
      <c r="J40" s="112"/>
      <c r="K40" s="112"/>
    </row>
    <row r="41" spans="1:11" ht="12.75">
      <c r="A41" s="143">
        <v>31</v>
      </c>
      <c r="B41" s="130" t="s">
        <v>103</v>
      </c>
      <c r="C41" s="164">
        <v>0.5645954391372232</v>
      </c>
      <c r="D41" s="164">
        <v>0.5645954391372232</v>
      </c>
      <c r="E41" s="164">
        <v>1.20251</v>
      </c>
      <c r="F41" s="164">
        <v>1.20251</v>
      </c>
      <c r="G41" s="112"/>
      <c r="H41" s="145"/>
      <c r="I41" s="112"/>
      <c r="J41" s="112"/>
      <c r="K41" s="112"/>
    </row>
    <row r="42" spans="1:11" ht="12.75">
      <c r="A42" s="143">
        <v>32</v>
      </c>
      <c r="B42" s="124"/>
      <c r="C42" s="164"/>
      <c r="D42" s="152"/>
      <c r="E42" s="152"/>
      <c r="F42" s="165"/>
      <c r="G42" s="112"/>
      <c r="H42" s="145"/>
      <c r="I42" s="112"/>
      <c r="J42" s="112"/>
      <c r="K42" s="112"/>
    </row>
    <row r="43" spans="1:11" ht="12.75">
      <c r="A43" s="143">
        <v>33</v>
      </c>
      <c r="B43" s="138" t="s">
        <v>104</v>
      </c>
      <c r="C43" s="189">
        <v>4.15064</v>
      </c>
      <c r="D43" s="152">
        <v>4.15064</v>
      </c>
      <c r="E43" s="183">
        <v>4.15064</v>
      </c>
      <c r="F43" s="190">
        <v>4.15064</v>
      </c>
      <c r="G43" s="412" t="s">
        <v>109</v>
      </c>
      <c r="H43" s="147"/>
      <c r="I43" s="112"/>
      <c r="J43" s="112"/>
      <c r="K43" s="112"/>
    </row>
    <row r="44" spans="1:11" ht="12.75">
      <c r="A44" s="143">
        <v>34</v>
      </c>
      <c r="B44" s="139" t="s">
        <v>105</v>
      </c>
      <c r="C44" s="189">
        <v>0.34133</v>
      </c>
      <c r="D44" s="152">
        <v>0.34133</v>
      </c>
      <c r="E44" s="152">
        <v>0.34133</v>
      </c>
      <c r="F44" s="165">
        <v>0.34133</v>
      </c>
      <c r="G44" s="412" t="s">
        <v>110</v>
      </c>
      <c r="H44" s="144"/>
      <c r="I44" s="112"/>
      <c r="J44" s="112"/>
      <c r="K44" s="112"/>
    </row>
    <row r="45" spans="1:11" ht="12.75">
      <c r="A45" s="143">
        <v>35</v>
      </c>
      <c r="B45" s="130" t="s">
        <v>106</v>
      </c>
      <c r="C45" s="164">
        <v>4.49197</v>
      </c>
      <c r="D45" s="164">
        <v>4.49197</v>
      </c>
      <c r="E45" s="164">
        <v>4.49197</v>
      </c>
      <c r="F45" s="164">
        <v>4.49197</v>
      </c>
      <c r="G45" s="145"/>
      <c r="H45" s="145"/>
      <c r="I45" s="112"/>
      <c r="J45" s="112"/>
      <c r="K45" s="112"/>
    </row>
    <row r="46" spans="1:11" ht="12.75">
      <c r="A46" s="143">
        <v>36</v>
      </c>
      <c r="B46" s="130"/>
      <c r="C46" s="164"/>
      <c r="D46" s="152"/>
      <c r="E46" s="152"/>
      <c r="F46" s="165"/>
      <c r="G46" s="145"/>
      <c r="H46" s="145"/>
      <c r="I46" s="112"/>
      <c r="J46" s="112"/>
      <c r="K46" s="112"/>
    </row>
    <row r="47" spans="1:11" ht="13.5" thickBot="1">
      <c r="A47" s="143">
        <v>37</v>
      </c>
      <c r="B47" s="130" t="s">
        <v>107</v>
      </c>
      <c r="C47" s="168">
        <v>7.288245439137223</v>
      </c>
      <c r="D47" s="168">
        <v>6.130525439137223</v>
      </c>
      <c r="E47" s="168">
        <v>8.271049999999999</v>
      </c>
      <c r="F47" s="168">
        <v>6.99253</v>
      </c>
      <c r="G47" s="148"/>
      <c r="H47" s="148"/>
      <c r="I47" s="112"/>
      <c r="J47" s="112"/>
      <c r="K47" s="112"/>
    </row>
    <row r="48" spans="1:11" ht="12.75">
      <c r="A48" s="143">
        <v>38</v>
      </c>
      <c r="B48" s="110"/>
      <c r="C48" s="148"/>
      <c r="D48" s="148"/>
      <c r="E48" s="148"/>
      <c r="F48" s="148"/>
      <c r="G48" s="148"/>
      <c r="H48" s="148"/>
      <c r="I48" s="112"/>
      <c r="J48" s="112"/>
      <c r="K48" s="112"/>
    </row>
    <row r="49" spans="1:11" ht="13.5" thickBot="1">
      <c r="A49" s="143">
        <v>39</v>
      </c>
      <c r="B49" s="110"/>
      <c r="C49" s="148"/>
      <c r="D49" s="148"/>
      <c r="E49" s="148"/>
      <c r="F49" s="148"/>
      <c r="G49" s="148"/>
      <c r="H49" s="148"/>
      <c r="I49" s="112"/>
      <c r="J49" s="112"/>
      <c r="K49" s="112"/>
    </row>
    <row r="50" spans="1:11" ht="12.75">
      <c r="A50" s="143">
        <v>40</v>
      </c>
      <c r="B50" s="109"/>
      <c r="C50" s="176" t="s">
        <v>111</v>
      </c>
      <c r="D50" s="169"/>
      <c r="E50" s="170"/>
      <c r="F50" s="171"/>
      <c r="G50" s="112"/>
      <c r="H50" s="112"/>
      <c r="I50" s="112"/>
      <c r="J50" s="112"/>
      <c r="K50" s="112"/>
    </row>
    <row r="51" spans="1:11" ht="12.75">
      <c r="A51" s="143">
        <v>41</v>
      </c>
      <c r="B51" s="109"/>
      <c r="C51" s="172" t="s">
        <v>86</v>
      </c>
      <c r="D51" s="156"/>
      <c r="E51" s="157" t="s">
        <v>87</v>
      </c>
      <c r="F51" s="173"/>
      <c r="G51" s="112"/>
      <c r="H51" s="112"/>
      <c r="I51" s="112"/>
      <c r="J51" s="112"/>
      <c r="K51" s="112"/>
    </row>
    <row r="52" spans="1:11" ht="12.75">
      <c r="A52" s="143">
        <v>42</v>
      </c>
      <c r="B52" s="109"/>
      <c r="C52" s="162" t="s">
        <v>88</v>
      </c>
      <c r="D52" s="151" t="s">
        <v>89</v>
      </c>
      <c r="E52" s="151" t="s">
        <v>88</v>
      </c>
      <c r="F52" s="163" t="s">
        <v>89</v>
      </c>
      <c r="G52" s="112"/>
      <c r="H52" s="112"/>
      <c r="I52" s="112"/>
      <c r="J52" s="112"/>
      <c r="K52" s="112"/>
    </row>
    <row r="53" spans="1:11" ht="12.75">
      <c r="A53" s="143">
        <v>43</v>
      </c>
      <c r="B53" s="124" t="s">
        <v>90</v>
      </c>
      <c r="C53" s="164">
        <v>0</v>
      </c>
      <c r="D53" s="164">
        <v>0</v>
      </c>
      <c r="E53" s="164">
        <v>0</v>
      </c>
      <c r="F53" s="177">
        <v>0</v>
      </c>
      <c r="G53" s="112"/>
      <c r="H53" s="112"/>
      <c r="I53" s="112"/>
      <c r="J53" s="112"/>
      <c r="K53" s="112"/>
    </row>
    <row r="54" spans="1:11" ht="12.75">
      <c r="A54" s="143">
        <v>44</v>
      </c>
      <c r="B54" s="126" t="s">
        <v>92</v>
      </c>
      <c r="C54" s="164">
        <v>0</v>
      </c>
      <c r="D54" s="164">
        <v>0</v>
      </c>
      <c r="E54" s="164">
        <v>0</v>
      </c>
      <c r="F54" s="177">
        <v>0</v>
      </c>
      <c r="G54" s="112"/>
      <c r="H54" s="112"/>
      <c r="I54" s="112"/>
      <c r="J54" s="112"/>
      <c r="K54" s="112"/>
    </row>
    <row r="55" spans="1:11" ht="12.75">
      <c r="A55" s="143">
        <v>45</v>
      </c>
      <c r="B55" s="127" t="s">
        <v>94</v>
      </c>
      <c r="C55" s="164">
        <v>0</v>
      </c>
      <c r="D55" s="164">
        <v>0</v>
      </c>
      <c r="E55" s="164">
        <v>0</v>
      </c>
      <c r="F55" s="177">
        <v>0</v>
      </c>
      <c r="G55" s="112"/>
      <c r="H55" s="112"/>
      <c r="I55" s="112"/>
      <c r="J55" s="112"/>
      <c r="K55" s="112"/>
    </row>
    <row r="56" spans="1:11" ht="12.75">
      <c r="A56" s="143">
        <v>46</v>
      </c>
      <c r="B56" s="127" t="s">
        <v>96</v>
      </c>
      <c r="C56" s="164">
        <v>0</v>
      </c>
      <c r="D56" s="164">
        <v>0</v>
      </c>
      <c r="E56" s="164">
        <v>0</v>
      </c>
      <c r="F56" s="177">
        <v>0</v>
      </c>
      <c r="G56" s="112"/>
      <c r="H56" s="112"/>
      <c r="I56" s="112"/>
      <c r="J56" s="112"/>
      <c r="K56" s="112"/>
    </row>
    <row r="57" spans="1:11" ht="12.75">
      <c r="A57" s="143">
        <v>47</v>
      </c>
      <c r="B57" s="127" t="s">
        <v>98</v>
      </c>
      <c r="C57" s="164">
        <v>0</v>
      </c>
      <c r="D57" s="164">
        <v>0</v>
      </c>
      <c r="E57" s="164">
        <v>0</v>
      </c>
      <c r="F57" s="177">
        <v>0</v>
      </c>
      <c r="G57" s="112"/>
      <c r="H57" s="112"/>
      <c r="I57" s="112"/>
      <c r="J57" s="112"/>
      <c r="K57" s="112"/>
    </row>
    <row r="58" spans="1:11" ht="12.75">
      <c r="A58" s="143">
        <v>48</v>
      </c>
      <c r="B58" s="128" t="s">
        <v>99</v>
      </c>
      <c r="C58" s="166">
        <v>0</v>
      </c>
      <c r="D58" s="166">
        <v>0</v>
      </c>
      <c r="E58" s="166">
        <v>0</v>
      </c>
      <c r="F58" s="187">
        <v>0</v>
      </c>
      <c r="G58" s="112"/>
      <c r="H58" s="112"/>
      <c r="I58" s="112"/>
      <c r="J58" s="112"/>
      <c r="K58" s="112"/>
    </row>
    <row r="59" spans="1:11" ht="12.75">
      <c r="A59" s="143">
        <v>49</v>
      </c>
      <c r="B59" s="135"/>
      <c r="C59" s="166"/>
      <c r="D59" s="153"/>
      <c r="E59" s="153"/>
      <c r="F59" s="167"/>
      <c r="G59" s="112"/>
      <c r="H59" s="112"/>
      <c r="I59" s="112"/>
      <c r="J59" s="112"/>
      <c r="K59" s="112"/>
    </row>
    <row r="60" spans="1:11" ht="12.75">
      <c r="A60" s="143">
        <v>50</v>
      </c>
      <c r="B60" s="191" t="s">
        <v>100</v>
      </c>
      <c r="C60" s="164">
        <v>0.012856084397296796</v>
      </c>
      <c r="D60" s="164">
        <v>0.012856084397296796</v>
      </c>
      <c r="E60" s="164">
        <v>0.027384089338771123</v>
      </c>
      <c r="F60" s="177">
        <v>0.027384089338771123</v>
      </c>
      <c r="G60" s="112"/>
      <c r="H60" s="112"/>
      <c r="I60" s="112"/>
      <c r="J60" s="112"/>
      <c r="K60" s="112"/>
    </row>
    <row r="61" spans="1:11" ht="12.75">
      <c r="A61" s="143">
        <v>51</v>
      </c>
      <c r="B61" s="191" t="s">
        <v>102</v>
      </c>
      <c r="C61" s="164">
        <v>0.013769354739926366</v>
      </c>
      <c r="D61" s="164">
        <v>0.013769354739926366</v>
      </c>
      <c r="E61" s="164">
        <v>0.029335910661228936</v>
      </c>
      <c r="F61" s="177">
        <v>0.029335910661228936</v>
      </c>
      <c r="G61" s="112"/>
      <c r="H61" s="112"/>
      <c r="I61" s="112"/>
      <c r="J61" s="112"/>
      <c r="K61" s="112"/>
    </row>
    <row r="62" spans="1:11" ht="12.75">
      <c r="A62" s="143">
        <v>52</v>
      </c>
      <c r="B62" s="130" t="s">
        <v>103</v>
      </c>
      <c r="C62" s="205">
        <v>0.026625439137223164</v>
      </c>
      <c r="D62" s="205">
        <v>0.026625439137223164</v>
      </c>
      <c r="E62" s="205">
        <v>0.05672000000000006</v>
      </c>
      <c r="F62" s="206">
        <v>0.05672000000000006</v>
      </c>
      <c r="G62" s="112"/>
      <c r="H62" s="112"/>
      <c r="I62" s="112"/>
      <c r="J62" s="112"/>
      <c r="K62" s="112"/>
    </row>
    <row r="63" spans="1:11" ht="12.75">
      <c r="A63" s="143">
        <v>53</v>
      </c>
      <c r="B63" s="124"/>
      <c r="C63" s="164"/>
      <c r="D63" s="152"/>
      <c r="E63" s="152"/>
      <c r="F63" s="165"/>
      <c r="G63" s="112"/>
      <c r="H63" s="112"/>
      <c r="I63" s="112"/>
      <c r="J63" s="112"/>
      <c r="K63" s="112"/>
    </row>
    <row r="64" spans="1:11" ht="12.75">
      <c r="A64" s="143">
        <v>54</v>
      </c>
      <c r="B64" s="192" t="s">
        <v>104</v>
      </c>
      <c r="C64" s="164">
        <v>-0.08692000000000011</v>
      </c>
      <c r="D64" s="164">
        <v>-0.08692000000000011</v>
      </c>
      <c r="E64" s="164">
        <v>-0.08692000000000011</v>
      </c>
      <c r="F64" s="177">
        <v>-0.08692000000000011</v>
      </c>
      <c r="G64" s="112"/>
      <c r="H64" s="112"/>
      <c r="I64" s="112"/>
      <c r="J64" s="112"/>
      <c r="K64" s="112"/>
    </row>
    <row r="65" spans="1:11" ht="12.75">
      <c r="A65" s="143">
        <v>55</v>
      </c>
      <c r="B65" s="193" t="s">
        <v>105</v>
      </c>
      <c r="C65" s="164">
        <v>-0.024899999999999978</v>
      </c>
      <c r="D65" s="164">
        <v>-0.024899999999999978</v>
      </c>
      <c r="E65" s="164">
        <v>-0.024899999999999978</v>
      </c>
      <c r="F65" s="177">
        <v>-0.024899999999999978</v>
      </c>
      <c r="G65" s="112"/>
      <c r="H65" s="112"/>
      <c r="I65" s="112"/>
      <c r="J65" s="112"/>
      <c r="K65" s="112"/>
    </row>
    <row r="66" spans="1:11" ht="12.75">
      <c r="A66" s="143">
        <v>56</v>
      </c>
      <c r="B66" s="130" t="s">
        <v>106</v>
      </c>
      <c r="C66" s="205">
        <v>-0.11182000000000009</v>
      </c>
      <c r="D66" s="205">
        <v>-0.11182000000000009</v>
      </c>
      <c r="E66" s="205">
        <v>-0.11182000000000009</v>
      </c>
      <c r="F66" s="206">
        <v>-0.11182000000000009</v>
      </c>
      <c r="G66" s="112"/>
      <c r="H66" s="112"/>
      <c r="I66" s="112"/>
      <c r="J66" s="112"/>
      <c r="K66" s="112"/>
    </row>
    <row r="67" spans="1:11" ht="13.5" thickBot="1">
      <c r="A67" s="143">
        <v>57</v>
      </c>
      <c r="B67" s="130"/>
      <c r="C67" s="195"/>
      <c r="D67" s="196"/>
      <c r="E67" s="196"/>
      <c r="F67" s="197"/>
      <c r="G67" s="112"/>
      <c r="H67" s="112"/>
      <c r="I67" s="112"/>
      <c r="J67" s="112"/>
      <c r="K67" s="112"/>
    </row>
    <row r="68" spans="1:11" ht="13.5" thickBot="1">
      <c r="A68" s="143">
        <v>58</v>
      </c>
      <c r="B68" s="130" t="s">
        <v>107</v>
      </c>
      <c r="C68" s="207">
        <v>-0.08519456086277692</v>
      </c>
      <c r="D68" s="207">
        <v>-0.08519456086277692</v>
      </c>
      <c r="E68" s="207">
        <v>-0.055100000000000024</v>
      </c>
      <c r="F68" s="207">
        <v>-0.055100000000000024</v>
      </c>
      <c r="G68" s="108"/>
      <c r="H68" s="108"/>
      <c r="I68" s="108"/>
      <c r="J68" s="108"/>
      <c r="K68" s="108"/>
    </row>
    <row r="69" spans="1:11" ht="14.25" thickBot="1" thickTop="1">
      <c r="A69" s="143">
        <v>59</v>
      </c>
      <c r="B69" s="136" t="s">
        <v>112</v>
      </c>
      <c r="C69" s="194">
        <v>-0.011554248880139673</v>
      </c>
      <c r="D69" s="194">
        <v>-0.013706306085663034</v>
      </c>
      <c r="E69" s="194">
        <v>-0.006617704461245766</v>
      </c>
      <c r="F69" s="194">
        <v>-0.007818231093289496</v>
      </c>
      <c r="G69" s="108"/>
      <c r="H69" s="108"/>
      <c r="I69" s="108"/>
      <c r="J69" s="108"/>
      <c r="K69" s="108"/>
    </row>
    <row r="70" spans="1:11" ht="13.5" thickTop="1">
      <c r="A70" s="108"/>
      <c r="B70" s="179"/>
      <c r="C70" s="150"/>
      <c r="D70" s="150"/>
      <c r="E70" s="150"/>
      <c r="F70" s="150"/>
      <c r="G70" s="108"/>
      <c r="H70" s="108"/>
      <c r="I70" s="108"/>
      <c r="J70" s="108"/>
      <c r="K70" s="108"/>
    </row>
    <row r="71" spans="1:11" ht="12.75">
      <c r="A71" s="108"/>
      <c r="B71" s="179"/>
      <c r="C71" s="150"/>
      <c r="D71" s="150"/>
      <c r="E71" s="150"/>
      <c r="F71" s="150"/>
      <c r="G71" s="108"/>
      <c r="H71" s="108"/>
      <c r="I71" s="108"/>
      <c r="J71" s="108"/>
      <c r="K71" s="108"/>
    </row>
    <row r="72" spans="1:11" ht="12.75">
      <c r="A72" s="108"/>
      <c r="B72" s="219"/>
      <c r="C72" s="222"/>
      <c r="D72" s="219"/>
      <c r="E72" s="219"/>
      <c r="F72" s="219"/>
      <c r="G72" s="219"/>
      <c r="H72" s="108"/>
      <c r="I72" s="108"/>
      <c r="J72" s="108"/>
      <c r="K72" s="108"/>
    </row>
    <row r="73" spans="2:7" ht="12.75">
      <c r="B73" s="218"/>
      <c r="C73" s="218"/>
      <c r="D73" s="218"/>
      <c r="E73" s="218"/>
      <c r="F73" s="218"/>
      <c r="G73" s="218"/>
    </row>
    <row r="74" spans="1:11" ht="12.75">
      <c r="A74" s="108"/>
      <c r="B74" s="217"/>
      <c r="C74" s="216"/>
      <c r="D74" s="216"/>
      <c r="E74" s="216"/>
      <c r="F74" s="216"/>
      <c r="G74" s="216"/>
      <c r="H74" s="108"/>
      <c r="I74" s="108"/>
      <c r="J74" s="108"/>
      <c r="K74" s="108"/>
    </row>
    <row r="75" spans="1:11" ht="12.75">
      <c r="A75" s="108"/>
      <c r="B75" s="322"/>
      <c r="C75" s="321"/>
      <c r="D75" s="318"/>
      <c r="E75" s="316"/>
      <c r="F75" s="318"/>
      <c r="G75" s="316"/>
      <c r="H75" s="108"/>
      <c r="I75" s="108"/>
      <c r="J75" s="108"/>
      <c r="K75" s="108"/>
    </row>
    <row r="76" spans="1:11" ht="12.75">
      <c r="A76" s="108"/>
      <c r="B76" s="320"/>
      <c r="C76" s="215"/>
      <c r="D76" s="318"/>
      <c r="E76" s="316"/>
      <c r="F76" s="318"/>
      <c r="G76" s="316"/>
      <c r="H76" s="108"/>
      <c r="I76" s="108"/>
      <c r="J76" s="108"/>
      <c r="K76" s="108"/>
    </row>
    <row r="77" spans="1:11" ht="12.75">
      <c r="A77" s="108"/>
      <c r="B77" s="226"/>
      <c r="C77" s="223"/>
      <c r="D77" s="321"/>
      <c r="E77" s="321"/>
      <c r="F77" s="321"/>
      <c r="G77" s="322"/>
      <c r="H77" s="108"/>
      <c r="I77" s="108"/>
      <c r="J77" s="108"/>
      <c r="K77" s="108"/>
    </row>
    <row r="78" spans="1:11" ht="12.75">
      <c r="A78" s="108"/>
      <c r="B78" s="322"/>
      <c r="C78" s="321"/>
      <c r="D78" s="321"/>
      <c r="E78" s="321"/>
      <c r="F78" s="321"/>
      <c r="G78" s="321"/>
      <c r="H78" s="108"/>
      <c r="I78" s="108"/>
      <c r="J78" s="108"/>
      <c r="K78" s="108"/>
    </row>
    <row r="79" spans="1:11" ht="12.75">
      <c r="A79" s="108"/>
      <c r="B79" s="321"/>
      <c r="C79" s="214"/>
      <c r="D79" s="213"/>
      <c r="E79" s="212"/>
      <c r="F79" s="214"/>
      <c r="G79" s="220"/>
      <c r="H79" s="108"/>
      <c r="I79" s="108"/>
      <c r="J79" s="108"/>
      <c r="K79" s="108"/>
    </row>
    <row r="80" spans="1:11" ht="12.75">
      <c r="A80" s="108"/>
      <c r="B80" s="321"/>
      <c r="C80" s="211"/>
      <c r="D80" s="325"/>
      <c r="E80" s="325"/>
      <c r="F80" s="324"/>
      <c r="G80" s="210"/>
      <c r="H80" s="108"/>
      <c r="I80" s="108"/>
      <c r="J80" s="108"/>
      <c r="K80" s="108"/>
    </row>
    <row r="81" spans="2:7" ht="12.75">
      <c r="B81" s="321"/>
      <c r="C81" s="211"/>
      <c r="D81" s="325"/>
      <c r="E81" s="325"/>
      <c r="F81" s="324"/>
      <c r="G81" s="210"/>
    </row>
    <row r="82" spans="2:7" ht="12.75">
      <c r="B82" s="321"/>
      <c r="C82" s="211"/>
      <c r="D82" s="325"/>
      <c r="E82" s="325"/>
      <c r="F82" s="324"/>
      <c r="G82" s="210"/>
    </row>
    <row r="83" spans="2:7" ht="12.75">
      <c r="B83" s="321"/>
      <c r="C83" s="211"/>
      <c r="D83" s="325"/>
      <c r="E83" s="325"/>
      <c r="F83" s="324"/>
      <c r="G83" s="210"/>
    </row>
    <row r="84" spans="2:7" ht="12.75">
      <c r="B84" s="321"/>
      <c r="C84" s="211"/>
      <c r="D84" s="325"/>
      <c r="E84" s="325"/>
      <c r="F84" s="324"/>
      <c r="G84" s="210"/>
    </row>
    <row r="85" spans="2:7" ht="12.75">
      <c r="B85" s="321"/>
      <c r="C85" s="211"/>
      <c r="D85" s="325"/>
      <c r="E85" s="325"/>
      <c r="F85" s="324"/>
      <c r="G85" s="210"/>
    </row>
    <row r="86" spans="2:7" ht="12.75">
      <c r="B86" s="321"/>
      <c r="C86" s="211"/>
      <c r="D86" s="325"/>
      <c r="E86" s="325"/>
      <c r="F86" s="324"/>
      <c r="G86" s="210"/>
    </row>
    <row r="87" spans="2:7" ht="12.75">
      <c r="B87" s="321"/>
      <c r="C87" s="211"/>
      <c r="D87" s="325"/>
      <c r="E87" s="325"/>
      <c r="F87" s="324"/>
      <c r="G87" s="210"/>
    </row>
    <row r="88" spans="2:7" ht="12.75">
      <c r="B88" s="321"/>
      <c r="C88" s="211"/>
      <c r="D88" s="325"/>
      <c r="E88" s="325"/>
      <c r="F88" s="324"/>
      <c r="G88" s="210"/>
    </row>
    <row r="89" spans="2:7" ht="12.75">
      <c r="B89" s="321"/>
      <c r="C89" s="211"/>
      <c r="D89" s="325"/>
      <c r="E89" s="325"/>
      <c r="F89" s="324"/>
      <c r="G89" s="210"/>
    </row>
    <row r="90" spans="2:7" ht="12.75">
      <c r="B90" s="321"/>
      <c r="C90" s="211"/>
      <c r="D90" s="325"/>
      <c r="E90" s="325"/>
      <c r="F90" s="324"/>
      <c r="G90" s="210"/>
    </row>
    <row r="91" spans="2:7" ht="12.75">
      <c r="B91" s="321"/>
      <c r="C91" s="211"/>
      <c r="D91" s="325"/>
      <c r="E91" s="325"/>
      <c r="F91" s="324"/>
      <c r="G91" s="210"/>
    </row>
    <row r="92" spans="2:7" ht="12.75">
      <c r="B92" s="321"/>
      <c r="C92" s="107"/>
      <c r="D92" s="324"/>
      <c r="E92" s="324"/>
      <c r="F92" s="324"/>
      <c r="G92" s="204"/>
    </row>
    <row r="93" spans="2:7" ht="12.75">
      <c r="B93" s="219"/>
      <c r="C93" s="219"/>
      <c r="D93" s="219"/>
      <c r="E93" s="219"/>
      <c r="F93" s="219"/>
      <c r="G93" s="21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27">
      <selection activeCell="B3" sqref="B3"/>
    </sheetView>
  </sheetViews>
  <sheetFormatPr defaultColWidth="9.140625" defaultRowHeight="12.75"/>
  <cols>
    <col min="11" max="11" width="11.7109375" style="0" customWidth="1"/>
  </cols>
  <sheetData>
    <row r="1" spans="1:11" ht="12.75">
      <c r="A1" s="228"/>
      <c r="B1" s="330" t="s">
        <v>133</v>
      </c>
      <c r="C1" s="256"/>
      <c r="D1" s="256"/>
      <c r="E1" s="256"/>
      <c r="F1" s="256"/>
      <c r="G1" s="256"/>
      <c r="H1" s="256"/>
      <c r="I1" s="228"/>
      <c r="J1" s="228"/>
      <c r="K1" s="228"/>
    </row>
    <row r="2" spans="1:11" ht="12.75">
      <c r="A2" s="228"/>
      <c r="B2" s="378" t="s">
        <v>140</v>
      </c>
      <c r="C2" s="257"/>
      <c r="D2" s="257"/>
      <c r="E2" s="257"/>
      <c r="F2" s="257"/>
      <c r="G2" s="257"/>
      <c r="H2" s="257"/>
      <c r="I2" s="228"/>
      <c r="J2" s="228"/>
      <c r="K2" s="228"/>
    </row>
    <row r="3" spans="1:11" ht="12.75">
      <c r="A3" s="228"/>
      <c r="B3" s="227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>
      <c r="A4" s="258" t="s">
        <v>77</v>
      </c>
      <c r="B4" s="299" t="s">
        <v>134</v>
      </c>
      <c r="C4" s="229"/>
      <c r="D4" s="230"/>
      <c r="E4" s="231"/>
      <c r="F4" s="232"/>
      <c r="G4" s="231"/>
      <c r="H4" s="233"/>
      <c r="I4" s="228"/>
      <c r="J4" s="228"/>
      <c r="K4" s="228"/>
    </row>
    <row r="5" spans="1:11" ht="12.75">
      <c r="A5" s="258"/>
      <c r="B5" s="234"/>
      <c r="C5" s="235"/>
      <c r="D5" s="234"/>
      <c r="E5" s="236"/>
      <c r="F5" s="237"/>
      <c r="G5" s="236"/>
      <c r="H5" s="238"/>
      <c r="I5" s="228"/>
      <c r="J5" s="228"/>
      <c r="K5" s="228"/>
    </row>
    <row r="6" spans="1:11" ht="13.5" thickBot="1">
      <c r="A6" s="258"/>
      <c r="B6" s="257" t="s">
        <v>79</v>
      </c>
      <c r="C6" s="257" t="s">
        <v>80</v>
      </c>
      <c r="D6" s="257" t="s">
        <v>81</v>
      </c>
      <c r="E6" s="257" t="s">
        <v>82</v>
      </c>
      <c r="F6" s="257" t="s">
        <v>83</v>
      </c>
      <c r="G6" s="257"/>
      <c r="H6" s="257"/>
      <c r="I6" s="228"/>
      <c r="J6" s="228"/>
      <c r="K6" s="228"/>
    </row>
    <row r="7" spans="1:11" ht="12.75">
      <c r="A7" s="258"/>
      <c r="B7" s="225"/>
      <c r="C7" s="289" t="s">
        <v>84</v>
      </c>
      <c r="D7" s="272"/>
      <c r="E7" s="272"/>
      <c r="F7" s="273"/>
      <c r="G7" s="239" t="s">
        <v>85</v>
      </c>
      <c r="H7" s="226"/>
      <c r="I7" s="228"/>
      <c r="J7" s="228"/>
      <c r="K7" s="228"/>
    </row>
    <row r="8" spans="1:11" ht="12.75">
      <c r="A8" s="258"/>
      <c r="B8" s="225"/>
      <c r="C8" s="274" t="s">
        <v>86</v>
      </c>
      <c r="D8" s="268"/>
      <c r="E8" s="269" t="s">
        <v>87</v>
      </c>
      <c r="F8" s="275"/>
      <c r="G8" s="228"/>
      <c r="H8" s="226"/>
      <c r="I8" s="228"/>
      <c r="J8" s="228"/>
      <c r="K8" s="228"/>
    </row>
    <row r="9" spans="1:11" ht="12.75">
      <c r="A9" s="258"/>
      <c r="B9" s="225"/>
      <c r="C9" s="276" t="s">
        <v>88</v>
      </c>
      <c r="D9" s="265" t="s">
        <v>89</v>
      </c>
      <c r="E9" s="265" t="s">
        <v>88</v>
      </c>
      <c r="F9" s="277" t="s">
        <v>89</v>
      </c>
      <c r="G9" s="228"/>
      <c r="H9" s="261"/>
      <c r="I9" s="228"/>
      <c r="J9" s="228"/>
      <c r="K9" s="228"/>
    </row>
    <row r="10" spans="1:11" ht="12.75">
      <c r="A10" s="258">
        <v>1</v>
      </c>
      <c r="B10" s="240" t="s">
        <v>90</v>
      </c>
      <c r="C10" s="310">
        <v>1.87767</v>
      </c>
      <c r="D10" s="293">
        <v>0.69704</v>
      </c>
      <c r="E10" s="293">
        <v>2.22938</v>
      </c>
      <c r="F10" s="311">
        <v>0.92557</v>
      </c>
      <c r="G10" s="295" t="s">
        <v>91</v>
      </c>
      <c r="H10" s="260"/>
      <c r="I10" s="228"/>
      <c r="J10" s="228"/>
      <c r="K10" s="228"/>
    </row>
    <row r="11" spans="1:11" ht="12.75">
      <c r="A11" s="258">
        <v>2</v>
      </c>
      <c r="B11" s="242" t="s">
        <v>92</v>
      </c>
      <c r="C11" s="312">
        <v>-0.03643</v>
      </c>
      <c r="D11" s="294">
        <v>-0.01352</v>
      </c>
      <c r="E11" s="294">
        <v>-0.04325</v>
      </c>
      <c r="F11" s="313">
        <v>-0.01796</v>
      </c>
      <c r="G11" s="295" t="s">
        <v>93</v>
      </c>
      <c r="H11" s="262"/>
      <c r="I11" s="228"/>
      <c r="J11" s="228"/>
      <c r="K11" s="228"/>
    </row>
    <row r="12" spans="1:11" ht="12.75">
      <c r="A12" s="258">
        <v>3</v>
      </c>
      <c r="B12" s="243" t="s">
        <v>94</v>
      </c>
      <c r="C12" s="310">
        <v>0.37525</v>
      </c>
      <c r="D12" s="297">
        <v>0.37525</v>
      </c>
      <c r="E12" s="297">
        <v>0.37525</v>
      </c>
      <c r="F12" s="314">
        <v>0.37525</v>
      </c>
      <c r="G12" s="295" t="s">
        <v>95</v>
      </c>
      <c r="H12" s="260"/>
      <c r="I12" s="228"/>
      <c r="J12" s="228"/>
      <c r="K12" s="228"/>
    </row>
    <row r="13" spans="1:11" ht="12.75">
      <c r="A13" s="258">
        <v>4</v>
      </c>
      <c r="B13" s="243" t="s">
        <v>96</v>
      </c>
      <c r="C13" s="310">
        <v>0.01519</v>
      </c>
      <c r="D13" s="297">
        <v>0.01519</v>
      </c>
      <c r="E13" s="297">
        <v>0.01519</v>
      </c>
      <c r="F13" s="314">
        <v>0.01519</v>
      </c>
      <c r="G13" s="295" t="s">
        <v>97</v>
      </c>
      <c r="H13" s="260"/>
      <c r="I13" s="228"/>
      <c r="J13" s="228"/>
      <c r="K13" s="228"/>
    </row>
    <row r="14" spans="1:11" ht="12.75">
      <c r="A14" s="258">
        <v>5</v>
      </c>
      <c r="B14" s="243" t="s">
        <v>98</v>
      </c>
      <c r="C14" s="310">
        <v>0</v>
      </c>
      <c r="D14" s="293">
        <v>0</v>
      </c>
      <c r="E14" s="293">
        <v>0</v>
      </c>
      <c r="F14" s="311">
        <v>0</v>
      </c>
      <c r="G14" s="241"/>
      <c r="H14" s="260"/>
      <c r="I14" s="228"/>
      <c r="J14" s="228"/>
      <c r="K14" s="228"/>
    </row>
    <row r="15" spans="1:11" ht="12.75">
      <c r="A15" s="258">
        <v>6</v>
      </c>
      <c r="B15" s="244" t="s">
        <v>99</v>
      </c>
      <c r="C15" s="280">
        <v>2.23168</v>
      </c>
      <c r="D15" s="280">
        <v>1.07396</v>
      </c>
      <c r="E15" s="280">
        <v>2.57657</v>
      </c>
      <c r="F15" s="300">
        <v>1.29805</v>
      </c>
      <c r="G15" s="228"/>
      <c r="H15" s="259"/>
      <c r="I15" s="228"/>
      <c r="J15" s="228"/>
      <c r="K15" s="228"/>
    </row>
    <row r="16" spans="1:11" ht="12.75">
      <c r="A16" s="258">
        <v>7</v>
      </c>
      <c r="B16" s="245"/>
      <c r="C16" s="280"/>
      <c r="D16" s="267"/>
      <c r="E16" s="267"/>
      <c r="F16" s="281"/>
      <c r="G16" s="228"/>
      <c r="H16" s="259"/>
      <c r="I16" s="228"/>
      <c r="J16" s="228"/>
      <c r="K16" s="228"/>
    </row>
    <row r="17" spans="1:11" ht="12.75">
      <c r="A17" s="258">
        <v>8</v>
      </c>
      <c r="B17" s="245" t="s">
        <v>100</v>
      </c>
      <c r="C17" s="312">
        <v>0.5393</v>
      </c>
      <c r="D17" s="288">
        <v>0.5393</v>
      </c>
      <c r="E17" s="294">
        <v>1.14862</v>
      </c>
      <c r="F17" s="292">
        <v>1.14862</v>
      </c>
      <c r="G17" s="295" t="s">
        <v>101</v>
      </c>
      <c r="H17" s="259"/>
      <c r="I17" s="228"/>
      <c r="J17" s="228"/>
      <c r="K17" s="228"/>
    </row>
    <row r="18" spans="1:11" ht="12.75">
      <c r="A18" s="258">
        <v>9</v>
      </c>
      <c r="B18" s="245" t="s">
        <v>102</v>
      </c>
      <c r="C18" s="312">
        <v>-0.00133</v>
      </c>
      <c r="D18" s="288">
        <v>-0.00133</v>
      </c>
      <c r="E18" s="294">
        <v>-0.00283</v>
      </c>
      <c r="F18" s="292">
        <v>-0.00283</v>
      </c>
      <c r="G18" s="295" t="s">
        <v>101</v>
      </c>
      <c r="H18" s="259"/>
      <c r="I18" s="228"/>
      <c r="J18" s="228"/>
      <c r="K18" s="228"/>
    </row>
    <row r="19" spans="1:11" ht="12.75">
      <c r="A19" s="258">
        <v>10</v>
      </c>
      <c r="B19" s="246" t="s">
        <v>103</v>
      </c>
      <c r="C19" s="278">
        <v>0.53797</v>
      </c>
      <c r="D19" s="278">
        <v>0.53797</v>
      </c>
      <c r="E19" s="278">
        <v>1.1457899999999999</v>
      </c>
      <c r="F19" s="278">
        <v>1.1457899999999999</v>
      </c>
      <c r="G19" s="241"/>
      <c r="H19" s="260"/>
      <c r="I19" s="228"/>
      <c r="J19" s="228"/>
      <c r="K19" s="228"/>
    </row>
    <row r="20" spans="1:11" ht="12.75">
      <c r="A20" s="258">
        <v>11</v>
      </c>
      <c r="B20" s="247"/>
      <c r="C20" s="278"/>
      <c r="D20" s="266"/>
      <c r="E20" s="266"/>
      <c r="F20" s="279"/>
      <c r="G20" s="228"/>
      <c r="H20" s="260"/>
      <c r="I20" s="228"/>
      <c r="J20" s="228"/>
      <c r="K20" s="228"/>
    </row>
    <row r="21" spans="1:11" ht="12.75">
      <c r="A21" s="258">
        <v>12</v>
      </c>
      <c r="B21" s="247" t="s">
        <v>104</v>
      </c>
      <c r="C21" s="315">
        <v>4.23756</v>
      </c>
      <c r="D21" s="266">
        <v>4.23756</v>
      </c>
      <c r="E21" s="296">
        <v>4.23756</v>
      </c>
      <c r="F21" s="302">
        <v>4.23756</v>
      </c>
      <c r="G21" s="295" t="s">
        <v>101</v>
      </c>
      <c r="H21" s="260"/>
      <c r="I21" s="228"/>
      <c r="J21" s="228"/>
      <c r="K21" s="228"/>
    </row>
    <row r="22" spans="1:11" ht="12.75">
      <c r="A22" s="258">
        <v>13</v>
      </c>
      <c r="B22" s="247" t="s">
        <v>105</v>
      </c>
      <c r="C22" s="315">
        <v>0.36623</v>
      </c>
      <c r="D22" s="266">
        <v>0.36623</v>
      </c>
      <c r="E22" s="266">
        <v>0.36623</v>
      </c>
      <c r="F22" s="279">
        <v>0.36623</v>
      </c>
      <c r="G22" s="295" t="s">
        <v>101</v>
      </c>
      <c r="H22" s="260"/>
      <c r="I22" s="228"/>
      <c r="J22" s="228"/>
      <c r="K22" s="228"/>
    </row>
    <row r="23" spans="1:11" ht="12.75">
      <c r="A23" s="258">
        <v>14</v>
      </c>
      <c r="B23" s="246" t="s">
        <v>106</v>
      </c>
      <c r="C23" s="278">
        <v>4.60379</v>
      </c>
      <c r="D23" s="278">
        <v>4.60379</v>
      </c>
      <c r="E23" s="278">
        <v>4.60379</v>
      </c>
      <c r="F23" s="278">
        <v>4.60379</v>
      </c>
      <c r="G23" s="241"/>
      <c r="H23" s="260"/>
      <c r="I23" s="228"/>
      <c r="J23" s="228"/>
      <c r="K23" s="228"/>
    </row>
    <row r="24" spans="1:11" ht="12.75">
      <c r="A24" s="258">
        <v>15</v>
      </c>
      <c r="B24" s="246"/>
      <c r="C24" s="278"/>
      <c r="D24" s="266"/>
      <c r="E24" s="266"/>
      <c r="F24" s="279"/>
      <c r="G24" s="228"/>
      <c r="H24" s="260"/>
      <c r="I24" s="228"/>
      <c r="J24" s="228"/>
      <c r="K24" s="228"/>
    </row>
    <row r="25" spans="1:11" ht="13.5" thickBot="1">
      <c r="A25" s="258">
        <v>16</v>
      </c>
      <c r="B25" s="246" t="s">
        <v>107</v>
      </c>
      <c r="C25" s="282">
        <v>7.37344</v>
      </c>
      <c r="D25" s="282">
        <v>6.21572</v>
      </c>
      <c r="E25" s="282">
        <v>8.32615</v>
      </c>
      <c r="F25" s="282">
        <v>7.04763</v>
      </c>
      <c r="G25" s="228"/>
      <c r="H25" s="263"/>
      <c r="I25" s="228"/>
      <c r="J25" s="228"/>
      <c r="K25" s="228"/>
    </row>
    <row r="26" spans="1:11" ht="12.75">
      <c r="A26" s="258">
        <v>17</v>
      </c>
      <c r="B26" s="248"/>
      <c r="C26" s="249"/>
      <c r="D26" s="228"/>
      <c r="E26" s="250"/>
      <c r="F26" s="241"/>
      <c r="G26" s="228"/>
      <c r="H26" s="264"/>
      <c r="I26" s="228"/>
      <c r="J26" s="228"/>
      <c r="K26" s="228"/>
    </row>
    <row r="27" spans="1:11" ht="13.5" thickBot="1">
      <c r="A27" s="258">
        <v>18</v>
      </c>
      <c r="B27" s="248"/>
      <c r="C27" s="249"/>
      <c r="D27" s="228"/>
      <c r="E27" s="250"/>
      <c r="F27" s="241"/>
      <c r="G27" s="228"/>
      <c r="H27" s="264"/>
      <c r="I27" s="228"/>
      <c r="J27" s="228"/>
      <c r="K27" s="228"/>
    </row>
    <row r="28" spans="1:11" ht="12.75">
      <c r="A28" s="258">
        <v>19</v>
      </c>
      <c r="B28" s="225"/>
      <c r="C28" s="290" t="s">
        <v>108</v>
      </c>
      <c r="D28" s="283"/>
      <c r="E28" s="284"/>
      <c r="F28" s="285"/>
      <c r="G28" s="228"/>
      <c r="H28" s="226"/>
      <c r="I28" s="228"/>
      <c r="J28" s="228"/>
      <c r="K28" s="228"/>
    </row>
    <row r="29" spans="1:11" ht="12.75">
      <c r="A29" s="258">
        <v>20</v>
      </c>
      <c r="B29" s="225"/>
      <c r="C29" s="286" t="s">
        <v>86</v>
      </c>
      <c r="D29" s="270"/>
      <c r="E29" s="271" t="s">
        <v>87</v>
      </c>
      <c r="F29" s="287"/>
      <c r="G29" s="228"/>
      <c r="H29" s="226"/>
      <c r="I29" s="228"/>
      <c r="J29" s="228"/>
      <c r="K29" s="228"/>
    </row>
    <row r="30" spans="1:11" ht="12.75">
      <c r="A30" s="258">
        <v>21</v>
      </c>
      <c r="B30" s="225"/>
      <c r="C30" s="276" t="s">
        <v>88</v>
      </c>
      <c r="D30" s="265" t="s">
        <v>89</v>
      </c>
      <c r="E30" s="265" t="s">
        <v>88</v>
      </c>
      <c r="F30" s="277" t="s">
        <v>89</v>
      </c>
      <c r="G30" s="228"/>
      <c r="H30" s="261"/>
      <c r="I30" s="228"/>
      <c r="J30" s="228"/>
      <c r="K30" s="228"/>
    </row>
    <row r="31" spans="1:11" ht="12.75">
      <c r="A31" s="258">
        <v>22</v>
      </c>
      <c r="B31" s="240" t="s">
        <v>90</v>
      </c>
      <c r="C31" s="278">
        <v>1.87767</v>
      </c>
      <c r="D31" s="266">
        <v>0.69704</v>
      </c>
      <c r="E31" s="266">
        <v>2.22938</v>
      </c>
      <c r="F31" s="279">
        <v>0.92557</v>
      </c>
      <c r="G31" s="295" t="s">
        <v>91</v>
      </c>
      <c r="H31" s="260"/>
      <c r="I31" s="228"/>
      <c r="J31" s="228"/>
      <c r="K31" s="228"/>
    </row>
    <row r="32" spans="1:11" ht="12.75">
      <c r="A32" s="258">
        <v>23</v>
      </c>
      <c r="B32" s="242" t="s">
        <v>92</v>
      </c>
      <c r="C32" s="301">
        <v>-0.03499</v>
      </c>
      <c r="D32" s="298">
        <v>-0.01299</v>
      </c>
      <c r="E32" s="298">
        <v>-0.04154</v>
      </c>
      <c r="F32" s="326">
        <v>-0.01725</v>
      </c>
      <c r="G32" s="295" t="s">
        <v>135</v>
      </c>
      <c r="H32" s="260"/>
      <c r="I32" s="228"/>
      <c r="J32" s="228"/>
      <c r="K32" s="228"/>
    </row>
    <row r="33" spans="1:11" ht="12.75">
      <c r="A33" s="258">
        <v>24</v>
      </c>
      <c r="B33" s="243" t="s">
        <v>94</v>
      </c>
      <c r="C33" s="278">
        <v>0.37525</v>
      </c>
      <c r="D33" s="266">
        <v>0.37525</v>
      </c>
      <c r="E33" s="266">
        <v>0.37525</v>
      </c>
      <c r="F33" s="279">
        <v>0.37525</v>
      </c>
      <c r="G33" s="295" t="s">
        <v>95</v>
      </c>
      <c r="H33" s="260"/>
      <c r="I33" s="228"/>
      <c r="J33" s="228"/>
      <c r="K33" s="228"/>
    </row>
    <row r="34" spans="1:11" ht="12.75">
      <c r="A34" s="258">
        <v>25</v>
      </c>
      <c r="B34" s="243" t="s">
        <v>96</v>
      </c>
      <c r="C34" s="278">
        <v>0.01519</v>
      </c>
      <c r="D34" s="266">
        <v>0.01519</v>
      </c>
      <c r="E34" s="266">
        <v>0.01519</v>
      </c>
      <c r="F34" s="279">
        <v>0.01519</v>
      </c>
      <c r="G34" s="295" t="s">
        <v>97</v>
      </c>
      <c r="H34" s="260"/>
      <c r="I34" s="228"/>
      <c r="J34" s="228"/>
      <c r="K34" s="228"/>
    </row>
    <row r="35" spans="1:11" ht="12.75">
      <c r="A35" s="258">
        <v>26</v>
      </c>
      <c r="B35" s="243" t="s">
        <v>98</v>
      </c>
      <c r="C35" s="278">
        <v>0</v>
      </c>
      <c r="D35" s="266">
        <v>0</v>
      </c>
      <c r="E35" s="266">
        <v>0</v>
      </c>
      <c r="F35" s="279">
        <v>0</v>
      </c>
      <c r="G35" s="241"/>
      <c r="H35" s="260"/>
      <c r="I35" s="228"/>
      <c r="J35" s="228"/>
      <c r="K35" s="228"/>
    </row>
    <row r="36" spans="1:11" ht="12.75">
      <c r="A36" s="258">
        <v>27</v>
      </c>
      <c r="B36" s="244" t="s">
        <v>99</v>
      </c>
      <c r="C36" s="280">
        <v>2.23312</v>
      </c>
      <c r="D36" s="280">
        <v>1.07449</v>
      </c>
      <c r="E36" s="280">
        <v>2.57828</v>
      </c>
      <c r="F36" s="300">
        <v>1.2987600000000001</v>
      </c>
      <c r="G36" s="228"/>
      <c r="H36" s="259"/>
      <c r="I36" s="228"/>
      <c r="J36" s="228"/>
      <c r="K36" s="228"/>
    </row>
    <row r="37" spans="1:11" ht="12.75">
      <c r="A37" s="258">
        <v>28</v>
      </c>
      <c r="B37" s="251"/>
      <c r="C37" s="280"/>
      <c r="D37" s="267"/>
      <c r="E37" s="267"/>
      <c r="F37" s="281"/>
      <c r="G37" s="228"/>
      <c r="H37" s="259"/>
      <c r="I37" s="228"/>
      <c r="J37" s="228"/>
      <c r="K37" s="228"/>
    </row>
    <row r="38" spans="1:11" ht="12.75">
      <c r="A38" s="258">
        <v>29</v>
      </c>
      <c r="B38" s="253" t="s">
        <v>100</v>
      </c>
      <c r="C38" s="312">
        <v>0.5393</v>
      </c>
      <c r="D38" s="288">
        <v>0.5393</v>
      </c>
      <c r="E38" s="294">
        <v>1.14862</v>
      </c>
      <c r="F38" s="292">
        <v>1.14862</v>
      </c>
      <c r="G38" s="295" t="s">
        <v>101</v>
      </c>
      <c r="H38" s="259"/>
      <c r="I38" s="228"/>
      <c r="J38" s="228"/>
      <c r="K38" s="228"/>
    </row>
    <row r="39" spans="1:11" ht="12.75">
      <c r="A39" s="258">
        <v>30</v>
      </c>
      <c r="B39" s="253" t="s">
        <v>102</v>
      </c>
      <c r="C39" s="312">
        <v>-0.00133</v>
      </c>
      <c r="D39" s="288">
        <v>-0.00133</v>
      </c>
      <c r="E39" s="294">
        <v>-0.00283</v>
      </c>
      <c r="F39" s="292">
        <v>-0.00283</v>
      </c>
      <c r="G39" s="295" t="s">
        <v>101</v>
      </c>
      <c r="H39" s="262"/>
      <c r="I39" s="228"/>
      <c r="J39" s="228"/>
      <c r="K39" s="228"/>
    </row>
    <row r="40" spans="1:11" ht="12.75">
      <c r="A40" s="258">
        <v>31</v>
      </c>
      <c r="B40" s="246" t="s">
        <v>103</v>
      </c>
      <c r="C40" s="278">
        <v>0.53797</v>
      </c>
      <c r="D40" s="278">
        <v>0.53797</v>
      </c>
      <c r="E40" s="278">
        <v>1.1457899999999999</v>
      </c>
      <c r="F40" s="278">
        <v>1.1457899999999999</v>
      </c>
      <c r="G40" s="228"/>
      <c r="H40" s="260"/>
      <c r="I40" s="228"/>
      <c r="J40" s="228"/>
      <c r="K40" s="228"/>
    </row>
    <row r="41" spans="1:11" ht="12.75">
      <c r="A41" s="258">
        <v>32</v>
      </c>
      <c r="B41" s="240"/>
      <c r="C41" s="278"/>
      <c r="D41" s="266"/>
      <c r="E41" s="266"/>
      <c r="F41" s="279"/>
      <c r="G41" s="228"/>
      <c r="H41" s="260"/>
      <c r="I41" s="228"/>
      <c r="J41" s="228"/>
      <c r="K41" s="228"/>
    </row>
    <row r="42" spans="1:11" ht="12.75">
      <c r="A42" s="258">
        <v>33</v>
      </c>
      <c r="B42" s="254" t="s">
        <v>104</v>
      </c>
      <c r="C42" s="315">
        <v>4.23756</v>
      </c>
      <c r="D42" s="266">
        <v>4.23756</v>
      </c>
      <c r="E42" s="296">
        <v>4.23756</v>
      </c>
      <c r="F42" s="302">
        <v>4.23756</v>
      </c>
      <c r="G42" s="295" t="s">
        <v>101</v>
      </c>
      <c r="H42" s="262"/>
      <c r="I42" s="228"/>
      <c r="J42" s="228"/>
      <c r="K42" s="228"/>
    </row>
    <row r="43" spans="1:11" ht="12.75">
      <c r="A43" s="258">
        <v>34</v>
      </c>
      <c r="B43" s="255" t="s">
        <v>105</v>
      </c>
      <c r="C43" s="315">
        <v>0.36623</v>
      </c>
      <c r="D43" s="266">
        <v>0.36623</v>
      </c>
      <c r="E43" s="266">
        <v>0.36623</v>
      </c>
      <c r="F43" s="279">
        <v>0.36623</v>
      </c>
      <c r="G43" s="295" t="s">
        <v>101</v>
      </c>
      <c r="H43" s="259"/>
      <c r="I43" s="228"/>
      <c r="J43" s="228"/>
      <c r="K43" s="228"/>
    </row>
    <row r="44" spans="1:11" ht="12.75">
      <c r="A44" s="258">
        <v>35</v>
      </c>
      <c r="B44" s="246" t="s">
        <v>106</v>
      </c>
      <c r="C44" s="278">
        <v>4.60379</v>
      </c>
      <c r="D44" s="278">
        <v>4.60379</v>
      </c>
      <c r="E44" s="278">
        <v>4.60379</v>
      </c>
      <c r="F44" s="278">
        <v>4.60379</v>
      </c>
      <c r="G44" s="260"/>
      <c r="H44" s="260"/>
      <c r="I44" s="228"/>
      <c r="J44" s="228"/>
      <c r="K44" s="228"/>
    </row>
    <row r="45" spans="1:11" ht="12.75">
      <c r="A45" s="258">
        <v>36</v>
      </c>
      <c r="B45" s="246"/>
      <c r="C45" s="278"/>
      <c r="D45" s="266"/>
      <c r="E45" s="266"/>
      <c r="F45" s="279"/>
      <c r="G45" s="260"/>
      <c r="H45" s="260"/>
      <c r="I45" s="228"/>
      <c r="J45" s="228"/>
      <c r="K45" s="228"/>
    </row>
    <row r="46" spans="1:11" ht="13.5" thickBot="1">
      <c r="A46" s="258">
        <v>37</v>
      </c>
      <c r="B46" s="246" t="s">
        <v>107</v>
      </c>
      <c r="C46" s="282">
        <v>7.37488</v>
      </c>
      <c r="D46" s="282">
        <v>6.2162500000000005</v>
      </c>
      <c r="E46" s="282">
        <v>8.32786</v>
      </c>
      <c r="F46" s="282">
        <v>7.04834</v>
      </c>
      <c r="G46" s="263"/>
      <c r="H46" s="263"/>
      <c r="I46" s="228"/>
      <c r="J46" s="228"/>
      <c r="K46" s="228"/>
    </row>
    <row r="47" spans="1:11" ht="12.75">
      <c r="A47" s="258">
        <v>38</v>
      </c>
      <c r="B47" s="226"/>
      <c r="C47" s="263"/>
      <c r="D47" s="263"/>
      <c r="E47" s="263"/>
      <c r="F47" s="263"/>
      <c r="G47" s="263"/>
      <c r="H47" s="263"/>
      <c r="I47" s="228"/>
      <c r="J47" s="228"/>
      <c r="K47" s="228"/>
    </row>
    <row r="48" spans="1:11" ht="13.5" thickBot="1">
      <c r="A48" s="258">
        <v>39</v>
      </c>
      <c r="B48" s="226"/>
      <c r="C48" s="263"/>
      <c r="D48" s="263"/>
      <c r="E48" s="263"/>
      <c r="F48" s="263"/>
      <c r="G48" s="263"/>
      <c r="H48" s="263"/>
      <c r="I48" s="228"/>
      <c r="J48" s="228"/>
      <c r="K48" s="228"/>
    </row>
    <row r="49" spans="1:11" ht="12.75">
      <c r="A49" s="258">
        <v>40</v>
      </c>
      <c r="B49" s="225"/>
      <c r="C49" s="290" t="s">
        <v>111</v>
      </c>
      <c r="D49" s="283"/>
      <c r="E49" s="284"/>
      <c r="F49" s="285"/>
      <c r="G49" s="228"/>
      <c r="H49" s="228"/>
      <c r="I49" s="228"/>
      <c r="J49" s="228"/>
      <c r="K49" s="228"/>
    </row>
    <row r="50" spans="1:11" ht="12.75">
      <c r="A50" s="258">
        <v>41</v>
      </c>
      <c r="B50" s="225"/>
      <c r="C50" s="286" t="s">
        <v>86</v>
      </c>
      <c r="D50" s="270"/>
      <c r="E50" s="271" t="s">
        <v>87</v>
      </c>
      <c r="F50" s="287"/>
      <c r="G50" s="228"/>
      <c r="H50" s="228"/>
      <c r="I50" s="228"/>
      <c r="J50" s="228"/>
      <c r="K50" s="228"/>
    </row>
    <row r="51" spans="1:11" ht="12.75">
      <c r="A51" s="258">
        <v>42</v>
      </c>
      <c r="B51" s="225"/>
      <c r="C51" s="276" t="s">
        <v>88</v>
      </c>
      <c r="D51" s="265" t="s">
        <v>89</v>
      </c>
      <c r="E51" s="265" t="s">
        <v>88</v>
      </c>
      <c r="F51" s="277" t="s">
        <v>89</v>
      </c>
      <c r="G51" s="228"/>
      <c r="H51" s="228"/>
      <c r="I51" s="228"/>
      <c r="J51" s="228"/>
      <c r="K51" s="228"/>
    </row>
    <row r="52" spans="1:11" ht="12.75">
      <c r="A52" s="258">
        <v>43</v>
      </c>
      <c r="B52" s="240" t="s">
        <v>90</v>
      </c>
      <c r="C52" s="278">
        <v>0</v>
      </c>
      <c r="D52" s="278">
        <v>0</v>
      </c>
      <c r="E52" s="278">
        <v>0</v>
      </c>
      <c r="F52" s="291">
        <v>0</v>
      </c>
      <c r="G52" s="228"/>
      <c r="H52" s="228"/>
      <c r="I52" s="228"/>
      <c r="J52" s="228"/>
      <c r="K52" s="228"/>
    </row>
    <row r="53" spans="1:11" ht="12.75">
      <c r="A53" s="258">
        <v>44</v>
      </c>
      <c r="B53" s="242" t="s">
        <v>92</v>
      </c>
      <c r="C53" s="278">
        <v>0.0014399999999999968</v>
      </c>
      <c r="D53" s="278">
        <v>0.000530000000000001</v>
      </c>
      <c r="E53" s="278">
        <v>0.0017099999999999962</v>
      </c>
      <c r="F53" s="291">
        <v>0.0007099999999999988</v>
      </c>
      <c r="G53" s="228"/>
      <c r="H53" s="228"/>
      <c r="I53" s="228"/>
      <c r="J53" s="228"/>
      <c r="K53" s="228"/>
    </row>
    <row r="54" spans="1:11" ht="12.75">
      <c r="A54" s="258">
        <v>45</v>
      </c>
      <c r="B54" s="243" t="s">
        <v>94</v>
      </c>
      <c r="C54" s="278">
        <v>0</v>
      </c>
      <c r="D54" s="278">
        <v>0</v>
      </c>
      <c r="E54" s="278">
        <v>0</v>
      </c>
      <c r="F54" s="291">
        <v>0</v>
      </c>
      <c r="G54" s="228"/>
      <c r="H54" s="228"/>
      <c r="I54" s="228"/>
      <c r="J54" s="228"/>
      <c r="K54" s="228"/>
    </row>
    <row r="55" spans="1:11" ht="12.75">
      <c r="A55" s="258">
        <v>46</v>
      </c>
      <c r="B55" s="243" t="s">
        <v>96</v>
      </c>
      <c r="C55" s="278">
        <v>0</v>
      </c>
      <c r="D55" s="278">
        <v>0</v>
      </c>
      <c r="E55" s="278">
        <v>0</v>
      </c>
      <c r="F55" s="291">
        <v>0</v>
      </c>
      <c r="G55" s="228"/>
      <c r="H55" s="228"/>
      <c r="I55" s="228"/>
      <c r="J55" s="228"/>
      <c r="K55" s="228"/>
    </row>
    <row r="56" spans="1:11" ht="12.75">
      <c r="A56" s="258">
        <v>47</v>
      </c>
      <c r="B56" s="243" t="s">
        <v>98</v>
      </c>
      <c r="C56" s="278">
        <v>0</v>
      </c>
      <c r="D56" s="278">
        <v>0</v>
      </c>
      <c r="E56" s="278">
        <v>0</v>
      </c>
      <c r="F56" s="291">
        <v>0</v>
      </c>
      <c r="G56" s="228"/>
      <c r="H56" s="228"/>
      <c r="I56" s="228"/>
      <c r="J56" s="228"/>
      <c r="K56" s="228"/>
    </row>
    <row r="57" spans="1:11" ht="12.75">
      <c r="A57" s="258">
        <v>48</v>
      </c>
      <c r="B57" s="244" t="s">
        <v>99</v>
      </c>
      <c r="C57" s="328">
        <v>0.0014399999999999968</v>
      </c>
      <c r="D57" s="328">
        <v>0.000530000000000001</v>
      </c>
      <c r="E57" s="328">
        <v>0.0017099999999999962</v>
      </c>
      <c r="F57" s="329">
        <v>0.0007099999999999988</v>
      </c>
      <c r="G57" s="228"/>
      <c r="H57" s="228"/>
      <c r="I57" s="228"/>
      <c r="J57" s="228"/>
      <c r="K57" s="228"/>
    </row>
    <row r="58" spans="1:11" ht="12.75">
      <c r="A58" s="258">
        <v>49</v>
      </c>
      <c r="B58" s="251"/>
      <c r="C58" s="280"/>
      <c r="D58" s="267"/>
      <c r="E58" s="267"/>
      <c r="F58" s="281"/>
      <c r="G58" s="228"/>
      <c r="H58" s="228"/>
      <c r="I58" s="228"/>
      <c r="J58" s="228"/>
      <c r="K58" s="228"/>
    </row>
    <row r="59" spans="1:11" ht="12.75">
      <c r="A59" s="258">
        <v>50</v>
      </c>
      <c r="B59" s="303" t="s">
        <v>100</v>
      </c>
      <c r="C59" s="278">
        <v>0</v>
      </c>
      <c r="D59" s="278">
        <v>0</v>
      </c>
      <c r="E59" s="278">
        <v>0</v>
      </c>
      <c r="F59" s="291">
        <v>0</v>
      </c>
      <c r="G59" s="228"/>
      <c r="H59" s="228"/>
      <c r="I59" s="228"/>
      <c r="J59" s="228"/>
      <c r="K59" s="228"/>
    </row>
    <row r="60" spans="1:11" ht="12.75">
      <c r="A60" s="258">
        <v>51</v>
      </c>
      <c r="B60" s="303" t="s">
        <v>102</v>
      </c>
      <c r="C60" s="278">
        <v>0</v>
      </c>
      <c r="D60" s="278">
        <v>0</v>
      </c>
      <c r="E60" s="278">
        <v>0</v>
      </c>
      <c r="F60" s="291">
        <v>0</v>
      </c>
      <c r="G60" s="228"/>
      <c r="H60" s="228"/>
      <c r="I60" s="228"/>
      <c r="J60" s="228"/>
      <c r="K60" s="228"/>
    </row>
    <row r="61" spans="1:11" ht="12.75">
      <c r="A61" s="258">
        <v>52</v>
      </c>
      <c r="B61" s="246" t="s">
        <v>103</v>
      </c>
      <c r="C61" s="278">
        <v>0</v>
      </c>
      <c r="D61" s="278">
        <v>0</v>
      </c>
      <c r="E61" s="278">
        <v>0</v>
      </c>
      <c r="F61" s="291">
        <v>0</v>
      </c>
      <c r="G61" s="228"/>
      <c r="H61" s="228"/>
      <c r="I61" s="228"/>
      <c r="J61" s="228"/>
      <c r="K61" s="228"/>
    </row>
    <row r="62" spans="1:11" ht="12.75">
      <c r="A62" s="258">
        <v>53</v>
      </c>
      <c r="B62" s="240"/>
      <c r="C62" s="278"/>
      <c r="D62" s="266"/>
      <c r="E62" s="266"/>
      <c r="F62" s="279"/>
      <c r="G62" s="228"/>
      <c r="H62" s="228"/>
      <c r="I62" s="228"/>
      <c r="J62" s="228"/>
      <c r="K62" s="228"/>
    </row>
    <row r="63" spans="1:11" ht="12.75">
      <c r="A63" s="258">
        <v>54</v>
      </c>
      <c r="B63" s="304" t="s">
        <v>104</v>
      </c>
      <c r="C63" s="278">
        <v>0</v>
      </c>
      <c r="D63" s="278">
        <v>0</v>
      </c>
      <c r="E63" s="278">
        <v>0</v>
      </c>
      <c r="F63" s="291">
        <v>0</v>
      </c>
      <c r="G63" s="228"/>
      <c r="H63" s="228"/>
      <c r="I63" s="228"/>
      <c r="J63" s="228"/>
      <c r="K63" s="228"/>
    </row>
    <row r="64" spans="1:11" ht="12.75">
      <c r="A64" s="258">
        <v>55</v>
      </c>
      <c r="B64" s="305" t="s">
        <v>105</v>
      </c>
      <c r="C64" s="278">
        <v>0</v>
      </c>
      <c r="D64" s="278">
        <v>0</v>
      </c>
      <c r="E64" s="278">
        <v>0</v>
      </c>
      <c r="F64" s="291">
        <v>0</v>
      </c>
      <c r="G64" s="228"/>
      <c r="H64" s="228"/>
      <c r="I64" s="228"/>
      <c r="J64" s="228"/>
      <c r="K64" s="228"/>
    </row>
    <row r="65" spans="1:11" ht="12.75">
      <c r="A65" s="258">
        <v>56</v>
      </c>
      <c r="B65" s="246" t="s">
        <v>106</v>
      </c>
      <c r="C65" s="278">
        <v>0</v>
      </c>
      <c r="D65" s="278">
        <v>0</v>
      </c>
      <c r="E65" s="278">
        <v>0</v>
      </c>
      <c r="F65" s="291">
        <v>0</v>
      </c>
      <c r="G65" s="228"/>
      <c r="H65" s="228"/>
      <c r="I65" s="228"/>
      <c r="J65" s="228"/>
      <c r="K65" s="228"/>
    </row>
    <row r="66" spans="1:11" ht="13.5" thickBot="1">
      <c r="A66" s="258">
        <v>57</v>
      </c>
      <c r="B66" s="246"/>
      <c r="C66" s="307"/>
      <c r="D66" s="308"/>
      <c r="E66" s="308"/>
      <c r="F66" s="309"/>
      <c r="G66" s="228"/>
      <c r="H66" s="228"/>
      <c r="I66" s="228"/>
      <c r="J66" s="228"/>
      <c r="K66" s="228"/>
    </row>
    <row r="67" spans="1:11" ht="13.5" thickBot="1">
      <c r="A67" s="258">
        <v>58</v>
      </c>
      <c r="B67" s="246" t="s">
        <v>107</v>
      </c>
      <c r="C67" s="327">
        <v>0.0014399999999999968</v>
      </c>
      <c r="D67" s="327">
        <v>0.000530000000000001</v>
      </c>
      <c r="E67" s="327">
        <v>0.0017099999999999962</v>
      </c>
      <c r="F67" s="327">
        <v>0.0007099999999999988</v>
      </c>
      <c r="G67" s="224"/>
      <c r="H67" s="224"/>
      <c r="I67" s="224"/>
      <c r="J67" s="224"/>
      <c r="K67" s="224"/>
    </row>
    <row r="68" spans="1:11" ht="14.25" thickBot="1" thickTop="1">
      <c r="A68" s="258">
        <v>59</v>
      </c>
      <c r="B68" s="252" t="s">
        <v>112</v>
      </c>
      <c r="C68" s="306">
        <v>0.00019529554726149811</v>
      </c>
      <c r="D68" s="306">
        <v>8.526767615024688E-05</v>
      </c>
      <c r="E68" s="306">
        <v>0.0002053770350041173</v>
      </c>
      <c r="F68" s="306">
        <v>0.00010074308668306386</v>
      </c>
      <c r="G68" s="224"/>
      <c r="H68" s="224"/>
      <c r="I68" s="224"/>
      <c r="J68" s="224"/>
      <c r="K68" s="224"/>
    </row>
    <row r="69" spans="1:11" ht="13.5" thickTop="1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</row>
    <row r="71" spans="1:11" ht="12.75">
      <c r="A71" s="222"/>
      <c r="B71" s="222"/>
      <c r="C71" s="222"/>
      <c r="D71" s="222"/>
      <c r="E71" s="222"/>
      <c r="F71" s="222"/>
      <c r="G71" s="222"/>
      <c r="H71" s="222"/>
      <c r="I71" s="224"/>
      <c r="J71" s="224"/>
      <c r="K71" s="224"/>
    </row>
    <row r="72" spans="1:8" ht="12.75">
      <c r="A72" s="209"/>
      <c r="B72" s="209"/>
      <c r="C72" s="209"/>
      <c r="D72" s="209"/>
      <c r="E72" s="209"/>
      <c r="F72" s="209"/>
      <c r="G72" s="209"/>
      <c r="H72" s="209"/>
    </row>
    <row r="73" spans="1:11" ht="12.75">
      <c r="A73" s="222"/>
      <c r="B73" s="221"/>
      <c r="C73" s="317"/>
      <c r="D73" s="317"/>
      <c r="E73" s="317"/>
      <c r="F73" s="317"/>
      <c r="G73" s="317"/>
      <c r="H73" s="222"/>
      <c r="I73" s="224"/>
      <c r="J73" s="224"/>
      <c r="K73" s="224"/>
    </row>
    <row r="74" spans="1:11" ht="12.75">
      <c r="A74" s="222"/>
      <c r="B74" s="319"/>
      <c r="C74" s="318"/>
      <c r="D74" s="318"/>
      <c r="E74" s="316"/>
      <c r="F74" s="318"/>
      <c r="G74" s="316"/>
      <c r="H74" s="222"/>
      <c r="I74" s="224"/>
      <c r="J74" s="224"/>
      <c r="K74" s="224"/>
    </row>
    <row r="75" spans="1:11" ht="12.75">
      <c r="A75" s="222"/>
      <c r="B75" s="106"/>
      <c r="C75" s="331"/>
      <c r="D75" s="318"/>
      <c r="E75" s="316"/>
      <c r="F75" s="318"/>
      <c r="G75" s="316"/>
      <c r="H75" s="222"/>
      <c r="I75" s="224"/>
      <c r="J75" s="224"/>
      <c r="K75" s="224"/>
    </row>
    <row r="76" spans="1:11" ht="12.75">
      <c r="A76" s="222"/>
      <c r="B76" s="332"/>
      <c r="C76" s="333"/>
      <c r="D76" s="318"/>
      <c r="E76" s="318"/>
      <c r="F76" s="318"/>
      <c r="G76" s="319"/>
      <c r="H76" s="222"/>
      <c r="I76" s="224"/>
      <c r="J76" s="224"/>
      <c r="K76" s="224"/>
    </row>
    <row r="77" spans="1:11" ht="12.75">
      <c r="A77" s="222"/>
      <c r="B77" s="319"/>
      <c r="C77" s="318"/>
      <c r="D77" s="318"/>
      <c r="E77" s="318"/>
      <c r="F77" s="318"/>
      <c r="G77" s="318"/>
      <c r="H77" s="222"/>
      <c r="I77" s="224"/>
      <c r="J77" s="224"/>
      <c r="K77" s="224"/>
    </row>
    <row r="78" spans="1:11" ht="12.75">
      <c r="A78" s="222"/>
      <c r="B78" s="318"/>
      <c r="C78" s="334"/>
      <c r="D78" s="335"/>
      <c r="E78" s="336"/>
      <c r="F78" s="334"/>
      <c r="G78" s="337"/>
      <c r="H78" s="222"/>
      <c r="I78" s="224"/>
      <c r="J78" s="224"/>
      <c r="K78" s="224"/>
    </row>
    <row r="79" spans="1:11" ht="12.75">
      <c r="A79" s="222"/>
      <c r="B79" s="318"/>
      <c r="C79" s="338"/>
      <c r="D79" s="325"/>
      <c r="E79" s="325"/>
      <c r="F79" s="325"/>
      <c r="G79" s="339"/>
      <c r="H79" s="222"/>
      <c r="I79" s="224"/>
      <c r="J79" s="224"/>
      <c r="K79" s="224"/>
    </row>
    <row r="80" spans="1:11" ht="12.75">
      <c r="A80" s="222"/>
      <c r="B80" s="318"/>
      <c r="C80" s="338"/>
      <c r="D80" s="325"/>
      <c r="E80" s="325"/>
      <c r="F80" s="325"/>
      <c r="G80" s="339"/>
      <c r="H80" s="222"/>
      <c r="I80" s="224"/>
      <c r="J80" s="224"/>
      <c r="K80" s="224"/>
    </row>
    <row r="81" spans="1:8" ht="12.75">
      <c r="A81" s="209"/>
      <c r="B81" s="318"/>
      <c r="C81" s="338"/>
      <c r="D81" s="325"/>
      <c r="E81" s="325"/>
      <c r="F81" s="325"/>
      <c r="G81" s="339"/>
      <c r="H81" s="209"/>
    </row>
    <row r="82" spans="1:8" ht="12.75">
      <c r="A82" s="209"/>
      <c r="B82" s="318"/>
      <c r="C82" s="338"/>
      <c r="D82" s="325"/>
      <c r="E82" s="325"/>
      <c r="F82" s="325"/>
      <c r="G82" s="339"/>
      <c r="H82" s="209"/>
    </row>
    <row r="83" spans="1:8" ht="12.75">
      <c r="A83" s="209"/>
      <c r="B83" s="318"/>
      <c r="C83" s="338"/>
      <c r="D83" s="325"/>
      <c r="E83" s="325"/>
      <c r="F83" s="325"/>
      <c r="G83" s="339"/>
      <c r="H83" s="209"/>
    </row>
    <row r="84" spans="1:8" ht="12.75">
      <c r="A84" s="209"/>
      <c r="B84" s="318"/>
      <c r="C84" s="338"/>
      <c r="D84" s="325"/>
      <c r="E84" s="325"/>
      <c r="F84" s="325"/>
      <c r="G84" s="339"/>
      <c r="H84" s="209"/>
    </row>
    <row r="85" spans="1:8" ht="12.75">
      <c r="A85" s="209"/>
      <c r="B85" s="318"/>
      <c r="C85" s="338"/>
      <c r="D85" s="325"/>
      <c r="E85" s="325"/>
      <c r="F85" s="325"/>
      <c r="G85" s="339"/>
      <c r="H85" s="209"/>
    </row>
    <row r="86" spans="1:8" ht="12.75">
      <c r="A86" s="209"/>
      <c r="B86" s="318"/>
      <c r="C86" s="338"/>
      <c r="D86" s="325"/>
      <c r="E86" s="325"/>
      <c r="F86" s="325"/>
      <c r="G86" s="339"/>
      <c r="H86" s="209"/>
    </row>
    <row r="87" spans="1:8" ht="12.75">
      <c r="A87" s="209"/>
      <c r="B87" s="318"/>
      <c r="C87" s="338"/>
      <c r="D87" s="325"/>
      <c r="E87" s="325"/>
      <c r="F87" s="325"/>
      <c r="G87" s="339"/>
      <c r="H87" s="209"/>
    </row>
    <row r="88" spans="1:8" ht="12.75">
      <c r="A88" s="209"/>
      <c r="B88" s="318"/>
      <c r="C88" s="338"/>
      <c r="D88" s="325"/>
      <c r="E88" s="325"/>
      <c r="F88" s="325"/>
      <c r="G88" s="339"/>
      <c r="H88" s="209"/>
    </row>
    <row r="89" spans="1:8" ht="12.75">
      <c r="A89" s="209"/>
      <c r="B89" s="318"/>
      <c r="C89" s="338"/>
      <c r="D89" s="325"/>
      <c r="E89" s="325"/>
      <c r="F89" s="325"/>
      <c r="G89" s="339"/>
      <c r="H89" s="209"/>
    </row>
    <row r="90" spans="1:8" ht="12.75">
      <c r="A90" s="209"/>
      <c r="B90" s="318"/>
      <c r="C90" s="338"/>
      <c r="D90" s="325"/>
      <c r="E90" s="325"/>
      <c r="F90" s="325"/>
      <c r="G90" s="339"/>
      <c r="H90" s="209"/>
    </row>
    <row r="91" spans="1:8" ht="12.75">
      <c r="A91" s="209"/>
      <c r="B91" s="318"/>
      <c r="C91" s="340"/>
      <c r="D91" s="325"/>
      <c r="E91" s="325"/>
      <c r="F91" s="325"/>
      <c r="G91" s="323"/>
      <c r="H91" s="209"/>
    </row>
    <row r="92" spans="1:8" ht="12.75">
      <c r="A92" s="209"/>
      <c r="B92" s="222"/>
      <c r="C92" s="222"/>
      <c r="D92" s="222"/>
      <c r="E92" s="222"/>
      <c r="F92" s="222"/>
      <c r="G92" s="222"/>
      <c r="H92" s="20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zoomScale="85" zoomScaleNormal="85" zoomScaleSheetLayoutView="70" zoomScalePageLayoutView="40" workbookViewId="0" topLeftCell="A5">
      <selection activeCell="G58" sqref="G58"/>
    </sheetView>
  </sheetViews>
  <sheetFormatPr defaultColWidth="9.140625" defaultRowHeight="12.75"/>
  <cols>
    <col min="1" max="1" width="9.140625" style="91" customWidth="1"/>
    <col min="2" max="2" width="53.8515625" style="34" customWidth="1"/>
    <col min="3" max="3" width="14.8515625" style="34" customWidth="1"/>
    <col min="4" max="4" width="2.140625" style="34" bestFit="1" customWidth="1"/>
    <col min="5" max="7" width="14.8515625" style="34" customWidth="1"/>
    <col min="8" max="8" width="3.57421875" style="34" customWidth="1"/>
    <col min="9" max="9" width="0.85546875" style="34" customWidth="1"/>
    <col min="10" max="10" width="14.8515625" style="34" customWidth="1"/>
    <col min="11" max="11" width="11.28125" style="2" bestFit="1" customWidth="1"/>
    <col min="12" max="12" width="27.421875" style="2" customWidth="1"/>
    <col min="13" max="13" width="13.57421875" style="2" bestFit="1" customWidth="1"/>
    <col min="14" max="14" width="10.421875" style="2" bestFit="1" customWidth="1"/>
    <col min="15" max="15" width="12.57421875" style="2" bestFit="1" customWidth="1"/>
    <col min="16" max="16" width="13.421875" style="2" bestFit="1" customWidth="1"/>
    <col min="17" max="17" width="12.57421875" style="2" customWidth="1"/>
    <col min="18" max="18" width="11.57421875" style="2" bestFit="1" customWidth="1"/>
    <col min="19" max="21" width="14.28125" style="2" bestFit="1" customWidth="1"/>
    <col min="22" max="22" width="17.140625" style="2" customWidth="1"/>
    <col min="23" max="23" width="16.140625" style="2" customWidth="1"/>
    <col min="24" max="26" width="14.28125" style="2" bestFit="1" customWidth="1"/>
    <col min="27" max="27" width="12.57421875" style="2" customWidth="1"/>
    <col min="28" max="30" width="14.28125" style="2" bestFit="1" customWidth="1"/>
    <col min="31" max="31" width="11.8515625" style="2" bestFit="1" customWidth="1"/>
    <col min="32" max="254" width="9.140625" style="2" customWidth="1"/>
    <col min="255" max="255" width="2.8515625" style="2" customWidth="1"/>
    <col min="256" max="16384" width="6.7109375" style="2" customWidth="1"/>
  </cols>
  <sheetData>
    <row r="1" ht="12.75">
      <c r="I1" s="34" t="s">
        <v>42</v>
      </c>
    </row>
    <row r="2" ht="12.75">
      <c r="I2" s="34" t="s">
        <v>73</v>
      </c>
    </row>
    <row r="3" ht="13.5" thickBot="1"/>
    <row r="4" spans="2:10" ht="13.5" thickBot="1">
      <c r="B4" s="539" t="s">
        <v>45</v>
      </c>
      <c r="C4" s="540"/>
      <c r="D4" s="540"/>
      <c r="E4" s="540"/>
      <c r="F4" s="540"/>
      <c r="G4" s="541"/>
      <c r="H4" s="2"/>
      <c r="I4" s="2"/>
      <c r="J4" s="2"/>
    </row>
    <row r="5" spans="2:18" ht="13.5" thickBot="1">
      <c r="B5" s="2"/>
      <c r="C5" s="2"/>
      <c r="D5" s="2"/>
      <c r="E5" s="2"/>
      <c r="F5" s="2"/>
      <c r="G5" s="2"/>
      <c r="H5" s="2"/>
      <c r="I5" s="2"/>
      <c r="J5" s="2"/>
      <c r="Q5" s="34"/>
      <c r="R5" s="34"/>
    </row>
    <row r="6" spans="2:18" ht="13.5" thickBot="1">
      <c r="B6" s="539" t="s">
        <v>43</v>
      </c>
      <c r="C6" s="540"/>
      <c r="D6" s="540"/>
      <c r="E6" s="540"/>
      <c r="F6" s="540"/>
      <c r="G6" s="541"/>
      <c r="H6" s="2"/>
      <c r="I6" s="2"/>
      <c r="J6" s="2"/>
      <c r="Q6" s="34"/>
      <c r="R6" s="34"/>
    </row>
    <row r="7" spans="2:18" ht="12.75">
      <c r="B7" s="542"/>
      <c r="C7" s="542"/>
      <c r="D7" s="542"/>
      <c r="E7" s="542"/>
      <c r="F7" s="542"/>
      <c r="G7" s="542"/>
      <c r="H7" s="542"/>
      <c r="I7" s="2"/>
      <c r="J7" s="2"/>
      <c r="Q7" s="34"/>
      <c r="R7" s="34"/>
    </row>
    <row r="8" spans="2:18" ht="12.75">
      <c r="B8" s="504"/>
      <c r="C8" s="2"/>
      <c r="D8" s="2"/>
      <c r="E8" s="16"/>
      <c r="F8" s="16"/>
      <c r="G8" s="16"/>
      <c r="H8" s="2"/>
      <c r="I8" s="2"/>
      <c r="J8" s="2"/>
      <c r="Q8" s="34"/>
      <c r="R8" s="34"/>
    </row>
    <row r="9" spans="2:18" ht="12.75">
      <c r="B9" s="17"/>
      <c r="C9" s="2"/>
      <c r="D9" s="2"/>
      <c r="E9" s="16"/>
      <c r="F9" s="504" t="s">
        <v>8</v>
      </c>
      <c r="G9" s="16"/>
      <c r="H9" s="2"/>
      <c r="I9" s="2"/>
      <c r="J9" s="2"/>
      <c r="Q9" s="34"/>
      <c r="R9" s="34"/>
    </row>
    <row r="10" spans="2:18" ht="12.75">
      <c r="B10" s="2"/>
      <c r="C10" s="2"/>
      <c r="D10" s="2"/>
      <c r="E10" s="16"/>
      <c r="F10" s="18" t="s">
        <v>9</v>
      </c>
      <c r="G10" s="16"/>
      <c r="H10" s="2"/>
      <c r="I10" s="2"/>
      <c r="J10" s="2"/>
      <c r="Q10" s="34"/>
      <c r="R10" s="34"/>
    </row>
    <row r="11" spans="1:18" ht="12.75">
      <c r="A11" s="91">
        <v>1</v>
      </c>
      <c r="B11" s="19" t="s">
        <v>5</v>
      </c>
      <c r="C11" s="2"/>
      <c r="D11" s="2"/>
      <c r="E11" s="16"/>
      <c r="F11" s="100">
        <f>'[3]EXHIBIT 2'!G4</f>
        <v>35434823</v>
      </c>
      <c r="G11" s="16" t="s">
        <v>10</v>
      </c>
      <c r="H11" s="2"/>
      <c r="I11" s="2"/>
      <c r="J11" s="2"/>
      <c r="Q11" s="34"/>
      <c r="R11" s="34"/>
    </row>
    <row r="12" spans="1:18" ht="12.75">
      <c r="A12" s="91">
        <v>2</v>
      </c>
      <c r="B12" s="19" t="s">
        <v>11</v>
      </c>
      <c r="C12" s="2"/>
      <c r="D12" s="2"/>
      <c r="E12" s="16"/>
      <c r="F12" s="101">
        <v>-10100000</v>
      </c>
      <c r="G12" s="16" t="s">
        <v>12</v>
      </c>
      <c r="H12" s="2"/>
      <c r="I12" s="2"/>
      <c r="J12" s="2"/>
      <c r="Q12" s="34"/>
      <c r="R12" s="34"/>
    </row>
    <row r="13" spans="1:18" ht="12.75">
      <c r="A13" s="91">
        <v>3</v>
      </c>
      <c r="B13" s="19" t="s">
        <v>13</v>
      </c>
      <c r="C13" s="2"/>
      <c r="D13" s="2"/>
      <c r="E13" s="16"/>
      <c r="F13" s="102">
        <f>SUM(F11:F12)</f>
        <v>25334823</v>
      </c>
      <c r="G13" s="16"/>
      <c r="H13" s="2"/>
      <c r="I13" s="2"/>
      <c r="J13" s="2"/>
      <c r="Q13" s="34"/>
      <c r="R13" s="34"/>
    </row>
    <row r="14" spans="1:18" ht="12.75">
      <c r="A14" s="91">
        <v>4</v>
      </c>
      <c r="B14" s="19" t="s">
        <v>14</v>
      </c>
      <c r="C14" s="2"/>
      <c r="D14" s="2"/>
      <c r="E14" s="16"/>
      <c r="F14" s="102">
        <f>-F20</f>
        <v>-532031.283</v>
      </c>
      <c r="G14" s="16" t="s">
        <v>15</v>
      </c>
      <c r="H14" s="2"/>
      <c r="I14" s="2"/>
      <c r="J14" s="2"/>
      <c r="Q14" s="34"/>
      <c r="R14" s="34"/>
    </row>
    <row r="15" spans="1:18" ht="12.75">
      <c r="A15" s="91">
        <v>5</v>
      </c>
      <c r="B15" s="19" t="s">
        <v>16</v>
      </c>
      <c r="C15" s="2"/>
      <c r="D15" s="2"/>
      <c r="E15" s="16"/>
      <c r="F15" s="101">
        <f>G36</f>
        <v>-4852125.30096</v>
      </c>
      <c r="G15" s="16" t="s">
        <v>17</v>
      </c>
      <c r="H15" s="2"/>
      <c r="I15" s="2"/>
      <c r="J15" s="2"/>
      <c r="Q15" s="34"/>
      <c r="R15" s="34"/>
    </row>
    <row r="16" spans="1:18" ht="12.75">
      <c r="A16" s="91">
        <v>6</v>
      </c>
      <c r="B16" s="19" t="s">
        <v>18</v>
      </c>
      <c r="C16" s="2"/>
      <c r="D16" s="2"/>
      <c r="E16" s="16"/>
      <c r="F16" s="101">
        <f>SUM(F13:F15)</f>
        <v>19950666.41604</v>
      </c>
      <c r="G16" s="16"/>
      <c r="H16" s="2"/>
      <c r="I16" s="2"/>
      <c r="J16" s="2"/>
      <c r="Q16" s="34"/>
      <c r="R16" s="34"/>
    </row>
    <row r="17" spans="2:18" ht="12.75">
      <c r="B17" s="19"/>
      <c r="C17" s="2"/>
      <c r="D17" s="2"/>
      <c r="E17" s="16"/>
      <c r="F17" s="100"/>
      <c r="G17" s="16"/>
      <c r="H17" s="2"/>
      <c r="I17" s="2"/>
      <c r="J17" s="2"/>
      <c r="Q17" s="34"/>
      <c r="R17" s="34"/>
    </row>
    <row r="18" spans="1:18" ht="12.75">
      <c r="A18" s="91">
        <v>7</v>
      </c>
      <c r="B18" s="19" t="s">
        <v>19</v>
      </c>
      <c r="C18" s="2"/>
      <c r="D18" s="2"/>
      <c r="E18" s="16"/>
      <c r="F18" s="105">
        <v>0.1179</v>
      </c>
      <c r="G18" s="16" t="s">
        <v>20</v>
      </c>
      <c r="H18" s="2"/>
      <c r="I18" s="2"/>
      <c r="J18" s="2"/>
      <c r="Q18" s="34"/>
      <c r="R18" s="34"/>
    </row>
    <row r="19" spans="1:18" ht="12.75">
      <c r="A19" s="91">
        <v>8</v>
      </c>
      <c r="B19" s="19" t="s">
        <v>21</v>
      </c>
      <c r="C19" s="2"/>
      <c r="D19" s="2"/>
      <c r="E19" s="16"/>
      <c r="F19" s="100">
        <f>F16*F18</f>
        <v>2352183.570451116</v>
      </c>
      <c r="G19" s="16"/>
      <c r="H19" s="2"/>
      <c r="I19" s="2"/>
      <c r="J19" s="2"/>
      <c r="Q19" s="34"/>
      <c r="R19" s="34"/>
    </row>
    <row r="20" spans="1:18" ht="12.75">
      <c r="A20" s="91">
        <v>9</v>
      </c>
      <c r="B20" s="19" t="s">
        <v>22</v>
      </c>
      <c r="C20" s="2"/>
      <c r="D20" s="2"/>
      <c r="E20" s="16"/>
      <c r="F20" s="100">
        <f>F13*0.021</f>
        <v>532031.283</v>
      </c>
      <c r="G20" s="16" t="s">
        <v>15</v>
      </c>
      <c r="H20" s="2"/>
      <c r="I20" s="2"/>
      <c r="J20" s="2"/>
      <c r="Q20" s="34"/>
      <c r="R20" s="34"/>
    </row>
    <row r="21" spans="1:18" s="14" customFormat="1" ht="12.75">
      <c r="A21" s="91">
        <v>10</v>
      </c>
      <c r="B21" s="19" t="s">
        <v>23</v>
      </c>
      <c r="C21" s="2"/>
      <c r="D21" s="2"/>
      <c r="E21" s="16"/>
      <c r="F21" s="101">
        <f>F16*0.012</f>
        <v>239407.99699248</v>
      </c>
      <c r="G21" s="16"/>
      <c r="H21" s="2"/>
      <c r="Q21" s="34"/>
      <c r="R21" s="34"/>
    </row>
    <row r="22" spans="1:18" s="14" customFormat="1" ht="13.5" thickBot="1">
      <c r="A22" s="91">
        <v>11</v>
      </c>
      <c r="B22" s="19" t="s">
        <v>24</v>
      </c>
      <c r="C22" s="2"/>
      <c r="D22" s="16"/>
      <c r="E22" s="16"/>
      <c r="F22" s="104">
        <f>SUM(F19:F21)</f>
        <v>3123622.850443596</v>
      </c>
      <c r="G22" s="16"/>
      <c r="H22" s="2"/>
      <c r="Q22" s="34"/>
      <c r="R22" s="34"/>
    </row>
    <row r="23" spans="2:18" ht="13.5" thickTop="1">
      <c r="B23" s="19"/>
      <c r="C23" s="20"/>
      <c r="D23" s="16"/>
      <c r="E23" s="16"/>
      <c r="F23" s="16"/>
      <c r="G23" s="16"/>
      <c r="H23" s="2"/>
      <c r="I23" s="2"/>
      <c r="J23" s="2"/>
      <c r="Q23" s="34"/>
      <c r="R23" s="34"/>
    </row>
    <row r="24" spans="2:18" ht="12.75">
      <c r="B24" s="17"/>
      <c r="C24" s="16"/>
      <c r="D24" s="16"/>
      <c r="E24" s="16"/>
      <c r="F24" s="16"/>
      <c r="G24" s="16"/>
      <c r="H24" s="2"/>
      <c r="I24" s="2"/>
      <c r="J24" s="2"/>
      <c r="Q24" s="34"/>
      <c r="R24" s="34"/>
    </row>
    <row r="25" spans="1:18" ht="12.75">
      <c r="A25" s="91">
        <v>12</v>
      </c>
      <c r="B25" s="21" t="s">
        <v>25</v>
      </c>
      <c r="C25" s="22"/>
      <c r="D25" s="22"/>
      <c r="E25" s="22"/>
      <c r="F25" s="22"/>
      <c r="G25" s="22"/>
      <c r="H25" s="2"/>
      <c r="I25" s="2"/>
      <c r="J25" s="2"/>
      <c r="Q25" s="34"/>
      <c r="R25" s="34"/>
    </row>
    <row r="26" spans="1:18" ht="12.75">
      <c r="A26" s="91">
        <v>13</v>
      </c>
      <c r="B26" s="17" t="s">
        <v>26</v>
      </c>
      <c r="C26" s="16"/>
      <c r="D26" s="16"/>
      <c r="E26" s="16"/>
      <c r="F26" s="16"/>
      <c r="G26" s="16"/>
      <c r="H26" s="2"/>
      <c r="I26" s="2"/>
      <c r="J26" s="2"/>
      <c r="Q26" s="34"/>
      <c r="R26" s="34"/>
    </row>
    <row r="27" spans="1:18" ht="12.75">
      <c r="A27" s="91">
        <v>14</v>
      </c>
      <c r="B27" s="17" t="s">
        <v>27</v>
      </c>
      <c r="C27" s="16"/>
      <c r="D27" s="16"/>
      <c r="E27" s="16"/>
      <c r="F27" s="16"/>
      <c r="G27" s="16"/>
      <c r="H27" s="2"/>
      <c r="I27" s="2"/>
      <c r="J27" s="2"/>
      <c r="Q27" s="34"/>
      <c r="R27" s="34"/>
    </row>
    <row r="28" spans="1:18" ht="12.75">
      <c r="A28" s="91">
        <v>15</v>
      </c>
      <c r="B28" s="17" t="s">
        <v>28</v>
      </c>
      <c r="C28" s="16"/>
      <c r="D28" s="16"/>
      <c r="E28" s="16"/>
      <c r="F28" s="16"/>
      <c r="G28" s="16"/>
      <c r="H28" s="2"/>
      <c r="I28" s="2"/>
      <c r="J28" s="2"/>
      <c r="Q28" s="34"/>
      <c r="R28" s="34"/>
    </row>
    <row r="29" spans="1:18" ht="12.75">
      <c r="A29" s="91">
        <v>16</v>
      </c>
      <c r="B29" s="17" t="s">
        <v>29</v>
      </c>
      <c r="C29" s="23"/>
      <c r="D29" s="23"/>
      <c r="E29" s="23"/>
      <c r="F29" s="23"/>
      <c r="G29" s="23"/>
      <c r="H29" s="2"/>
      <c r="I29" s="2"/>
      <c r="J29" s="2"/>
      <c r="Q29" s="34"/>
      <c r="R29" s="34"/>
    </row>
    <row r="30" spans="2:18" ht="12.75">
      <c r="B30" s="17"/>
      <c r="C30" s="24" t="s">
        <v>30</v>
      </c>
      <c r="D30" s="25"/>
      <c r="E30" s="26" t="s">
        <v>31</v>
      </c>
      <c r="F30" s="25"/>
      <c r="G30" s="26" t="s">
        <v>32</v>
      </c>
      <c r="H30" s="2"/>
      <c r="I30" s="2"/>
      <c r="J30" s="2"/>
      <c r="Q30" s="34"/>
      <c r="R30" s="34"/>
    </row>
    <row r="31" spans="1:18" ht="12.75">
      <c r="A31" s="91">
        <v>17</v>
      </c>
      <c r="B31" s="27" t="s">
        <v>33</v>
      </c>
      <c r="C31" s="57">
        <f>F13</f>
        <v>25334823</v>
      </c>
      <c r="D31" s="28" t="s">
        <v>34</v>
      </c>
      <c r="E31" s="29">
        <v>0.021</v>
      </c>
      <c r="F31" s="30" t="s">
        <v>35</v>
      </c>
      <c r="G31" s="57">
        <f>C31*E31</f>
        <v>532031.283</v>
      </c>
      <c r="H31" s="2"/>
      <c r="I31" s="2"/>
      <c r="J31" s="2"/>
      <c r="Q31" s="34"/>
      <c r="R31" s="34"/>
    </row>
    <row r="32" spans="1:18" ht="12.75">
      <c r="A32" s="91">
        <v>18</v>
      </c>
      <c r="B32" s="27" t="s">
        <v>36</v>
      </c>
      <c r="C32" s="57">
        <f>F13</f>
        <v>25334823</v>
      </c>
      <c r="D32" s="28" t="s">
        <v>34</v>
      </c>
      <c r="E32" s="29">
        <v>0.5</v>
      </c>
      <c r="F32" s="30" t="s">
        <v>35</v>
      </c>
      <c r="G32" s="57">
        <f>-C32*E32</f>
        <v>-12667411.5</v>
      </c>
      <c r="H32" s="2"/>
      <c r="I32" s="2"/>
      <c r="J32" s="2"/>
      <c r="Q32" s="34"/>
      <c r="R32" s="34"/>
    </row>
    <row r="33" spans="1:18" ht="12.75">
      <c r="A33" s="91">
        <v>19</v>
      </c>
      <c r="B33" s="27" t="s">
        <v>37</v>
      </c>
      <c r="C33" s="57">
        <f>-G32</f>
        <v>12667411.5</v>
      </c>
      <c r="D33" s="28" t="s">
        <v>34</v>
      </c>
      <c r="E33" s="31">
        <v>0.05</v>
      </c>
      <c r="F33" s="30" t="s">
        <v>35</v>
      </c>
      <c r="G33" s="57">
        <f>-C33*E33</f>
        <v>-633370.5750000001</v>
      </c>
      <c r="H33" s="2"/>
      <c r="I33" s="2"/>
      <c r="J33" s="2"/>
      <c r="Q33" s="34"/>
      <c r="R33" s="34"/>
    </row>
    <row r="34" spans="1:18" ht="12.75">
      <c r="A34" s="91">
        <v>20</v>
      </c>
      <c r="B34" s="27" t="s">
        <v>38</v>
      </c>
      <c r="C34" s="23"/>
      <c r="D34" s="23"/>
      <c r="E34" s="23"/>
      <c r="F34" s="23"/>
      <c r="G34" s="99">
        <f>SUM(G31:G33)</f>
        <v>-12768750.792</v>
      </c>
      <c r="H34" s="2"/>
      <c r="I34" s="2"/>
      <c r="J34" s="2"/>
      <c r="Q34" s="34"/>
      <c r="R34" s="34"/>
    </row>
    <row r="35" spans="1:18" ht="12.75">
      <c r="A35" s="91">
        <v>21</v>
      </c>
      <c r="B35" s="27" t="s">
        <v>39</v>
      </c>
      <c r="C35" s="23"/>
      <c r="D35" s="23"/>
      <c r="E35" s="23"/>
      <c r="F35" s="32" t="s">
        <v>34</v>
      </c>
      <c r="G35" s="33">
        <v>0.38</v>
      </c>
      <c r="H35" s="2"/>
      <c r="I35" s="2"/>
      <c r="J35" s="2"/>
      <c r="Q35" s="34"/>
      <c r="R35" s="34"/>
    </row>
    <row r="36" spans="1:18" ht="13.5" thickBot="1">
      <c r="A36" s="91">
        <v>22</v>
      </c>
      <c r="B36" s="27" t="s">
        <v>40</v>
      </c>
      <c r="C36" s="23"/>
      <c r="D36" s="23"/>
      <c r="E36" s="23"/>
      <c r="F36" s="23"/>
      <c r="G36" s="39">
        <f>G34*G35</f>
        <v>-4852125.30096</v>
      </c>
      <c r="H36" s="2"/>
      <c r="I36" s="2"/>
      <c r="J36" s="2"/>
      <c r="Q36" s="34"/>
      <c r="R36" s="34"/>
    </row>
    <row r="37" spans="1:18" ht="13.5" thickTop="1">
      <c r="A37" s="91">
        <v>23</v>
      </c>
      <c r="B37" s="17" t="s">
        <v>41</v>
      </c>
      <c r="C37" s="23"/>
      <c r="D37" s="23"/>
      <c r="E37" s="23"/>
      <c r="F37" s="23"/>
      <c r="G37" s="23"/>
      <c r="H37" s="2"/>
      <c r="I37" s="2"/>
      <c r="J37" s="2"/>
      <c r="Q37" s="34"/>
      <c r="R37" s="34"/>
    </row>
    <row r="38" spans="2:18" ht="12.75">
      <c r="B38" s="17"/>
      <c r="C38" s="23"/>
      <c r="D38" s="23"/>
      <c r="E38" s="23"/>
      <c r="F38" s="23"/>
      <c r="G38" s="23"/>
      <c r="H38" s="2"/>
      <c r="I38" s="2"/>
      <c r="J38" s="2"/>
      <c r="Q38" s="34"/>
      <c r="R38" s="34"/>
    </row>
    <row r="39" spans="2:18" ht="13.5" thickBot="1">
      <c r="B39" s="2"/>
      <c r="C39" s="2"/>
      <c r="D39" s="2"/>
      <c r="E39" s="2"/>
      <c r="F39" s="2"/>
      <c r="G39" s="2"/>
      <c r="I39" s="2"/>
      <c r="J39" s="2"/>
      <c r="Q39" s="34"/>
      <c r="R39" s="34"/>
    </row>
    <row r="40" spans="2:9" ht="13.5" thickBot="1">
      <c r="B40" s="543" t="s">
        <v>47</v>
      </c>
      <c r="C40" s="540"/>
      <c r="D40" s="540"/>
      <c r="E40" s="540"/>
      <c r="F40" s="540"/>
      <c r="G40" s="540"/>
      <c r="H40" s="541"/>
      <c r="I40" s="2"/>
    </row>
    <row r="41" spans="2:9" ht="12.75">
      <c r="B41" s="16"/>
      <c r="C41" s="542"/>
      <c r="D41" s="542"/>
      <c r="E41" s="542"/>
      <c r="F41" s="542"/>
      <c r="G41" s="542"/>
      <c r="H41" s="542"/>
      <c r="I41" s="542"/>
    </row>
    <row r="42" spans="2:9" ht="12.75">
      <c r="B42" s="17"/>
      <c r="C42" s="2"/>
      <c r="D42" s="2"/>
      <c r="E42" s="2"/>
      <c r="F42" s="2"/>
      <c r="G42" s="504" t="s">
        <v>8</v>
      </c>
      <c r="H42" s="2"/>
      <c r="I42" s="2"/>
    </row>
    <row r="43" spans="2:9" ht="12.75">
      <c r="B43" s="2"/>
      <c r="C43" s="2"/>
      <c r="D43" s="2"/>
      <c r="E43" s="2"/>
      <c r="F43" s="2"/>
      <c r="G43" s="18" t="s">
        <v>9</v>
      </c>
      <c r="H43" s="2"/>
      <c r="I43" s="2"/>
    </row>
    <row r="44" spans="1:9" ht="12.75">
      <c r="A44" s="91">
        <v>24</v>
      </c>
      <c r="B44" s="19" t="s">
        <v>5</v>
      </c>
      <c r="C44" s="2"/>
      <c r="D44" s="2"/>
      <c r="E44" s="2"/>
      <c r="F44" s="2"/>
      <c r="G44" s="100">
        <f>'[3]EXHIBIT 3'!D25</f>
        <v>35416103.93000001</v>
      </c>
      <c r="H44" s="49" t="s">
        <v>46</v>
      </c>
      <c r="I44" s="2"/>
    </row>
    <row r="45" spans="1:9" ht="12.75">
      <c r="A45" s="91">
        <v>25</v>
      </c>
      <c r="B45" s="19" t="s">
        <v>11</v>
      </c>
      <c r="C45" s="2"/>
      <c r="D45" s="2"/>
      <c r="E45" s="2"/>
      <c r="F45" s="2"/>
      <c r="G45" s="101">
        <f>F12</f>
        <v>-10100000</v>
      </c>
      <c r="H45" s="49" t="s">
        <v>63</v>
      </c>
      <c r="I45" s="2"/>
    </row>
    <row r="46" spans="1:9" ht="12.75">
      <c r="A46" s="91">
        <v>26</v>
      </c>
      <c r="B46" s="19" t="s">
        <v>13</v>
      </c>
      <c r="C46" s="2"/>
      <c r="D46" s="2"/>
      <c r="E46" s="2"/>
      <c r="F46" s="2"/>
      <c r="G46" s="102">
        <f>SUM(G44:G45)</f>
        <v>25316103.930000007</v>
      </c>
      <c r="H46" s="49"/>
      <c r="I46" s="2"/>
    </row>
    <row r="47" spans="1:9" ht="12.75">
      <c r="A47" s="91">
        <v>27</v>
      </c>
      <c r="B47" s="19" t="s">
        <v>14</v>
      </c>
      <c r="C47" s="2"/>
      <c r="D47" s="2"/>
      <c r="E47" s="2"/>
      <c r="F47" s="2"/>
      <c r="G47" s="103">
        <f>-'[3]EXHIBIT 3'!D30</f>
        <v>302254.48522999976</v>
      </c>
      <c r="H47" s="49" t="s">
        <v>64</v>
      </c>
      <c r="I47" s="2"/>
    </row>
    <row r="48" spans="1:9" ht="12.75">
      <c r="A48" s="91">
        <v>28</v>
      </c>
      <c r="B48" s="19" t="s">
        <v>16</v>
      </c>
      <c r="C48" s="2"/>
      <c r="D48" s="2"/>
      <c r="E48" s="2"/>
      <c r="F48" s="2"/>
      <c r="G48" s="101">
        <f>G70</f>
        <v>-5233598.851833805</v>
      </c>
      <c r="H48" s="49" t="s">
        <v>65</v>
      </c>
      <c r="I48" s="2"/>
    </row>
    <row r="49" spans="1:9" ht="12.75">
      <c r="A49" s="91">
        <v>29</v>
      </c>
      <c r="B49" s="19" t="s">
        <v>18</v>
      </c>
      <c r="C49" s="2"/>
      <c r="D49" s="2"/>
      <c r="E49" s="2"/>
      <c r="F49" s="2"/>
      <c r="G49" s="101">
        <f>SUM(G46:G48)</f>
        <v>20384759.5633962</v>
      </c>
      <c r="H49" s="16"/>
      <c r="I49" s="2"/>
    </row>
    <row r="50" spans="2:9" ht="12.75">
      <c r="B50" s="2"/>
      <c r="C50" s="2"/>
      <c r="D50" s="2"/>
      <c r="E50" s="2"/>
      <c r="F50" s="2"/>
      <c r="G50" s="100"/>
      <c r="H50" s="16"/>
      <c r="I50" s="2"/>
    </row>
    <row r="51" spans="1:9" ht="12.75">
      <c r="A51" s="91">
        <v>30</v>
      </c>
      <c r="B51" s="19" t="s">
        <v>19</v>
      </c>
      <c r="C51" s="2"/>
      <c r="D51" s="2"/>
      <c r="E51" s="2"/>
      <c r="F51" s="2"/>
      <c r="G51" s="105">
        <v>0.1179</v>
      </c>
      <c r="H51" s="49" t="s">
        <v>67</v>
      </c>
      <c r="I51" s="2"/>
    </row>
    <row r="52" spans="1:9" ht="12.75">
      <c r="A52" s="91">
        <v>31</v>
      </c>
      <c r="B52" s="19" t="s">
        <v>21</v>
      </c>
      <c r="C52" s="2"/>
      <c r="D52" s="2"/>
      <c r="E52" s="2"/>
      <c r="F52" s="2"/>
      <c r="G52" s="100">
        <f>G49*G51</f>
        <v>2403363.152524412</v>
      </c>
      <c r="H52" s="16"/>
      <c r="I52" s="2"/>
    </row>
    <row r="53" spans="1:9" ht="12.75">
      <c r="A53" s="91">
        <v>32</v>
      </c>
      <c r="B53" s="19" t="s">
        <v>22</v>
      </c>
      <c r="C53" s="2"/>
      <c r="D53" s="2"/>
      <c r="E53" s="2"/>
      <c r="F53" s="2"/>
      <c r="G53" s="100">
        <f>'[3]EXHIBIT 3'!D28</f>
        <v>531638.1825300001</v>
      </c>
      <c r="H53" s="49" t="s">
        <v>69</v>
      </c>
      <c r="I53" s="2"/>
    </row>
    <row r="54" spans="1:9" ht="12.75">
      <c r="A54" s="91">
        <v>33</v>
      </c>
      <c r="B54" s="19" t="s">
        <v>23</v>
      </c>
      <c r="C54" s="2"/>
      <c r="D54" s="2"/>
      <c r="E54" s="2"/>
      <c r="F54" s="2"/>
      <c r="G54" s="101">
        <f>G49*0.012</f>
        <v>244617.1147607544</v>
      </c>
      <c r="H54" s="16"/>
      <c r="I54" s="2"/>
    </row>
    <row r="55" spans="1:9" ht="13.5" thickBot="1">
      <c r="A55" s="91">
        <v>34</v>
      </c>
      <c r="B55" s="19" t="s">
        <v>24</v>
      </c>
      <c r="C55" s="2"/>
      <c r="D55" s="2"/>
      <c r="E55" s="2"/>
      <c r="F55" s="2"/>
      <c r="G55" s="104">
        <f>SUM(G52:G54)</f>
        <v>3179618.449815167</v>
      </c>
      <c r="H55" s="16"/>
      <c r="I55" s="2"/>
    </row>
    <row r="56" spans="2:9" ht="14.25" thickBot="1" thickTop="1">
      <c r="B56" s="19"/>
      <c r="C56" s="2"/>
      <c r="D56" s="2"/>
      <c r="E56" s="2"/>
      <c r="F56" s="2"/>
      <c r="G56" s="20"/>
      <c r="H56" s="2"/>
      <c r="I56" s="2"/>
    </row>
    <row r="57" spans="1:9" ht="13.5" thickBot="1">
      <c r="A57" s="91">
        <v>35</v>
      </c>
      <c r="B57" s="45" t="s">
        <v>44</v>
      </c>
      <c r="C57" s="46"/>
      <c r="D57" s="46"/>
      <c r="E57" s="47"/>
      <c r="F57" s="47"/>
      <c r="G57" s="505">
        <f>ROUNDDOWN(G55-F22,0)</f>
        <v>55995</v>
      </c>
      <c r="H57" s="2"/>
      <c r="I57" s="2"/>
    </row>
    <row r="58" spans="2:9" ht="12.75">
      <c r="B58" s="19"/>
      <c r="C58" s="20"/>
      <c r="D58" s="16"/>
      <c r="E58" s="16"/>
      <c r="F58" s="16"/>
      <c r="G58" s="2"/>
      <c r="H58" s="2"/>
      <c r="I58" s="2"/>
    </row>
    <row r="59" spans="2:9" ht="12.75">
      <c r="B59" s="60"/>
      <c r="C59" s="61"/>
      <c r="D59" s="61"/>
      <c r="E59" s="61"/>
      <c r="F59" s="16"/>
      <c r="G59" s="16"/>
      <c r="H59" s="2"/>
      <c r="I59" s="2"/>
    </row>
    <row r="60" spans="1:9" ht="12.75">
      <c r="A60" s="91">
        <v>36</v>
      </c>
      <c r="B60" s="62" t="s">
        <v>181</v>
      </c>
      <c r="C60" s="63"/>
      <c r="D60" s="63"/>
      <c r="E60" s="63"/>
      <c r="F60" s="22"/>
      <c r="G60" s="22"/>
      <c r="H60" s="2"/>
      <c r="I60" s="2"/>
    </row>
    <row r="61" spans="1:9" ht="12.75">
      <c r="A61" s="91">
        <v>37</v>
      </c>
      <c r="B61" s="55" t="s">
        <v>62</v>
      </c>
      <c r="C61" s="61"/>
      <c r="D61" s="61"/>
      <c r="E61" s="61"/>
      <c r="F61" s="16"/>
      <c r="G61" s="16"/>
      <c r="H61" s="2"/>
      <c r="I61" s="2"/>
    </row>
    <row r="62" spans="1:9" ht="12.75">
      <c r="A62" s="91">
        <v>38</v>
      </c>
      <c r="B62" s="55" t="s">
        <v>182</v>
      </c>
      <c r="C62" s="61"/>
      <c r="D62" s="61"/>
      <c r="E62" s="61"/>
      <c r="F62" s="16"/>
      <c r="G62" s="59"/>
      <c r="H62" s="2"/>
      <c r="I62" s="2"/>
    </row>
    <row r="63" spans="1:9" ht="12.75">
      <c r="A63" s="91">
        <v>39</v>
      </c>
      <c r="B63" s="55" t="s">
        <v>66</v>
      </c>
      <c r="C63" s="61"/>
      <c r="D63" s="61"/>
      <c r="E63" s="61"/>
      <c r="F63" s="16"/>
      <c r="G63" s="59"/>
      <c r="H63" s="2"/>
      <c r="I63" s="2"/>
    </row>
    <row r="64" spans="2:9" ht="12.75">
      <c r="B64" s="60"/>
      <c r="E64" s="64">
        <v>2010</v>
      </c>
      <c r="F64" s="67">
        <v>2011</v>
      </c>
      <c r="G64" s="73" t="s">
        <v>50</v>
      </c>
      <c r="H64" s="2"/>
      <c r="I64" s="2"/>
    </row>
    <row r="65" spans="1:9" ht="12.75">
      <c r="A65" s="91">
        <v>40</v>
      </c>
      <c r="B65" s="92" t="s">
        <v>51</v>
      </c>
      <c r="C65" s="2"/>
      <c r="E65" s="69">
        <v>0</v>
      </c>
      <c r="F65" s="70">
        <f>E68</f>
        <v>-13426424.228245001</v>
      </c>
      <c r="G65" s="2"/>
      <c r="H65" s="2"/>
      <c r="I65" s="2"/>
    </row>
    <row r="66" spans="1:9" ht="12.75">
      <c r="A66" s="91">
        <v>41</v>
      </c>
      <c r="B66" s="93" t="s">
        <v>183</v>
      </c>
      <c r="C66" s="2"/>
      <c r="E66" s="65">
        <f>'[3]EXHIBIT 3'!D27</f>
        <v>102514.483505</v>
      </c>
      <c r="F66" s="65">
        <f>'[3]EXHIBIT 3'!D28</f>
        <v>531638.1825300001</v>
      </c>
      <c r="G66" s="2"/>
      <c r="H66" s="2"/>
      <c r="I66" s="2"/>
    </row>
    <row r="67" spans="1:9" ht="12.75">
      <c r="A67" s="91">
        <v>42</v>
      </c>
      <c r="B67" s="93" t="s">
        <v>184</v>
      </c>
      <c r="C67" s="2"/>
      <c r="E67" s="66">
        <f>-'[3]EXHIBIT 2'!G11</f>
        <v>-13528938.71175</v>
      </c>
      <c r="F67" s="66">
        <f>-'[3]EXHIBIT 2'!G13</f>
        <v>-1224046.8409547638</v>
      </c>
      <c r="G67" s="72"/>
      <c r="H67" s="2"/>
      <c r="I67" s="53"/>
    </row>
    <row r="68" spans="1:9" ht="12.75">
      <c r="A68" s="91">
        <v>43</v>
      </c>
      <c r="B68" s="93" t="s">
        <v>49</v>
      </c>
      <c r="C68" s="2"/>
      <c r="E68" s="71">
        <f>SUM(E66:E67)</f>
        <v>-13426424.228245001</v>
      </c>
      <c r="F68" s="71">
        <f>SUM(F65:F67)</f>
        <v>-14118832.886669764</v>
      </c>
      <c r="G68" s="36">
        <f>(F68+E68)/2</f>
        <v>-13772628.557457384</v>
      </c>
      <c r="H68" s="2"/>
      <c r="I68" s="53"/>
    </row>
    <row r="69" spans="1:9" ht="12.75">
      <c r="A69" s="91">
        <v>44</v>
      </c>
      <c r="B69" s="94" t="s">
        <v>39</v>
      </c>
      <c r="C69" s="2"/>
      <c r="E69" s="56">
        <v>0.38</v>
      </c>
      <c r="F69" s="56">
        <v>0.38</v>
      </c>
      <c r="G69" s="56">
        <v>0.38</v>
      </c>
      <c r="H69" s="2"/>
      <c r="I69" s="2"/>
    </row>
    <row r="70" spans="1:9" ht="12.75">
      <c r="A70" s="91">
        <v>45</v>
      </c>
      <c r="B70" s="95" t="s">
        <v>61</v>
      </c>
      <c r="C70" s="2"/>
      <c r="E70" s="57">
        <f>E68*E69</f>
        <v>-5102041.2067331</v>
      </c>
      <c r="F70" s="57">
        <f>F68*F69</f>
        <v>-5365156.496934511</v>
      </c>
      <c r="G70" s="36">
        <f>G68*G69</f>
        <v>-5233598.851833805</v>
      </c>
      <c r="H70" s="2"/>
      <c r="I70" s="2"/>
    </row>
    <row r="71" spans="2:9" ht="12.75">
      <c r="B71" s="68"/>
      <c r="C71" s="2"/>
      <c r="E71" s="58"/>
      <c r="F71" s="58"/>
      <c r="G71" s="2"/>
      <c r="H71" s="2"/>
      <c r="I71" s="2"/>
    </row>
    <row r="72" spans="1:9" ht="12.75">
      <c r="A72" s="91">
        <v>46</v>
      </c>
      <c r="B72" s="48" t="s">
        <v>68</v>
      </c>
      <c r="C72" s="23"/>
      <c r="D72" s="23"/>
      <c r="E72" s="23"/>
      <c r="F72" s="23"/>
      <c r="G72" s="23"/>
      <c r="H72" s="2"/>
      <c r="I72" s="2"/>
    </row>
    <row r="73" spans="1:9" ht="12.75">
      <c r="A73" s="91">
        <v>47</v>
      </c>
      <c r="B73" s="54" t="s">
        <v>185</v>
      </c>
      <c r="I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</sheetData>
  <sheetProtection formatCells="0" formatColumns="0" formatRows="0" insertColumns="0" insertRows="0" insertHyperlinks="0" deleteColumns="0" deleteRows="0" sort="0"/>
  <mergeCells count="5">
    <mergeCell ref="B4:G4"/>
    <mergeCell ref="B6:G6"/>
    <mergeCell ref="B7:H7"/>
    <mergeCell ref="B40:H40"/>
    <mergeCell ref="C41:I41"/>
  </mergeCells>
  <printOptions horizontalCentered="1"/>
  <pageMargins left="0.5" right="0.5" top="0.5" bottom="0.5" header="0.5" footer="0.25"/>
  <pageSetup fitToHeight="0" fitToWidth="1" horizontalDpi="600" verticalDpi="600" orientation="portrait" scale="7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showGridLines="0" zoomScaleSheetLayoutView="85" zoomScalePageLayoutView="40" workbookViewId="0" topLeftCell="O1">
      <selection activeCell="V3" sqref="V3"/>
    </sheetView>
  </sheetViews>
  <sheetFormatPr defaultColWidth="9.140625" defaultRowHeight="12.75"/>
  <cols>
    <col min="1" max="1" width="3.7109375" style="2" customWidth="1"/>
    <col min="2" max="2" width="14.8515625" style="34" customWidth="1"/>
    <col min="3" max="3" width="26.28125" style="34" customWidth="1"/>
    <col min="4" max="4" width="14.8515625" style="34" customWidth="1"/>
    <col min="5" max="13" width="11.57421875" style="34" bestFit="1" customWidth="1"/>
    <col min="14" max="21" width="11.57421875" style="2" bestFit="1" customWidth="1"/>
    <col min="22" max="24" width="14.28125" style="2" bestFit="1" customWidth="1"/>
    <col min="25" max="25" width="17.140625" style="2" customWidth="1"/>
    <col min="26" max="26" width="16.140625" style="2" customWidth="1"/>
    <col min="27" max="29" width="14.28125" style="2" bestFit="1" customWidth="1"/>
    <col min="30" max="30" width="12.57421875" style="2" customWidth="1"/>
    <col min="31" max="33" width="14.28125" style="2" bestFit="1" customWidth="1"/>
    <col min="34" max="34" width="11.8515625" style="2" bestFit="1" customWidth="1"/>
    <col min="35" max="16384" width="9.140625" style="2" customWidth="1"/>
  </cols>
  <sheetData>
    <row r="1" spans="2:22" ht="18">
      <c r="B1" s="44" t="s">
        <v>72</v>
      </c>
      <c r="V1" s="2" t="s">
        <v>42</v>
      </c>
    </row>
    <row r="2" ht="12.75">
      <c r="V2" s="2" t="s">
        <v>74</v>
      </c>
    </row>
    <row r="4" spans="2:13" ht="12.75">
      <c r="B4" s="11"/>
      <c r="C4" s="5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1"/>
      <c r="C5" s="4"/>
      <c r="D5" s="2"/>
      <c r="E5" s="2"/>
      <c r="F5" s="2"/>
      <c r="G5" s="2"/>
      <c r="H5" s="2"/>
      <c r="I5" s="2"/>
      <c r="J5" s="8"/>
      <c r="K5" s="2"/>
      <c r="L5" s="2"/>
      <c r="M5" s="2"/>
    </row>
    <row r="6" spans="2:13" ht="12.75">
      <c r="B6" s="11"/>
      <c r="C6" s="4"/>
      <c r="D6" s="9"/>
      <c r="E6" s="9"/>
      <c r="F6" s="10"/>
      <c r="G6" s="10"/>
      <c r="H6" s="10"/>
      <c r="I6" s="10"/>
      <c r="J6" s="8"/>
      <c r="K6" s="2"/>
      <c r="L6" s="2"/>
      <c r="M6" s="2"/>
    </row>
    <row r="7" spans="2:21" ht="13.5" thickBot="1">
      <c r="B7" s="11"/>
      <c r="C7" s="4"/>
      <c r="D7" s="12">
        <v>40360</v>
      </c>
      <c r="E7" s="12">
        <v>40391</v>
      </c>
      <c r="F7" s="12">
        <v>40422</v>
      </c>
      <c r="G7" s="12">
        <v>40452</v>
      </c>
      <c r="H7" s="12">
        <v>40483</v>
      </c>
      <c r="I7" s="12">
        <v>40513</v>
      </c>
      <c r="J7" s="13">
        <v>40544</v>
      </c>
      <c r="K7" s="12">
        <v>40575</v>
      </c>
      <c r="L7" s="12">
        <v>40603</v>
      </c>
      <c r="M7" s="12">
        <v>40634</v>
      </c>
      <c r="N7" s="12">
        <v>40664</v>
      </c>
      <c r="O7" s="12">
        <v>40695</v>
      </c>
      <c r="P7" s="12">
        <v>40725</v>
      </c>
      <c r="Q7" s="12">
        <v>40756</v>
      </c>
      <c r="R7" s="12">
        <v>40787</v>
      </c>
      <c r="S7" s="12">
        <v>40817</v>
      </c>
      <c r="T7" s="12">
        <v>40848</v>
      </c>
      <c r="U7" s="12">
        <v>40878</v>
      </c>
    </row>
    <row r="8" spans="1:21" ht="12.75">
      <c r="A8" s="2">
        <v>1</v>
      </c>
      <c r="B8" s="41" t="s">
        <v>1</v>
      </c>
      <c r="C8" s="4"/>
      <c r="D8" s="37"/>
      <c r="E8" s="37"/>
      <c r="F8" s="38"/>
      <c r="G8" s="38">
        <v>670027</v>
      </c>
      <c r="H8" s="37"/>
      <c r="I8" s="37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2.75">
      <c r="A9" s="2">
        <v>2</v>
      </c>
      <c r="B9" s="41" t="s">
        <v>2</v>
      </c>
      <c r="C9" s="4"/>
      <c r="D9" s="37"/>
      <c r="E9" s="37"/>
      <c r="F9" s="38">
        <v>383381</v>
      </c>
      <c r="G9" s="1">
        <v>52900</v>
      </c>
      <c r="H9" s="37">
        <v>1659</v>
      </c>
      <c r="I9" s="37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2.75">
      <c r="A10" s="2">
        <v>3</v>
      </c>
      <c r="B10" s="42" t="s">
        <v>3</v>
      </c>
      <c r="C10" s="4"/>
      <c r="D10" s="37">
        <v>10750282</v>
      </c>
      <c r="E10" s="37"/>
      <c r="F10" s="38"/>
      <c r="G10" s="37">
        <v>3856680</v>
      </c>
      <c r="H10" s="37">
        <v>20353044</v>
      </c>
      <c r="I10" s="37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12.75">
      <c r="A11" s="2">
        <v>4</v>
      </c>
      <c r="B11" s="41" t="s">
        <v>4</v>
      </c>
      <c r="C11" s="4"/>
      <c r="D11" s="37"/>
      <c r="E11" s="37"/>
      <c r="F11" s="38"/>
      <c r="G11" s="38"/>
      <c r="H11" s="74">
        <v>-651869.07</v>
      </c>
      <c r="I11" s="37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12.75">
      <c r="A12" s="2">
        <v>5</v>
      </c>
      <c r="B12" s="3" t="s">
        <v>52</v>
      </c>
      <c r="C12" s="4"/>
      <c r="D12" s="52">
        <v>-10100000</v>
      </c>
      <c r="E12" s="37"/>
      <c r="F12" s="38"/>
      <c r="G12" s="38"/>
      <c r="H12" s="74"/>
      <c r="I12" s="37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3.5" thickBot="1">
      <c r="A13" s="2">
        <v>6</v>
      </c>
      <c r="B13" s="87" t="s">
        <v>53</v>
      </c>
      <c r="C13" s="88"/>
      <c r="D13" s="39">
        <f>SUM(D8:D12)</f>
        <v>650282</v>
      </c>
      <c r="E13" s="39">
        <f aca="true" t="shared" si="0" ref="E13:U13">SUM(E8:E12)</f>
        <v>0</v>
      </c>
      <c r="F13" s="39">
        <f t="shared" si="0"/>
        <v>383381</v>
      </c>
      <c r="G13" s="39">
        <f t="shared" si="0"/>
        <v>4579607</v>
      </c>
      <c r="H13" s="39">
        <f t="shared" si="0"/>
        <v>19702833.93</v>
      </c>
      <c r="I13" s="39">
        <f t="shared" si="0"/>
        <v>0</v>
      </c>
      <c r="J13" s="40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</row>
    <row r="14" spans="2:21" ht="13.5" thickTop="1">
      <c r="B14" s="3"/>
      <c r="C14" s="4"/>
      <c r="D14" s="36"/>
      <c r="E14" s="36"/>
      <c r="F14" s="36"/>
      <c r="G14" s="36"/>
      <c r="H14" s="36"/>
      <c r="I14" s="36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12.75">
      <c r="A15" s="2">
        <v>7</v>
      </c>
      <c r="B15" s="3" t="s">
        <v>48</v>
      </c>
      <c r="C15" s="4"/>
      <c r="D15" s="36">
        <f>D13</f>
        <v>650282</v>
      </c>
      <c r="E15" s="36">
        <f>D15+E13</f>
        <v>650282</v>
      </c>
      <c r="F15" s="36">
        <f>E15+F13</f>
        <v>1033663</v>
      </c>
      <c r="G15" s="36">
        <f aca="true" t="shared" si="1" ref="G15:U15">F15+G13</f>
        <v>5613270</v>
      </c>
      <c r="H15" s="36">
        <f t="shared" si="1"/>
        <v>25316103.93</v>
      </c>
      <c r="I15" s="36">
        <f t="shared" si="1"/>
        <v>25316103.93</v>
      </c>
      <c r="J15" s="35">
        <f t="shared" si="1"/>
        <v>25316103.93</v>
      </c>
      <c r="K15" s="36">
        <f t="shared" si="1"/>
        <v>25316103.93</v>
      </c>
      <c r="L15" s="36">
        <f t="shared" si="1"/>
        <v>25316103.93</v>
      </c>
      <c r="M15" s="36">
        <f t="shared" si="1"/>
        <v>25316103.93</v>
      </c>
      <c r="N15" s="36">
        <f t="shared" si="1"/>
        <v>25316103.93</v>
      </c>
      <c r="O15" s="36">
        <f t="shared" si="1"/>
        <v>25316103.93</v>
      </c>
      <c r="P15" s="36">
        <f t="shared" si="1"/>
        <v>25316103.93</v>
      </c>
      <c r="Q15" s="36">
        <f t="shared" si="1"/>
        <v>25316103.93</v>
      </c>
      <c r="R15" s="36">
        <f t="shared" si="1"/>
        <v>25316103.93</v>
      </c>
      <c r="S15" s="36">
        <f t="shared" si="1"/>
        <v>25316103.93</v>
      </c>
      <c r="T15" s="36">
        <f t="shared" si="1"/>
        <v>25316103.93</v>
      </c>
      <c r="U15" s="36">
        <f t="shared" si="1"/>
        <v>25316103.93</v>
      </c>
    </row>
    <row r="16" spans="1:21" ht="12.75">
      <c r="A16" s="2">
        <v>8</v>
      </c>
      <c r="B16" s="79" t="s">
        <v>6</v>
      </c>
      <c r="C16" s="80"/>
      <c r="D16" s="81">
        <f>0.021/12</f>
        <v>0.00175</v>
      </c>
      <c r="E16" s="81">
        <f>0.021/12</f>
        <v>0.00175</v>
      </c>
      <c r="F16" s="81">
        <f aca="true" t="shared" si="2" ref="F16:U16">0.021/12</f>
        <v>0.00175</v>
      </c>
      <c r="G16" s="81">
        <f t="shared" si="2"/>
        <v>0.00175</v>
      </c>
      <c r="H16" s="81">
        <f t="shared" si="2"/>
        <v>0.00175</v>
      </c>
      <c r="I16" s="81">
        <f t="shared" si="2"/>
        <v>0.00175</v>
      </c>
      <c r="J16" s="82">
        <f t="shared" si="2"/>
        <v>0.00175</v>
      </c>
      <c r="K16" s="81">
        <f t="shared" si="2"/>
        <v>0.00175</v>
      </c>
      <c r="L16" s="81">
        <f t="shared" si="2"/>
        <v>0.00175</v>
      </c>
      <c r="M16" s="81">
        <f t="shared" si="2"/>
        <v>0.00175</v>
      </c>
      <c r="N16" s="81">
        <f t="shared" si="2"/>
        <v>0.00175</v>
      </c>
      <c r="O16" s="81">
        <f t="shared" si="2"/>
        <v>0.00175</v>
      </c>
      <c r="P16" s="81">
        <f t="shared" si="2"/>
        <v>0.00175</v>
      </c>
      <c r="Q16" s="81">
        <f t="shared" si="2"/>
        <v>0.00175</v>
      </c>
      <c r="R16" s="81">
        <f t="shared" si="2"/>
        <v>0.00175</v>
      </c>
      <c r="S16" s="81">
        <f t="shared" si="2"/>
        <v>0.00175</v>
      </c>
      <c r="T16" s="81">
        <f t="shared" si="2"/>
        <v>0.00175</v>
      </c>
      <c r="U16" s="81">
        <f t="shared" si="2"/>
        <v>0.00175</v>
      </c>
    </row>
    <row r="17" spans="1:21" ht="12.75">
      <c r="A17" s="2">
        <v>9</v>
      </c>
      <c r="B17" s="89" t="s">
        <v>0</v>
      </c>
      <c r="C17" s="5"/>
      <c r="D17" s="74">
        <f>D15*D16</f>
        <v>1137.9935</v>
      </c>
      <c r="E17" s="74">
        <f aca="true" t="shared" si="3" ref="E17:U17">E15*E16</f>
        <v>1137.9935</v>
      </c>
      <c r="F17" s="74">
        <f t="shared" si="3"/>
        <v>1808.9102500000001</v>
      </c>
      <c r="G17" s="74">
        <f t="shared" si="3"/>
        <v>9823.2225</v>
      </c>
      <c r="H17" s="74">
        <f t="shared" si="3"/>
        <v>44303.1818775</v>
      </c>
      <c r="I17" s="74">
        <f t="shared" si="3"/>
        <v>44303.1818775</v>
      </c>
      <c r="J17" s="97">
        <f t="shared" si="3"/>
        <v>44303.1818775</v>
      </c>
      <c r="K17" s="74">
        <f t="shared" si="3"/>
        <v>44303.1818775</v>
      </c>
      <c r="L17" s="74">
        <f t="shared" si="3"/>
        <v>44303.1818775</v>
      </c>
      <c r="M17" s="74">
        <f t="shared" si="3"/>
        <v>44303.1818775</v>
      </c>
      <c r="N17" s="74">
        <f t="shared" si="3"/>
        <v>44303.1818775</v>
      </c>
      <c r="O17" s="74">
        <f t="shared" si="3"/>
        <v>44303.1818775</v>
      </c>
      <c r="P17" s="74">
        <f t="shared" si="3"/>
        <v>44303.1818775</v>
      </c>
      <c r="Q17" s="74">
        <f t="shared" si="3"/>
        <v>44303.1818775</v>
      </c>
      <c r="R17" s="74">
        <f t="shared" si="3"/>
        <v>44303.1818775</v>
      </c>
      <c r="S17" s="74">
        <f t="shared" si="3"/>
        <v>44303.1818775</v>
      </c>
      <c r="T17" s="74">
        <f t="shared" si="3"/>
        <v>44303.1818775</v>
      </c>
      <c r="U17" s="74">
        <f t="shared" si="3"/>
        <v>44303.1818775</v>
      </c>
    </row>
    <row r="18" spans="1:21" ht="12.75">
      <c r="A18" s="2">
        <v>10</v>
      </c>
      <c r="B18" s="41" t="s">
        <v>54</v>
      </c>
      <c r="C18" s="83"/>
      <c r="D18" s="74"/>
      <c r="E18" s="74"/>
      <c r="F18" s="74"/>
      <c r="G18" s="74"/>
      <c r="H18" s="74">
        <v>-651869.07</v>
      </c>
      <c r="I18" s="74"/>
      <c r="J18" s="15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1:21" ht="12.75">
      <c r="A19" s="2">
        <v>11</v>
      </c>
      <c r="B19" s="85" t="s">
        <v>60</v>
      </c>
      <c r="C19" s="75"/>
      <c r="D19" s="76"/>
      <c r="E19" s="76"/>
      <c r="F19" s="76"/>
      <c r="G19" s="76"/>
      <c r="H19" s="76">
        <f>-18718.99</f>
        <v>-18718.99</v>
      </c>
      <c r="I19" s="76"/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2" ht="12.75">
      <c r="A20" s="2">
        <v>12</v>
      </c>
      <c r="B20" s="43" t="s">
        <v>7</v>
      </c>
      <c r="C20" s="5"/>
      <c r="D20" s="6">
        <f>D17+D18+D19</f>
        <v>1137.9935</v>
      </c>
      <c r="E20" s="6">
        <f>D20+E17+E18+E19</f>
        <v>2275.987</v>
      </c>
      <c r="F20" s="6">
        <f>E20+F17+F18+F19</f>
        <v>4084.89725</v>
      </c>
      <c r="G20" s="6">
        <f aca="true" t="shared" si="4" ref="G20:U20">F20+G17+G18+G19</f>
        <v>13908.11975</v>
      </c>
      <c r="H20" s="6">
        <f>G20+H17+H18+H19</f>
        <v>-612376.7583725</v>
      </c>
      <c r="I20" s="6">
        <f t="shared" si="4"/>
        <v>-568073.5764949999</v>
      </c>
      <c r="J20" s="98">
        <f t="shared" si="4"/>
        <v>-523770.3946174999</v>
      </c>
      <c r="K20" s="6">
        <f t="shared" si="4"/>
        <v>-479467.2127399999</v>
      </c>
      <c r="L20" s="6">
        <f t="shared" si="4"/>
        <v>-435164.03086249984</v>
      </c>
      <c r="M20" s="6">
        <f t="shared" si="4"/>
        <v>-390860.8489849998</v>
      </c>
      <c r="N20" s="6">
        <f t="shared" si="4"/>
        <v>-346557.6671074998</v>
      </c>
      <c r="O20" s="6">
        <f t="shared" si="4"/>
        <v>-302254.48522999976</v>
      </c>
      <c r="P20" s="6">
        <f t="shared" si="4"/>
        <v>-257951.30335249976</v>
      </c>
      <c r="Q20" s="6">
        <f t="shared" si="4"/>
        <v>-213648.12147499976</v>
      </c>
      <c r="R20" s="6">
        <f t="shared" si="4"/>
        <v>-169344.93959749976</v>
      </c>
      <c r="S20" s="6">
        <f t="shared" si="4"/>
        <v>-125041.75771999976</v>
      </c>
      <c r="T20" s="6">
        <f t="shared" si="4"/>
        <v>-80738.57584249976</v>
      </c>
      <c r="U20" s="6">
        <f t="shared" si="4"/>
        <v>-36435.39396499976</v>
      </c>
      <c r="V20" s="7"/>
    </row>
    <row r="21" spans="2:22" ht="12.75">
      <c r="B21" s="43"/>
      <c r="C21" s="5"/>
      <c r="D21" s="6"/>
      <c r="E21" s="6"/>
      <c r="F21" s="6"/>
      <c r="G21" s="6"/>
      <c r="H21" s="6"/>
      <c r="I21" s="6"/>
      <c r="J21" s="9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</row>
    <row r="22" spans="2:22" ht="12.75">
      <c r="B22" s="43"/>
      <c r="C22" s="5"/>
      <c r="D22" s="86" t="s">
        <v>59</v>
      </c>
      <c r="E22" s="6"/>
      <c r="F22" s="6"/>
      <c r="G22" s="6"/>
      <c r="H22" s="6"/>
      <c r="I22" s="6"/>
      <c r="J22" s="98"/>
      <c r="K22" s="6"/>
      <c r="L22" s="6"/>
      <c r="M22" s="6"/>
      <c r="N22" s="6"/>
      <c r="O22" s="6"/>
      <c r="P22" s="6"/>
      <c r="Q22" s="6"/>
      <c r="R22" s="6"/>
      <c r="S22" s="6"/>
      <c r="T22" s="6"/>
      <c r="U22" s="90"/>
      <c r="V22" s="7"/>
    </row>
    <row r="23" spans="1:22" ht="12.75">
      <c r="A23" s="2">
        <v>13</v>
      </c>
      <c r="B23" s="3" t="s">
        <v>55</v>
      </c>
      <c r="C23" s="4"/>
      <c r="D23" s="6">
        <f>((0.5*I15)+J15+K15+L15+M15+N15+O15+P15+Q15+R15+S15+T15+(0.5*U15))/12</f>
        <v>25316103.930000003</v>
      </c>
      <c r="E23" s="6"/>
      <c r="F23" s="6"/>
      <c r="G23" s="6"/>
      <c r="H23" s="6"/>
      <c r="I23" s="74"/>
      <c r="J23" s="15"/>
      <c r="K23" s="6"/>
      <c r="L23" s="6"/>
      <c r="M23" s="6"/>
      <c r="N23" s="6"/>
      <c r="O23" s="6"/>
      <c r="P23" s="6"/>
      <c r="Q23" s="6"/>
      <c r="R23" s="6"/>
      <c r="S23" s="6"/>
      <c r="T23" s="6"/>
      <c r="U23" s="74"/>
      <c r="V23" s="7"/>
    </row>
    <row r="24" spans="1:22" ht="12.75">
      <c r="A24" s="2">
        <v>14</v>
      </c>
      <c r="B24" s="2" t="s">
        <v>56</v>
      </c>
      <c r="C24" s="4"/>
      <c r="D24" s="78">
        <v>10100000</v>
      </c>
      <c r="E24" s="6"/>
      <c r="F24" s="6"/>
      <c r="G24" s="6"/>
      <c r="H24" s="6"/>
      <c r="I24" s="74"/>
      <c r="J24" s="15"/>
      <c r="K24" s="6"/>
      <c r="L24" s="6"/>
      <c r="M24" s="6"/>
      <c r="N24" s="6"/>
      <c r="O24" s="6"/>
      <c r="P24" s="6"/>
      <c r="Q24" s="6"/>
      <c r="R24" s="6"/>
      <c r="S24" s="6"/>
      <c r="T24" s="6"/>
      <c r="U24" s="74"/>
      <c r="V24" s="7"/>
    </row>
    <row r="25" spans="1:22" ht="12.75">
      <c r="A25" s="2">
        <v>15</v>
      </c>
      <c r="B25" s="2" t="s">
        <v>58</v>
      </c>
      <c r="C25" s="4"/>
      <c r="D25" s="6">
        <f>SUM(D23:D24)</f>
        <v>35416103.93000001</v>
      </c>
      <c r="E25" s="6"/>
      <c r="F25" s="6"/>
      <c r="G25" s="6"/>
      <c r="H25" s="6"/>
      <c r="I25" s="74"/>
      <c r="J25" s="15"/>
      <c r="K25" s="6"/>
      <c r="L25" s="6"/>
      <c r="M25" s="6"/>
      <c r="N25" s="6"/>
      <c r="O25" s="6"/>
      <c r="P25" s="6"/>
      <c r="Q25" s="6"/>
      <c r="R25" s="6"/>
      <c r="S25" s="6"/>
      <c r="T25" s="6"/>
      <c r="U25" s="74"/>
      <c r="V25" s="7"/>
    </row>
    <row r="26" spans="2:13" ht="12.75">
      <c r="B26" s="2"/>
      <c r="C26" s="2"/>
      <c r="D26" s="2"/>
      <c r="E26" s="2"/>
      <c r="F26" s="2"/>
      <c r="G26" s="2"/>
      <c r="H26" s="2"/>
      <c r="I26" s="2"/>
      <c r="J26" s="8"/>
      <c r="K26" s="2"/>
      <c r="L26" s="2"/>
      <c r="M26" s="2"/>
    </row>
    <row r="27" spans="1:13" ht="12.75">
      <c r="A27" s="2">
        <v>16</v>
      </c>
      <c r="B27" s="50" t="s">
        <v>70</v>
      </c>
      <c r="D27" s="96">
        <f>SUM(D17:I17)</f>
        <v>102514.483505</v>
      </c>
      <c r="E27" s="2"/>
      <c r="F27" s="2"/>
      <c r="G27" s="2"/>
      <c r="H27" s="2"/>
      <c r="I27" s="2"/>
      <c r="J27" s="8"/>
      <c r="K27" s="2"/>
      <c r="L27" s="2"/>
      <c r="M27" s="2"/>
    </row>
    <row r="28" spans="1:21" ht="12.75">
      <c r="A28" s="2">
        <v>17</v>
      </c>
      <c r="B28" s="50" t="s">
        <v>71</v>
      </c>
      <c r="C28" s="4"/>
      <c r="D28" s="51">
        <f>SUM(J17:U17)</f>
        <v>531638.1825300001</v>
      </c>
      <c r="E28" s="2"/>
      <c r="F28" s="2"/>
      <c r="G28" s="2"/>
      <c r="H28" s="2"/>
      <c r="I28" s="2"/>
      <c r="J28" s="8"/>
      <c r="K28" s="2"/>
      <c r="L28" s="2"/>
      <c r="M28" s="2"/>
      <c r="T28" s="34"/>
      <c r="U28" s="34"/>
    </row>
    <row r="29" spans="3:12" ht="12.75">
      <c r="C29" s="4"/>
      <c r="F29" s="2"/>
      <c r="G29" s="2"/>
      <c r="H29" s="2"/>
      <c r="I29" s="2"/>
      <c r="J29" s="2"/>
      <c r="K29" s="2"/>
      <c r="L29" s="14"/>
    </row>
    <row r="30" spans="1:12" ht="12.75">
      <c r="A30" s="2">
        <v>18</v>
      </c>
      <c r="B30" s="3" t="s">
        <v>57</v>
      </c>
      <c r="C30" s="2"/>
      <c r="D30" s="6">
        <f>((0.5*I20)+J20+K20+L20+M20+N20+O20+P20+Q20+R20+S20+T20+(0.5*U20))/12</f>
        <v>-302254.48522999976</v>
      </c>
      <c r="E30" s="2"/>
      <c r="F30" s="2"/>
      <c r="G30" s="2"/>
      <c r="H30" s="2"/>
      <c r="I30" s="2"/>
      <c r="J30" s="2"/>
      <c r="K30" s="2"/>
      <c r="L30" s="2"/>
    </row>
    <row r="31" spans="2:12" ht="12.75"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2" t="s">
        <v>186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2.7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2.7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2.7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2.7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2.7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2.7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sheetProtection formatCells="0" formatColumns="0" formatRows="0" insertColumns="0" insertRows="0" insertHyperlinks="0" deleteColumns="0" deleteRows="0" sort="0"/>
  <printOptions horizontalCentered="1"/>
  <pageMargins left="0.5" right="0.5" top="0.5" bottom="0.5" header="0.5" footer="0.25"/>
  <pageSetup fitToHeight="0" fitToWidth="1" horizontalDpi="600" verticalDpi="600" orientation="landscape" scale="48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7109375" style="518" customWidth="1"/>
    <col min="2" max="2" width="54.00390625" style="518" bestFit="1" customWidth="1"/>
    <col min="3" max="3" width="19.00390625" style="518" customWidth="1"/>
    <col min="4" max="4" width="17.7109375" style="519" bestFit="1" customWidth="1"/>
    <col min="5" max="5" width="16.8515625" style="518" bestFit="1" customWidth="1"/>
    <col min="6" max="6" width="13.00390625" style="518" customWidth="1"/>
    <col min="7" max="7" width="15.421875" style="518" bestFit="1" customWidth="1"/>
    <col min="8" max="8" width="3.140625" style="518" customWidth="1"/>
    <col min="9" max="9" width="19.8515625" style="518" bestFit="1" customWidth="1"/>
    <col min="10" max="16384" width="9.140625" style="518" customWidth="1"/>
  </cols>
  <sheetData>
    <row r="1" spans="3:7" ht="12.75">
      <c r="C1" s="518" t="s">
        <v>189</v>
      </c>
      <c r="G1" s="520" t="s">
        <v>42</v>
      </c>
    </row>
    <row r="2" ht="12.75">
      <c r="G2" s="520" t="s">
        <v>190</v>
      </c>
    </row>
    <row r="6" spans="3:9" ht="12.75">
      <c r="C6" s="521" t="s">
        <v>191</v>
      </c>
      <c r="D6" s="522" t="s">
        <v>202</v>
      </c>
      <c r="E6" s="522" t="s">
        <v>203</v>
      </c>
      <c r="F6" s="522" t="s">
        <v>204</v>
      </c>
      <c r="G6" s="522" t="s">
        <v>205</v>
      </c>
      <c r="I6" s="522"/>
    </row>
    <row r="7" spans="3:9" ht="12.75">
      <c r="C7" s="521" t="s">
        <v>8</v>
      </c>
      <c r="D7" s="521" t="s">
        <v>192</v>
      </c>
      <c r="E7" s="521" t="s">
        <v>193</v>
      </c>
      <c r="F7" s="521" t="s">
        <v>194</v>
      </c>
      <c r="G7" s="522" t="s">
        <v>195</v>
      </c>
      <c r="I7" s="523"/>
    </row>
    <row r="8" spans="3:9" ht="12.75">
      <c r="C8" s="524" t="s">
        <v>9</v>
      </c>
      <c r="D8" s="524" t="s">
        <v>196</v>
      </c>
      <c r="E8" s="524" t="s">
        <v>0</v>
      </c>
      <c r="F8" s="524" t="s">
        <v>197</v>
      </c>
      <c r="G8" s="525" t="s">
        <v>198</v>
      </c>
      <c r="I8" s="526"/>
    </row>
    <row r="9" spans="1:7" ht="12.75">
      <c r="A9" s="518">
        <v>1</v>
      </c>
      <c r="B9" s="518" t="s">
        <v>5</v>
      </c>
      <c r="C9" s="527">
        <v>35434822.99</v>
      </c>
      <c r="D9" s="527">
        <v>35434822.99000001</v>
      </c>
      <c r="E9" s="527">
        <v>35434822.99000001</v>
      </c>
      <c r="F9" s="527">
        <v>35434822.99000001</v>
      </c>
      <c r="G9" s="527">
        <v>35416103.93000001</v>
      </c>
    </row>
    <row r="10" spans="1:7" ht="12.75">
      <c r="A10" s="518">
        <f>A9+1</f>
        <v>2</v>
      </c>
      <c r="B10" s="518" t="s">
        <v>11</v>
      </c>
      <c r="C10" s="528">
        <v>-10100000</v>
      </c>
      <c r="D10" s="528">
        <v>-10100000</v>
      </c>
      <c r="E10" s="528">
        <v>-10100000</v>
      </c>
      <c r="F10" s="528">
        <v>-10100000</v>
      </c>
      <c r="G10" s="528">
        <v>-10100000</v>
      </c>
    </row>
    <row r="11" spans="1:7" ht="12.75">
      <c r="A11" s="518">
        <f aca="true" t="shared" si="0" ref="A11:A24">A10+1</f>
        <v>3</v>
      </c>
      <c r="B11" s="518" t="s">
        <v>13</v>
      </c>
      <c r="C11" s="529">
        <f>SUM(C9:C10)</f>
        <v>25334822.990000002</v>
      </c>
      <c r="D11" s="529">
        <f>SUM(D9:D10)</f>
        <v>25334822.99000001</v>
      </c>
      <c r="E11" s="529">
        <f>SUM(E9:E10)</f>
        <v>25334822.99000001</v>
      </c>
      <c r="F11" s="529">
        <f>SUM(F9:F10)</f>
        <v>25334822.99000001</v>
      </c>
      <c r="G11" s="529">
        <f>SUM(G9:G10)</f>
        <v>25316103.930000007</v>
      </c>
    </row>
    <row r="12" spans="1:7" ht="12.75">
      <c r="A12" s="518">
        <f t="shared" si="0"/>
        <v>4</v>
      </c>
      <c r="B12" s="518" t="s">
        <v>14</v>
      </c>
      <c r="C12" s="530">
        <v>-532031.2827900001</v>
      </c>
      <c r="D12" s="530">
        <v>-532031.2827899999</v>
      </c>
      <c r="E12" s="530">
        <v>-368595.6416099998</v>
      </c>
      <c r="F12" s="530">
        <v>-368595.6416099998</v>
      </c>
      <c r="G12" s="530">
        <v>302254.48522999976</v>
      </c>
    </row>
    <row r="13" spans="1:7" ht="12.75">
      <c r="A13" s="518">
        <f t="shared" si="0"/>
        <v>5</v>
      </c>
      <c r="B13" s="518" t="s">
        <v>16</v>
      </c>
      <c r="C13" s="528">
        <v>-4852125.299044801</v>
      </c>
      <c r="D13" s="528">
        <v>-4935090.3705348</v>
      </c>
      <c r="E13" s="528">
        <v>-4935090.3705348</v>
      </c>
      <c r="F13" s="528">
        <v>-5229595.874447397</v>
      </c>
      <c r="G13" s="528">
        <v>-5233598.851833805</v>
      </c>
    </row>
    <row r="14" spans="1:7" ht="12.75">
      <c r="A14" s="518">
        <f t="shared" si="0"/>
        <v>6</v>
      </c>
      <c r="B14" s="518" t="s">
        <v>18</v>
      </c>
      <c r="C14" s="531">
        <f>C11+C12+C13</f>
        <v>19950666.4081652</v>
      </c>
      <c r="D14" s="531">
        <f>D11+D12+D13</f>
        <v>19867701.336675208</v>
      </c>
      <c r="E14" s="531">
        <f>E11+E12+E13</f>
        <v>20031136.97785521</v>
      </c>
      <c r="F14" s="531">
        <f>F11+F12+F13</f>
        <v>19736631.47394261</v>
      </c>
      <c r="G14" s="531">
        <f>G11+G12+G13</f>
        <v>20384759.5633962</v>
      </c>
    </row>
    <row r="15" spans="3:7" ht="12.75">
      <c r="C15" s="527"/>
      <c r="D15" s="527"/>
      <c r="E15" s="527"/>
      <c r="F15" s="527"/>
      <c r="G15" s="527"/>
    </row>
    <row r="16" spans="1:7" ht="12.75">
      <c r="A16" s="518">
        <v>7</v>
      </c>
      <c r="B16" s="518" t="s">
        <v>19</v>
      </c>
      <c r="C16" s="532">
        <v>0.1179</v>
      </c>
      <c r="D16" s="532">
        <v>0.1179</v>
      </c>
      <c r="E16" s="532">
        <v>0.1179</v>
      </c>
      <c r="F16" s="532">
        <v>0.1179</v>
      </c>
      <c r="G16" s="532">
        <v>0.1179</v>
      </c>
    </row>
    <row r="17" spans="1:7" ht="12.75">
      <c r="A17" s="518">
        <f t="shared" si="0"/>
        <v>8</v>
      </c>
      <c r="B17" s="518" t="s">
        <v>21</v>
      </c>
      <c r="C17" s="527">
        <f>C16*C14</f>
        <v>2352183.5695226775</v>
      </c>
      <c r="D17" s="527">
        <f>D16*D14</f>
        <v>2342401.987594007</v>
      </c>
      <c r="E17" s="527">
        <f>E16*E14</f>
        <v>2361671.0496891295</v>
      </c>
      <c r="F17" s="527">
        <f>F16*F14</f>
        <v>2326948.850777834</v>
      </c>
      <c r="G17" s="527">
        <f>G16*G14</f>
        <v>2403363.152524412</v>
      </c>
    </row>
    <row r="18" spans="1:7" ht="12.75">
      <c r="A18" s="518">
        <f t="shared" si="0"/>
        <v>9</v>
      </c>
      <c r="B18" s="518" t="s">
        <v>22</v>
      </c>
      <c r="C18" s="527">
        <v>532031.2827900001</v>
      </c>
      <c r="D18" s="527">
        <v>532031.2827899999</v>
      </c>
      <c r="E18" s="527">
        <v>532031.2827899999</v>
      </c>
      <c r="F18" s="527">
        <v>532031.2827899999</v>
      </c>
      <c r="G18" s="527">
        <v>531638.1825300001</v>
      </c>
    </row>
    <row r="19" spans="1:7" ht="12.75">
      <c r="A19" s="518">
        <f t="shared" si="0"/>
        <v>10</v>
      </c>
      <c r="B19" s="518" t="s">
        <v>23</v>
      </c>
      <c r="C19" s="531">
        <v>239407.99689798243</v>
      </c>
      <c r="D19" s="531">
        <v>238412.41604010251</v>
      </c>
      <c r="E19" s="531">
        <v>240373.64373426253</v>
      </c>
      <c r="F19" s="531">
        <v>236839.57768731134</v>
      </c>
      <c r="G19" s="531">
        <v>244617.1147607544</v>
      </c>
    </row>
    <row r="20" spans="1:7" ht="13.5" thickBot="1">
      <c r="A20" s="518">
        <f t="shared" si="0"/>
        <v>11</v>
      </c>
      <c r="B20" s="518" t="s">
        <v>24</v>
      </c>
      <c r="C20" s="533">
        <f>C17+C18+C19</f>
        <v>3123622.84921066</v>
      </c>
      <c r="D20" s="533">
        <f>D17+D18+D19</f>
        <v>3112845.6864241096</v>
      </c>
      <c r="E20" s="533">
        <f>E17+E18+E19</f>
        <v>3134075.976213392</v>
      </c>
      <c r="F20" s="533">
        <f>F17+F18+F19</f>
        <v>3095819.7112551457</v>
      </c>
      <c r="G20" s="533">
        <f>G17+G18+G19</f>
        <v>3179618.449815167</v>
      </c>
    </row>
    <row r="21" ht="13.5" thickTop="1">
      <c r="D21" s="534"/>
    </row>
    <row r="22" spans="1:7" ht="12.75">
      <c r="A22" s="518">
        <v>12</v>
      </c>
      <c r="B22" s="518" t="s">
        <v>199</v>
      </c>
      <c r="D22" s="534">
        <f>D20-C20</f>
        <v>-10777.162786550354</v>
      </c>
      <c r="E22" s="534">
        <f>E20-D20</f>
        <v>21230.28978928225</v>
      </c>
      <c r="F22" s="534">
        <f>F20-E20</f>
        <v>-38256.264958246145</v>
      </c>
      <c r="G22" s="534">
        <f>ROUNDDOWN((G20-F20),0)</f>
        <v>83798</v>
      </c>
    </row>
    <row r="23" ht="12.75">
      <c r="A23" s="518">
        <f t="shared" si="0"/>
        <v>13</v>
      </c>
    </row>
    <row r="24" spans="1:7" ht="12.75">
      <c r="A24" s="518">
        <f t="shared" si="0"/>
        <v>14</v>
      </c>
      <c r="B24" s="518" t="s">
        <v>200</v>
      </c>
      <c r="G24" s="535">
        <f>SUM(D22:G22)</f>
        <v>55994.86204448575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87"/>
  <sheetViews>
    <sheetView zoomScalePageLayoutView="0" workbookViewId="0" topLeftCell="A1">
      <selection activeCell="O90" sqref="O90"/>
    </sheetView>
  </sheetViews>
  <sheetFormatPr defaultColWidth="9.140625" defaultRowHeight="12.75"/>
  <cols>
    <col min="1" max="1" width="11.7109375" style="209" customWidth="1"/>
    <col min="2" max="2" width="9.140625" style="209" customWidth="1"/>
    <col min="3" max="3" width="12.140625" style="209" customWidth="1"/>
    <col min="4" max="4" width="9.140625" style="209" customWidth="1"/>
    <col min="5" max="5" width="12.7109375" style="209" customWidth="1"/>
    <col min="6" max="6" width="4.8515625" style="209" customWidth="1"/>
    <col min="7" max="7" width="13.140625" style="209" customWidth="1"/>
    <col min="8" max="8" width="9.140625" style="209" customWidth="1"/>
    <col min="9" max="9" width="11.8515625" style="209" customWidth="1"/>
    <col min="10" max="10" width="9.140625" style="209" customWidth="1"/>
    <col min="11" max="11" width="10.7109375" style="209" customWidth="1"/>
    <col min="12" max="16384" width="9.140625" style="209" customWidth="1"/>
  </cols>
  <sheetData>
    <row r="2" spans="1:14" ht="12.75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1" t="s">
        <v>42</v>
      </c>
    </row>
    <row r="3" spans="1:14" ht="12.75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1" t="s">
        <v>188</v>
      </c>
    </row>
    <row r="4" spans="1:14" ht="12.75">
      <c r="A4" s="460"/>
      <c r="B4" s="462" t="s">
        <v>79</v>
      </c>
      <c r="C4" s="462" t="s">
        <v>80</v>
      </c>
      <c r="D4" s="462" t="s">
        <v>81</v>
      </c>
      <c r="E4" s="462" t="s">
        <v>82</v>
      </c>
      <c r="F4" s="462"/>
      <c r="G4" s="462" t="s">
        <v>83</v>
      </c>
      <c r="H4" s="462" t="s">
        <v>142</v>
      </c>
      <c r="I4" s="462" t="s">
        <v>143</v>
      </c>
      <c r="J4" s="462"/>
      <c r="K4" s="462" t="s">
        <v>144</v>
      </c>
      <c r="L4" s="462" t="s">
        <v>145</v>
      </c>
      <c r="M4" s="462" t="s">
        <v>146</v>
      </c>
      <c r="N4" s="462" t="s">
        <v>147</v>
      </c>
    </row>
    <row r="5" spans="1:14" ht="12.75">
      <c r="A5" s="460"/>
      <c r="B5" s="460"/>
      <c r="C5" s="460"/>
      <c r="D5" s="460"/>
      <c r="E5" s="460"/>
      <c r="F5" s="460"/>
      <c r="G5" s="544" t="s">
        <v>148</v>
      </c>
      <c r="H5" s="544"/>
      <c r="I5" s="544"/>
      <c r="J5" s="460"/>
      <c r="K5" s="463" t="s">
        <v>149</v>
      </c>
      <c r="L5" s="463"/>
      <c r="M5" s="463" t="s">
        <v>149</v>
      </c>
      <c r="N5" s="463" t="s">
        <v>150</v>
      </c>
    </row>
    <row r="6" spans="1:14" ht="12.75">
      <c r="A6" s="464">
        <v>1</v>
      </c>
      <c r="B6" s="465" t="s">
        <v>151</v>
      </c>
      <c r="C6" s="466"/>
      <c r="D6" s="466"/>
      <c r="E6" s="467"/>
      <c r="F6" s="460"/>
      <c r="G6" s="545" t="s">
        <v>152</v>
      </c>
      <c r="H6" s="545"/>
      <c r="I6" s="545"/>
      <c r="J6" s="460"/>
      <c r="K6" s="463" t="s">
        <v>153</v>
      </c>
      <c r="L6" s="463" t="s">
        <v>154</v>
      </c>
      <c r="M6" s="463" t="s">
        <v>153</v>
      </c>
      <c r="N6" s="463" t="s">
        <v>118</v>
      </c>
    </row>
    <row r="7" spans="1:14" ht="13.5" thickBot="1">
      <c r="A7" s="464">
        <v>2</v>
      </c>
      <c r="B7" s="468" t="s">
        <v>155</v>
      </c>
      <c r="C7" s="468"/>
      <c r="D7" s="468"/>
      <c r="E7" s="469" t="s">
        <v>116</v>
      </c>
      <c r="F7" s="460"/>
      <c r="G7" s="470" t="s">
        <v>116</v>
      </c>
      <c r="H7" s="470" t="s">
        <v>156</v>
      </c>
      <c r="I7" s="471" t="s">
        <v>157</v>
      </c>
      <c r="J7" s="460"/>
      <c r="K7" s="470" t="s">
        <v>158</v>
      </c>
      <c r="L7" s="470" t="s">
        <v>159</v>
      </c>
      <c r="M7" s="470" t="s">
        <v>158</v>
      </c>
      <c r="N7" s="472"/>
    </row>
    <row r="8" spans="1:14" ht="12.75">
      <c r="A8" s="464">
        <v>3</v>
      </c>
      <c r="B8" s="473" t="s">
        <v>160</v>
      </c>
      <c r="C8" s="473" t="s">
        <v>161</v>
      </c>
      <c r="D8" s="473" t="s">
        <v>162</v>
      </c>
      <c r="E8" s="474">
        <v>45</v>
      </c>
      <c r="F8" s="460"/>
      <c r="G8" s="475">
        <v>53693600</v>
      </c>
      <c r="H8" s="476">
        <v>2.22938</v>
      </c>
      <c r="I8" s="477">
        <v>119703438</v>
      </c>
      <c r="J8" s="478">
        <v>0.6664082094011575</v>
      </c>
      <c r="K8" s="460">
        <v>1964030.808555446</v>
      </c>
      <c r="L8" s="478">
        <v>0.01640747201058207</v>
      </c>
      <c r="M8" s="479">
        <v>0.03657848996072988</v>
      </c>
      <c r="N8" s="480">
        <v>0.0006441710972508244</v>
      </c>
    </row>
    <row r="9" spans="1:14" ht="12.75">
      <c r="A9" s="464">
        <v>4</v>
      </c>
      <c r="B9" s="473"/>
      <c r="C9" s="473" t="s">
        <v>163</v>
      </c>
      <c r="D9" s="473" t="s">
        <v>164</v>
      </c>
      <c r="E9" s="474">
        <v>155</v>
      </c>
      <c r="F9" s="460"/>
      <c r="G9" s="475">
        <v>15434987</v>
      </c>
      <c r="H9" s="476">
        <v>0.92557</v>
      </c>
      <c r="I9" s="477">
        <v>14286161</v>
      </c>
      <c r="J9" s="478">
        <v>0.07953334616192603</v>
      </c>
      <c r="K9" s="460">
        <v>234399.78674616918</v>
      </c>
      <c r="L9" s="478">
        <v>0.016407472010582073</v>
      </c>
      <c r="M9" s="479">
        <v>0.01518626395643671</v>
      </c>
      <c r="N9" s="480">
        <v>0.00026744002626846904</v>
      </c>
    </row>
    <row r="10" spans="1:14" ht="12.75">
      <c r="A10" s="464">
        <v>5</v>
      </c>
      <c r="B10" s="481"/>
      <c r="C10" s="473" t="s">
        <v>165</v>
      </c>
      <c r="D10" s="473" t="s">
        <v>166</v>
      </c>
      <c r="E10" s="474">
        <v>200</v>
      </c>
      <c r="F10" s="460"/>
      <c r="G10" s="482">
        <v>0</v>
      </c>
      <c r="H10" s="483"/>
      <c r="I10" s="484">
        <v>0</v>
      </c>
      <c r="J10" s="460"/>
      <c r="K10" s="460"/>
      <c r="L10" s="460"/>
      <c r="M10" s="460"/>
      <c r="N10" s="460"/>
    </row>
    <row r="11" spans="1:14" ht="12.75">
      <c r="A11" s="464">
        <v>6</v>
      </c>
      <c r="B11" s="481"/>
      <c r="C11" s="473"/>
      <c r="D11" s="473"/>
      <c r="E11" s="485"/>
      <c r="F11" s="460"/>
      <c r="G11" s="475"/>
      <c r="H11" s="476"/>
      <c r="I11" s="477"/>
      <c r="J11" s="460"/>
      <c r="K11" s="460"/>
      <c r="L11" s="460"/>
      <c r="M11" s="460"/>
      <c r="N11" s="460"/>
    </row>
    <row r="12" spans="1:14" ht="12.75">
      <c r="A12" s="464">
        <v>7</v>
      </c>
      <c r="B12" s="486" t="s">
        <v>167</v>
      </c>
      <c r="C12" s="473" t="s">
        <v>161</v>
      </c>
      <c r="D12" s="473" t="s">
        <v>162</v>
      </c>
      <c r="E12" s="485">
        <v>45</v>
      </c>
      <c r="F12" s="460"/>
      <c r="G12" s="475">
        <v>22601539</v>
      </c>
      <c r="H12" s="476">
        <v>1.877767</v>
      </c>
      <c r="I12" s="477">
        <v>42440424</v>
      </c>
      <c r="J12" s="478">
        <v>0.23627263708220236</v>
      </c>
      <c r="K12" s="460">
        <v>696340.0688972356</v>
      </c>
      <c r="L12" s="478">
        <v>0.01640747201058207</v>
      </c>
      <c r="M12" s="479">
        <v>0.03080940943434142</v>
      </c>
      <c r="N12" s="480">
        <v>0.0005425738214528998</v>
      </c>
    </row>
    <row r="13" spans="1:14" ht="12.75">
      <c r="A13" s="464">
        <v>8</v>
      </c>
      <c r="B13" s="486"/>
      <c r="C13" s="473" t="s">
        <v>163</v>
      </c>
      <c r="D13" s="473" t="s">
        <v>164</v>
      </c>
      <c r="E13" s="485">
        <v>155</v>
      </c>
      <c r="F13" s="460"/>
      <c r="G13" s="475">
        <v>4583341</v>
      </c>
      <c r="H13" s="476">
        <v>0.69704</v>
      </c>
      <c r="I13" s="477">
        <v>3194772</v>
      </c>
      <c r="J13" s="478">
        <v>0.01778580735471403</v>
      </c>
      <c r="K13" s="460">
        <v>52418.132170191304</v>
      </c>
      <c r="L13" s="478">
        <v>0.01640747201058207</v>
      </c>
      <c r="M13" s="479">
        <v>0.01143666425216699</v>
      </c>
      <c r="N13" s="480">
        <v>0.00020140712665058132</v>
      </c>
    </row>
    <row r="14" spans="1:14" ht="12.75">
      <c r="A14" s="464">
        <v>9</v>
      </c>
      <c r="B14" s="486"/>
      <c r="C14" s="473" t="s">
        <v>165</v>
      </c>
      <c r="D14" s="473" t="s">
        <v>166</v>
      </c>
      <c r="E14" s="485">
        <v>200</v>
      </c>
      <c r="F14" s="460"/>
      <c r="G14" s="482">
        <v>0</v>
      </c>
      <c r="H14" s="476"/>
      <c r="I14" s="484">
        <v>0</v>
      </c>
      <c r="J14" s="460"/>
      <c r="K14" s="460"/>
      <c r="L14" s="460"/>
      <c r="M14" s="460"/>
      <c r="N14" s="460"/>
    </row>
    <row r="15" spans="1:14" ht="13.5" thickBot="1">
      <c r="A15" s="464">
        <v>10</v>
      </c>
      <c r="B15" s="487" t="s">
        <v>168</v>
      </c>
      <c r="C15" s="488"/>
      <c r="D15" s="473"/>
      <c r="E15" s="489"/>
      <c r="F15" s="460"/>
      <c r="G15" s="490">
        <v>96313467</v>
      </c>
      <c r="H15" s="491"/>
      <c r="I15" s="492">
        <v>179624795</v>
      </c>
      <c r="J15" s="493">
        <v>0.9999999999999999</v>
      </c>
      <c r="K15" s="492">
        <v>2947188.7963690422</v>
      </c>
      <c r="L15" s="494">
        <v>0.01640747201058207</v>
      </c>
      <c r="M15" s="460"/>
      <c r="N15" s="460"/>
    </row>
    <row r="16" spans="1:14" ht="14.25" thickBot="1" thickTop="1">
      <c r="A16" s="464">
        <v>11</v>
      </c>
      <c r="B16" s="487" t="s">
        <v>169</v>
      </c>
      <c r="C16" s="460"/>
      <c r="D16" s="460"/>
      <c r="E16" s="460"/>
      <c r="F16" s="460"/>
      <c r="G16" s="460"/>
      <c r="H16" s="460"/>
      <c r="I16" s="495"/>
      <c r="J16" s="460"/>
      <c r="K16" s="460"/>
      <c r="L16" s="460"/>
      <c r="M16" s="460"/>
      <c r="N16" s="460"/>
    </row>
    <row r="17" spans="1:14" ht="14.25" thickBot="1" thickTop="1">
      <c r="A17" s="464">
        <v>12</v>
      </c>
      <c r="B17" s="496" t="s">
        <v>170</v>
      </c>
      <c r="C17" s="460"/>
      <c r="D17" s="460"/>
      <c r="E17" s="460"/>
      <c r="F17" s="460"/>
      <c r="G17" s="460"/>
      <c r="H17" s="460"/>
      <c r="I17" s="460">
        <v>179624795</v>
      </c>
      <c r="J17" s="460"/>
      <c r="K17" s="495">
        <v>2947188.7963690422</v>
      </c>
      <c r="L17" s="497">
        <v>0.01640747201058207</v>
      </c>
      <c r="M17" s="460"/>
      <c r="N17" s="460"/>
    </row>
    <row r="18" spans="1:14" ht="13.5" thickTop="1">
      <c r="A18" s="464">
        <v>13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</row>
    <row r="19" spans="1:14" ht="12.75">
      <c r="A19" s="464">
        <v>14</v>
      </c>
      <c r="B19" s="460"/>
      <c r="C19" s="460"/>
      <c r="D19" s="460"/>
      <c r="E19" s="460"/>
      <c r="F19" s="460"/>
      <c r="G19" s="544" t="s">
        <v>148</v>
      </c>
      <c r="H19" s="544"/>
      <c r="I19" s="544"/>
      <c r="J19" s="460"/>
      <c r="K19" s="463" t="s">
        <v>149</v>
      </c>
      <c r="L19" s="463"/>
      <c r="M19" s="463" t="s">
        <v>149</v>
      </c>
      <c r="N19" s="463"/>
    </row>
    <row r="20" spans="1:14" ht="12.75">
      <c r="A20" s="464">
        <v>15</v>
      </c>
      <c r="B20" s="465" t="s">
        <v>171</v>
      </c>
      <c r="C20" s="466"/>
      <c r="D20" s="466"/>
      <c r="E20" s="467"/>
      <c r="F20" s="460"/>
      <c r="G20" s="545" t="s">
        <v>152</v>
      </c>
      <c r="H20" s="545"/>
      <c r="I20" s="545"/>
      <c r="J20" s="460"/>
      <c r="K20" s="463" t="s">
        <v>153</v>
      </c>
      <c r="L20" s="463" t="s">
        <v>154</v>
      </c>
      <c r="M20" s="463" t="s">
        <v>153</v>
      </c>
      <c r="N20" s="463"/>
    </row>
    <row r="21" spans="1:14" ht="13.5" thickBot="1">
      <c r="A21" s="464">
        <v>16</v>
      </c>
      <c r="B21" s="468" t="s">
        <v>155</v>
      </c>
      <c r="C21" s="468"/>
      <c r="D21" s="468"/>
      <c r="E21" s="469" t="s">
        <v>116</v>
      </c>
      <c r="F21" s="460"/>
      <c r="G21" s="470" t="s">
        <v>116</v>
      </c>
      <c r="H21" s="470" t="s">
        <v>156</v>
      </c>
      <c r="I21" s="471" t="s">
        <v>157</v>
      </c>
      <c r="J21" s="460"/>
      <c r="K21" s="470" t="s">
        <v>158</v>
      </c>
      <c r="L21" s="470" t="s">
        <v>159</v>
      </c>
      <c r="M21" s="470" t="s">
        <v>158</v>
      </c>
      <c r="N21" s="472"/>
    </row>
    <row r="22" spans="1:14" ht="12.75">
      <c r="A22" s="464">
        <v>17</v>
      </c>
      <c r="B22" s="460"/>
      <c r="C22" s="460" t="s">
        <v>172</v>
      </c>
      <c r="D22" s="460"/>
      <c r="E22" s="498">
        <v>0</v>
      </c>
      <c r="F22" s="460"/>
      <c r="G22" s="475">
        <v>432000</v>
      </c>
      <c r="H22" s="476">
        <v>5.0114</v>
      </c>
      <c r="I22" s="477">
        <v>2164925</v>
      </c>
      <c r="J22" s="478">
        <v>1</v>
      </c>
      <c r="K22" s="460">
        <v>26660.854832081586</v>
      </c>
      <c r="L22" s="478">
        <v>0.01231490921490656</v>
      </c>
      <c r="M22" s="479">
        <v>0.0617149417409296</v>
      </c>
      <c r="N22" s="480">
        <v>0.001086840429462943</v>
      </c>
    </row>
    <row r="23" spans="1:14" ht="12.75">
      <c r="A23" s="464">
        <v>18</v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</row>
    <row r="24" spans="1:14" ht="12.75">
      <c r="A24" s="464">
        <v>19</v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</row>
    <row r="25" spans="1:14" ht="12.75">
      <c r="A25" s="464">
        <v>20</v>
      </c>
      <c r="B25" s="460"/>
      <c r="C25" s="460"/>
      <c r="D25" s="460"/>
      <c r="E25" s="460"/>
      <c r="F25" s="460"/>
      <c r="G25" s="544" t="s">
        <v>148</v>
      </c>
      <c r="H25" s="544"/>
      <c r="I25" s="544"/>
      <c r="J25" s="460"/>
      <c r="K25" s="463" t="s">
        <v>149</v>
      </c>
      <c r="L25" s="463"/>
      <c r="M25" s="463" t="s">
        <v>149</v>
      </c>
      <c r="N25" s="463"/>
    </row>
    <row r="26" spans="1:14" ht="12.75">
      <c r="A26" s="464">
        <v>21</v>
      </c>
      <c r="B26" s="465" t="s">
        <v>173</v>
      </c>
      <c r="C26" s="466"/>
      <c r="D26" s="466"/>
      <c r="E26" s="467"/>
      <c r="F26" s="460"/>
      <c r="G26" s="545" t="s">
        <v>152</v>
      </c>
      <c r="H26" s="545"/>
      <c r="I26" s="545"/>
      <c r="J26" s="460"/>
      <c r="K26" s="463" t="s">
        <v>153</v>
      </c>
      <c r="L26" s="463" t="s">
        <v>154</v>
      </c>
      <c r="M26" s="463" t="s">
        <v>153</v>
      </c>
      <c r="N26" s="463"/>
    </row>
    <row r="27" spans="1:14" ht="13.5" thickBot="1">
      <c r="A27" s="464">
        <v>22</v>
      </c>
      <c r="B27" s="468" t="s">
        <v>155</v>
      </c>
      <c r="C27" s="468"/>
      <c r="D27" s="468"/>
      <c r="E27" s="469" t="s">
        <v>116</v>
      </c>
      <c r="F27" s="460"/>
      <c r="G27" s="470" t="s">
        <v>116</v>
      </c>
      <c r="H27" s="470" t="s">
        <v>156</v>
      </c>
      <c r="I27" s="471" t="s">
        <v>157</v>
      </c>
      <c r="J27" s="460"/>
      <c r="K27" s="470" t="s">
        <v>158</v>
      </c>
      <c r="L27" s="470" t="s">
        <v>159</v>
      </c>
      <c r="M27" s="470" t="s">
        <v>158</v>
      </c>
      <c r="N27" s="472"/>
    </row>
    <row r="28" spans="1:14" ht="12.75">
      <c r="A28" s="464">
        <v>23</v>
      </c>
      <c r="B28" s="473" t="s">
        <v>160</v>
      </c>
      <c r="C28" s="473" t="s">
        <v>161</v>
      </c>
      <c r="D28" s="473" t="s">
        <v>162</v>
      </c>
      <c r="E28" s="474">
        <v>200</v>
      </c>
      <c r="F28" s="460"/>
      <c r="G28" s="475">
        <v>635585</v>
      </c>
      <c r="H28" s="476">
        <v>0.73761</v>
      </c>
      <c r="I28" s="477">
        <v>468814</v>
      </c>
      <c r="J28" s="478">
        <v>0.12142222411003509</v>
      </c>
      <c r="K28" s="460">
        <v>6614.886425252557</v>
      </c>
      <c r="L28" s="478">
        <v>0.014109831244912817</v>
      </c>
      <c r="M28" s="479">
        <v>0.010407555913453838</v>
      </c>
      <c r="N28" s="480">
        <v>0.00018328385670558084</v>
      </c>
    </row>
    <row r="29" spans="1:14" ht="12.75">
      <c r="A29" s="464">
        <v>24</v>
      </c>
      <c r="B29" s="473"/>
      <c r="C29" s="473" t="s">
        <v>163</v>
      </c>
      <c r="D29" s="473" t="s">
        <v>164</v>
      </c>
      <c r="E29" s="474">
        <v>1800</v>
      </c>
      <c r="F29" s="460"/>
      <c r="G29" s="475">
        <v>1693550</v>
      </c>
      <c r="H29" s="476">
        <v>0.59009</v>
      </c>
      <c r="I29" s="477">
        <v>999347</v>
      </c>
      <c r="J29" s="478">
        <v>0.25882958998172245</v>
      </c>
      <c r="K29" s="460">
        <v>14100.617525109888</v>
      </c>
      <c r="L29" s="478">
        <v>0.014109831244912817</v>
      </c>
      <c r="M29" s="479">
        <v>0.008326070989997277</v>
      </c>
      <c r="N29" s="480">
        <v>0.00014662754780672867</v>
      </c>
    </row>
    <row r="30" spans="1:14" ht="12.75">
      <c r="A30" s="464">
        <v>25</v>
      </c>
      <c r="B30" s="481"/>
      <c r="C30" s="473" t="s">
        <v>165</v>
      </c>
      <c r="D30" s="473" t="s">
        <v>166</v>
      </c>
      <c r="E30" s="474">
        <v>2000</v>
      </c>
      <c r="F30" s="460"/>
      <c r="G30" s="482">
        <v>1133558</v>
      </c>
      <c r="H30" s="483">
        <v>0.53109</v>
      </c>
      <c r="I30" s="484">
        <v>602021</v>
      </c>
      <c r="J30" s="478">
        <v>0.1559226660913442</v>
      </c>
      <c r="K30" s="460">
        <v>8494.41471589366</v>
      </c>
      <c r="L30" s="478">
        <v>0.014109831244912817</v>
      </c>
      <c r="M30" s="479">
        <v>0.007493586314854343</v>
      </c>
      <c r="N30" s="480">
        <v>0.00013196694899012765</v>
      </c>
    </row>
    <row r="31" spans="1:14" ht="12.75">
      <c r="A31" s="464">
        <v>26</v>
      </c>
      <c r="B31" s="481"/>
      <c r="C31" s="473"/>
      <c r="D31" s="473"/>
      <c r="E31" s="485"/>
      <c r="F31" s="460"/>
      <c r="G31" s="475"/>
      <c r="H31" s="476"/>
      <c r="I31" s="477"/>
      <c r="J31" s="460"/>
      <c r="K31" s="460"/>
      <c r="L31" s="460"/>
      <c r="M31" s="460"/>
      <c r="N31" s="460"/>
    </row>
    <row r="32" spans="1:14" ht="12.75">
      <c r="A32" s="464">
        <v>27</v>
      </c>
      <c r="B32" s="486" t="s">
        <v>167</v>
      </c>
      <c r="C32" s="473" t="s">
        <v>161</v>
      </c>
      <c r="D32" s="473" t="s">
        <v>162</v>
      </c>
      <c r="E32" s="474">
        <v>200</v>
      </c>
      <c r="F32" s="460"/>
      <c r="G32" s="475">
        <v>839805</v>
      </c>
      <c r="H32" s="476">
        <v>0.6596</v>
      </c>
      <c r="I32" s="477">
        <v>553935</v>
      </c>
      <c r="J32" s="478">
        <v>0.14346845382687437</v>
      </c>
      <c r="K32" s="460">
        <v>7815.929370650781</v>
      </c>
      <c r="L32" s="478">
        <v>0.014109831244912815</v>
      </c>
      <c r="M32" s="479">
        <v>0.009306838338246118</v>
      </c>
      <c r="N32" s="480">
        <v>0.0001638995013386428</v>
      </c>
    </row>
    <row r="33" spans="1:14" ht="12.75">
      <c r="A33" s="464">
        <v>28</v>
      </c>
      <c r="B33" s="486"/>
      <c r="C33" s="473" t="s">
        <v>163</v>
      </c>
      <c r="D33" s="473" t="s">
        <v>164</v>
      </c>
      <c r="E33" s="474">
        <v>1800</v>
      </c>
      <c r="F33" s="460"/>
      <c r="G33" s="475">
        <v>1703961</v>
      </c>
      <c r="H33" s="476">
        <v>0.51587</v>
      </c>
      <c r="I33" s="477">
        <v>879022</v>
      </c>
      <c r="J33" s="478">
        <v>0.2276655694617722</v>
      </c>
      <c r="K33" s="460">
        <v>12402.852080565754</v>
      </c>
      <c r="L33" s="478">
        <v>0.014109831244912815</v>
      </c>
      <c r="M33" s="479">
        <v>0.007278835654434435</v>
      </c>
      <c r="N33" s="480">
        <v>0.00012818504960864473</v>
      </c>
    </row>
    <row r="34" spans="1:14" ht="12.75">
      <c r="A34" s="464">
        <v>29</v>
      </c>
      <c r="B34" s="486"/>
      <c r="C34" s="473" t="s">
        <v>165</v>
      </c>
      <c r="D34" s="473" t="s">
        <v>166</v>
      </c>
      <c r="E34" s="474">
        <v>2000</v>
      </c>
      <c r="F34" s="460"/>
      <c r="G34" s="482">
        <v>798402</v>
      </c>
      <c r="H34" s="476">
        <v>0.44825</v>
      </c>
      <c r="I34" s="484">
        <v>357884</v>
      </c>
      <c r="J34" s="478">
        <v>0.0926914965282517</v>
      </c>
      <c r="K34" s="460">
        <v>5049.682845254378</v>
      </c>
      <c r="L34" s="478">
        <v>0.014109831244912815</v>
      </c>
      <c r="M34" s="479">
        <v>0.0063247372191632505</v>
      </c>
      <c r="N34" s="480">
        <v>0.00011138275305146682</v>
      </c>
    </row>
    <row r="35" spans="1:14" ht="13.5" thickBot="1">
      <c r="A35" s="464">
        <v>30</v>
      </c>
      <c r="B35" s="487" t="s">
        <v>168</v>
      </c>
      <c r="C35" s="488"/>
      <c r="D35" s="473"/>
      <c r="E35" s="489"/>
      <c r="F35" s="460"/>
      <c r="G35" s="490">
        <v>6804861</v>
      </c>
      <c r="H35" s="491"/>
      <c r="I35" s="492">
        <v>3861023</v>
      </c>
      <c r="J35" s="493">
        <v>1</v>
      </c>
      <c r="K35" s="492">
        <v>54478.38296272702</v>
      </c>
      <c r="L35" s="494">
        <v>0.014109831244912817</v>
      </c>
      <c r="M35" s="460"/>
      <c r="N35" s="460"/>
    </row>
    <row r="36" spans="1:14" ht="14.25" thickBot="1" thickTop="1">
      <c r="A36" s="464">
        <v>31</v>
      </c>
      <c r="B36" s="487" t="s">
        <v>169</v>
      </c>
      <c r="C36" s="460"/>
      <c r="D36" s="460"/>
      <c r="E36" s="460"/>
      <c r="F36" s="460"/>
      <c r="G36" s="460"/>
      <c r="H36" s="460"/>
      <c r="I36" s="495"/>
      <c r="J36" s="460"/>
      <c r="K36" s="460"/>
      <c r="L36" s="460"/>
      <c r="M36" s="460"/>
      <c r="N36" s="460"/>
    </row>
    <row r="37" spans="1:14" ht="14.25" thickBot="1" thickTop="1">
      <c r="A37" s="464">
        <v>32</v>
      </c>
      <c r="B37" s="496" t="s">
        <v>170</v>
      </c>
      <c r="C37" s="460"/>
      <c r="D37" s="460"/>
      <c r="E37" s="460"/>
      <c r="F37" s="460"/>
      <c r="G37" s="460"/>
      <c r="H37" s="460"/>
      <c r="I37" s="460">
        <v>3861023</v>
      </c>
      <c r="J37" s="460"/>
      <c r="K37" s="495">
        <v>54478.38296272702</v>
      </c>
      <c r="L37" s="497">
        <v>0.014109831244912817</v>
      </c>
      <c r="M37" s="460"/>
      <c r="N37" s="460"/>
    </row>
    <row r="38" spans="1:14" ht="13.5" thickTop="1">
      <c r="A38" s="464">
        <v>33</v>
      </c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</row>
    <row r="39" spans="1:14" ht="12.75">
      <c r="A39" s="464">
        <v>34</v>
      </c>
      <c r="B39" s="460"/>
      <c r="C39" s="460"/>
      <c r="D39" s="460"/>
      <c r="E39" s="460"/>
      <c r="F39" s="460"/>
      <c r="G39" s="544" t="s">
        <v>148</v>
      </c>
      <c r="H39" s="544"/>
      <c r="I39" s="544"/>
      <c r="J39" s="460"/>
      <c r="K39" s="463" t="s">
        <v>149</v>
      </c>
      <c r="L39" s="463"/>
      <c r="M39" s="463" t="s">
        <v>149</v>
      </c>
      <c r="N39" s="463"/>
    </row>
    <row r="40" spans="1:14" ht="12.75">
      <c r="A40" s="464">
        <v>35</v>
      </c>
      <c r="B40" s="465" t="s">
        <v>174</v>
      </c>
      <c r="C40" s="466"/>
      <c r="D40" s="466"/>
      <c r="E40" s="467"/>
      <c r="F40" s="460"/>
      <c r="G40" s="545" t="s">
        <v>152</v>
      </c>
      <c r="H40" s="545"/>
      <c r="I40" s="545"/>
      <c r="J40" s="460"/>
      <c r="K40" s="463" t="s">
        <v>153</v>
      </c>
      <c r="L40" s="463" t="s">
        <v>154</v>
      </c>
      <c r="M40" s="463" t="s">
        <v>153</v>
      </c>
      <c r="N40" s="463"/>
    </row>
    <row r="41" spans="1:14" ht="13.5" thickBot="1">
      <c r="A41" s="464">
        <v>36</v>
      </c>
      <c r="B41" s="468" t="s">
        <v>155</v>
      </c>
      <c r="C41" s="468"/>
      <c r="D41" s="468"/>
      <c r="E41" s="469" t="s">
        <v>116</v>
      </c>
      <c r="F41" s="460"/>
      <c r="G41" s="470" t="s">
        <v>116</v>
      </c>
      <c r="H41" s="470" t="s">
        <v>156</v>
      </c>
      <c r="I41" s="471" t="s">
        <v>157</v>
      </c>
      <c r="J41" s="460"/>
      <c r="K41" s="470" t="s">
        <v>158</v>
      </c>
      <c r="L41" s="470" t="s">
        <v>159</v>
      </c>
      <c r="M41" s="470" t="s">
        <v>158</v>
      </c>
      <c r="N41" s="472"/>
    </row>
    <row r="42" spans="1:14" ht="12.75">
      <c r="A42" s="464">
        <v>37</v>
      </c>
      <c r="B42" s="499" t="s">
        <v>175</v>
      </c>
      <c r="C42" s="473" t="s">
        <v>161</v>
      </c>
      <c r="D42" s="473" t="s">
        <v>162</v>
      </c>
      <c r="E42" s="474">
        <v>2000</v>
      </c>
      <c r="F42" s="460"/>
      <c r="G42" s="475">
        <v>1029474</v>
      </c>
      <c r="H42" s="476">
        <v>0.23781</v>
      </c>
      <c r="I42" s="477">
        <v>244819</v>
      </c>
      <c r="J42" s="478">
        <v>0.5522374256183993</v>
      </c>
      <c r="K42" s="460">
        <v>3808.6599132539973</v>
      </c>
      <c r="L42" s="478">
        <v>0.01555704382933513</v>
      </c>
      <c r="M42" s="479">
        <v>0.003699617390292516</v>
      </c>
      <c r="N42" s="480">
        <v>6.515267842580573E-05</v>
      </c>
    </row>
    <row r="43" spans="1:14" ht="12.75">
      <c r="A43" s="464">
        <v>38</v>
      </c>
      <c r="B43" s="473"/>
      <c r="C43" s="473" t="s">
        <v>163</v>
      </c>
      <c r="D43" s="473" t="s">
        <v>164</v>
      </c>
      <c r="E43" s="474">
        <v>18000</v>
      </c>
      <c r="F43" s="460"/>
      <c r="G43" s="475">
        <v>901422</v>
      </c>
      <c r="H43" s="476">
        <v>0.21584</v>
      </c>
      <c r="I43" s="477">
        <v>194563</v>
      </c>
      <c r="J43" s="478">
        <v>0.43887512913863963</v>
      </c>
      <c r="K43" s="460">
        <v>3026.825118566931</v>
      </c>
      <c r="L43" s="478">
        <v>0.01555704382933513</v>
      </c>
      <c r="M43" s="479">
        <v>0.003357833643473236</v>
      </c>
      <c r="N43" s="480">
        <v>5.913364342880487E-05</v>
      </c>
    </row>
    <row r="44" spans="1:14" ht="12.75">
      <c r="A44" s="464">
        <v>39</v>
      </c>
      <c r="B44" s="481"/>
      <c r="C44" s="473" t="s">
        <v>165</v>
      </c>
      <c r="D44" s="473" t="s">
        <v>166</v>
      </c>
      <c r="E44" s="474">
        <v>20000</v>
      </c>
      <c r="F44" s="460"/>
      <c r="G44" s="482">
        <v>19577</v>
      </c>
      <c r="H44" s="483">
        <v>0.20128</v>
      </c>
      <c r="I44" s="484">
        <v>3940</v>
      </c>
      <c r="J44" s="478">
        <v>0.008887445242961098</v>
      </c>
      <c r="K44" s="460">
        <v>61.29475268758041</v>
      </c>
      <c r="L44" s="478">
        <v>0.01555704382933513</v>
      </c>
      <c r="M44" s="479">
        <v>0.0031309573830301074</v>
      </c>
      <c r="N44" s="480">
        <v>5.513820431180677E-05</v>
      </c>
    </row>
    <row r="45" spans="1:14" ht="12.75">
      <c r="A45" s="464">
        <v>40</v>
      </c>
      <c r="B45" s="481"/>
      <c r="C45" s="473"/>
      <c r="D45" s="473"/>
      <c r="E45" s="485"/>
      <c r="F45" s="460"/>
      <c r="G45" s="475"/>
      <c r="H45" s="476"/>
      <c r="I45" s="477"/>
      <c r="J45" s="460"/>
      <c r="K45" s="460"/>
      <c r="L45" s="460"/>
      <c r="M45" s="460"/>
      <c r="N45" s="460"/>
    </row>
    <row r="46" spans="1:14" ht="12.75">
      <c r="A46" s="464">
        <v>41</v>
      </c>
      <c r="B46" s="486"/>
      <c r="C46" s="473" t="s">
        <v>161</v>
      </c>
      <c r="D46" s="473" t="s">
        <v>162</v>
      </c>
      <c r="E46" s="474"/>
      <c r="F46" s="460"/>
      <c r="G46" s="475">
        <v>0</v>
      </c>
      <c r="H46" s="476">
        <v>0</v>
      </c>
      <c r="I46" s="477">
        <v>0</v>
      </c>
      <c r="J46" s="478">
        <v>0</v>
      </c>
      <c r="K46" s="460"/>
      <c r="L46" s="478"/>
      <c r="M46" s="479"/>
      <c r="N46" s="479"/>
    </row>
    <row r="47" spans="1:14" ht="12.75">
      <c r="A47" s="464">
        <v>42</v>
      </c>
      <c r="B47" s="486"/>
      <c r="C47" s="473" t="s">
        <v>163</v>
      </c>
      <c r="D47" s="473" t="s">
        <v>164</v>
      </c>
      <c r="E47" s="474"/>
      <c r="F47" s="460"/>
      <c r="G47" s="475">
        <v>0</v>
      </c>
      <c r="H47" s="476">
        <v>0</v>
      </c>
      <c r="I47" s="477">
        <v>0</v>
      </c>
      <c r="J47" s="478">
        <v>0</v>
      </c>
      <c r="K47" s="460"/>
      <c r="L47" s="478"/>
      <c r="M47" s="479"/>
      <c r="N47" s="479"/>
    </row>
    <row r="48" spans="1:14" ht="12.75">
      <c r="A48" s="464">
        <v>43</v>
      </c>
      <c r="B48" s="486"/>
      <c r="C48" s="473" t="s">
        <v>165</v>
      </c>
      <c r="D48" s="473" t="s">
        <v>166</v>
      </c>
      <c r="E48" s="474"/>
      <c r="F48" s="460"/>
      <c r="G48" s="482">
        <v>0</v>
      </c>
      <c r="H48" s="476">
        <v>0</v>
      </c>
      <c r="I48" s="484">
        <v>0</v>
      </c>
      <c r="J48" s="478">
        <v>0</v>
      </c>
      <c r="K48" s="460"/>
      <c r="L48" s="478"/>
      <c r="M48" s="479"/>
      <c r="N48" s="479"/>
    </row>
    <row r="49" spans="1:14" ht="13.5" thickBot="1">
      <c r="A49" s="464">
        <v>44</v>
      </c>
      <c r="B49" s="487" t="s">
        <v>168</v>
      </c>
      <c r="C49" s="488"/>
      <c r="D49" s="473"/>
      <c r="E49" s="489"/>
      <c r="F49" s="460"/>
      <c r="G49" s="490">
        <v>1950473</v>
      </c>
      <c r="H49" s="491"/>
      <c r="I49" s="492">
        <v>443322</v>
      </c>
      <c r="J49" s="493">
        <v>1</v>
      </c>
      <c r="K49" s="492">
        <v>6896.779784508509</v>
      </c>
      <c r="L49" s="494">
        <v>0.015557043829335131</v>
      </c>
      <c r="M49" s="460"/>
      <c r="N49" s="460"/>
    </row>
    <row r="50" spans="1:14" ht="14.25" thickBot="1" thickTop="1">
      <c r="A50" s="464">
        <v>45</v>
      </c>
      <c r="B50" s="487" t="s">
        <v>169</v>
      </c>
      <c r="C50" s="460"/>
      <c r="D50" s="460"/>
      <c r="E50" s="460"/>
      <c r="F50" s="460"/>
      <c r="G50" s="460"/>
      <c r="H50" s="460"/>
      <c r="I50" s="495"/>
      <c r="J50" s="460"/>
      <c r="K50" s="460"/>
      <c r="L50" s="460"/>
      <c r="M50" s="460"/>
      <c r="N50" s="460"/>
    </row>
    <row r="51" spans="1:14" ht="14.25" thickBot="1" thickTop="1">
      <c r="A51" s="464">
        <v>46</v>
      </c>
      <c r="B51" s="496" t="s">
        <v>170</v>
      </c>
      <c r="C51" s="460"/>
      <c r="D51" s="460"/>
      <c r="E51" s="460"/>
      <c r="F51" s="460"/>
      <c r="G51" s="460"/>
      <c r="H51" s="460"/>
      <c r="I51" s="460">
        <v>443322</v>
      </c>
      <c r="J51" s="460"/>
      <c r="K51" s="495">
        <v>6896.779784508509</v>
      </c>
      <c r="L51" s="497">
        <v>0.015557043829335131</v>
      </c>
      <c r="M51" s="460"/>
      <c r="N51" s="460"/>
    </row>
    <row r="52" spans="1:14" ht="13.5" thickTop="1">
      <c r="A52" s="464">
        <v>47</v>
      </c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</row>
    <row r="53" spans="1:14" ht="12.75">
      <c r="A53" s="464">
        <v>48</v>
      </c>
      <c r="B53" s="460"/>
      <c r="C53" s="460"/>
      <c r="D53" s="460"/>
      <c r="E53" s="460"/>
      <c r="F53" s="460"/>
      <c r="G53" s="544" t="s">
        <v>148</v>
      </c>
      <c r="H53" s="544"/>
      <c r="I53" s="544"/>
      <c r="J53" s="460"/>
      <c r="K53" s="463" t="s">
        <v>149</v>
      </c>
      <c r="L53" s="463"/>
      <c r="M53" s="463" t="s">
        <v>149</v>
      </c>
      <c r="N53" s="463"/>
    </row>
    <row r="54" spans="1:14" ht="12.75">
      <c r="A54" s="464">
        <v>49</v>
      </c>
      <c r="B54" s="465" t="s">
        <v>176</v>
      </c>
      <c r="C54" s="466"/>
      <c r="D54" s="466"/>
      <c r="E54" s="467"/>
      <c r="F54" s="460"/>
      <c r="G54" s="545" t="s">
        <v>152</v>
      </c>
      <c r="H54" s="545"/>
      <c r="I54" s="545"/>
      <c r="J54" s="460"/>
      <c r="K54" s="463" t="s">
        <v>153</v>
      </c>
      <c r="L54" s="463" t="s">
        <v>154</v>
      </c>
      <c r="M54" s="463" t="s">
        <v>153</v>
      </c>
      <c r="N54" s="463"/>
    </row>
    <row r="55" spans="1:14" ht="13.5" thickBot="1">
      <c r="A55" s="464">
        <v>50</v>
      </c>
      <c r="B55" s="468" t="s">
        <v>155</v>
      </c>
      <c r="C55" s="468"/>
      <c r="D55" s="468"/>
      <c r="E55" s="469" t="s">
        <v>116</v>
      </c>
      <c r="F55" s="460"/>
      <c r="G55" s="470" t="s">
        <v>116</v>
      </c>
      <c r="H55" s="470" t="s">
        <v>156</v>
      </c>
      <c r="I55" s="471" t="s">
        <v>157</v>
      </c>
      <c r="J55" s="460"/>
      <c r="K55" s="470" t="s">
        <v>158</v>
      </c>
      <c r="L55" s="470" t="s">
        <v>159</v>
      </c>
      <c r="M55" s="470" t="s">
        <v>158</v>
      </c>
      <c r="N55" s="472"/>
    </row>
    <row r="56" spans="1:14" ht="12.75">
      <c r="A56" s="464">
        <v>51</v>
      </c>
      <c r="B56" s="499" t="s">
        <v>175</v>
      </c>
      <c r="C56" s="473" t="s">
        <v>161</v>
      </c>
      <c r="D56" s="473" t="s">
        <v>162</v>
      </c>
      <c r="E56" s="474">
        <v>10000</v>
      </c>
      <c r="F56" s="460"/>
      <c r="G56" s="475">
        <v>1856212</v>
      </c>
      <c r="H56" s="476">
        <v>0.20575</v>
      </c>
      <c r="I56" s="477">
        <v>381916</v>
      </c>
      <c r="J56" s="478">
        <v>0.17388089634828993</v>
      </c>
      <c r="K56" s="460">
        <v>10748.36919379065</v>
      </c>
      <c r="L56" s="478">
        <v>0.028143280705156763</v>
      </c>
      <c r="M56" s="479">
        <v>0.005790485781683692</v>
      </c>
      <c r="N56" s="480">
        <v>0.00010197423632323389</v>
      </c>
    </row>
    <row r="57" spans="1:14" ht="12.75">
      <c r="A57" s="464">
        <v>52</v>
      </c>
      <c r="B57" s="473"/>
      <c r="C57" s="473" t="s">
        <v>163</v>
      </c>
      <c r="D57" s="473" t="s">
        <v>164</v>
      </c>
      <c r="E57" s="474">
        <v>112500</v>
      </c>
      <c r="F57" s="460"/>
      <c r="G57" s="475">
        <v>5783142</v>
      </c>
      <c r="H57" s="476">
        <v>0.19082</v>
      </c>
      <c r="I57" s="477">
        <v>1103539</v>
      </c>
      <c r="J57" s="478">
        <v>0.5024255346078601</v>
      </c>
      <c r="K57" s="460">
        <v>31057.207846087986</v>
      </c>
      <c r="L57" s="478">
        <v>0.02814328070515676</v>
      </c>
      <c r="M57" s="479">
        <v>0.005370300062853028</v>
      </c>
      <c r="N57" s="480">
        <v>9.457449139557705E-05</v>
      </c>
    </row>
    <row r="58" spans="1:14" ht="12.75">
      <c r="A58" s="464">
        <v>53</v>
      </c>
      <c r="B58" s="481"/>
      <c r="C58" s="473" t="s">
        <v>165</v>
      </c>
      <c r="D58" s="473" t="s">
        <v>164</v>
      </c>
      <c r="E58" s="474">
        <v>477500</v>
      </c>
      <c r="F58" s="460"/>
      <c r="G58" s="500">
        <v>5603465</v>
      </c>
      <c r="H58" s="501">
        <v>0.12688</v>
      </c>
      <c r="I58" s="502">
        <v>710968</v>
      </c>
      <c r="J58" s="478">
        <v>0.32369356904384994</v>
      </c>
      <c r="K58" s="460">
        <v>20008.97199638389</v>
      </c>
      <c r="L58" s="478">
        <v>0.02814328070515676</v>
      </c>
      <c r="M58" s="479">
        <v>0.0035708212679804174</v>
      </c>
      <c r="N58" s="480">
        <v>6.288449459644196E-05</v>
      </c>
    </row>
    <row r="59" spans="1:14" ht="12.75">
      <c r="A59" s="464">
        <v>54</v>
      </c>
      <c r="B59" s="481"/>
      <c r="C59" s="499" t="s">
        <v>177</v>
      </c>
      <c r="D59" s="473" t="s">
        <v>166</v>
      </c>
      <c r="E59" s="485">
        <v>600000</v>
      </c>
      <c r="F59" s="460"/>
      <c r="G59" s="482">
        <v>0</v>
      </c>
      <c r="H59" s="483">
        <v>0.02803</v>
      </c>
      <c r="I59" s="502">
        <v>0</v>
      </c>
      <c r="J59" s="478">
        <v>0</v>
      </c>
      <c r="K59" s="460"/>
      <c r="L59" s="460"/>
      <c r="M59" s="460"/>
      <c r="N59" s="460"/>
    </row>
    <row r="60" spans="1:14" ht="12.75">
      <c r="A60" s="464">
        <v>55</v>
      </c>
      <c r="B60" s="486"/>
      <c r="C60" s="473"/>
      <c r="D60" s="473"/>
      <c r="E60" s="474"/>
      <c r="F60" s="460"/>
      <c r="G60" s="475"/>
      <c r="H60" s="476"/>
      <c r="I60" s="477"/>
      <c r="J60" s="478">
        <v>0</v>
      </c>
      <c r="K60" s="460">
        <v>0</v>
      </c>
      <c r="L60" s="478"/>
      <c r="M60" s="479"/>
      <c r="N60" s="479"/>
    </row>
    <row r="61" spans="1:14" ht="12.75">
      <c r="A61" s="464">
        <v>56</v>
      </c>
      <c r="B61" s="486"/>
      <c r="C61" s="473"/>
      <c r="D61" s="473"/>
      <c r="E61" s="474"/>
      <c r="F61" s="460"/>
      <c r="G61" s="475"/>
      <c r="H61" s="476"/>
      <c r="I61" s="477"/>
      <c r="J61" s="478">
        <v>0</v>
      </c>
      <c r="K61" s="460">
        <v>0</v>
      </c>
      <c r="L61" s="478"/>
      <c r="M61" s="479"/>
      <c r="N61" s="479"/>
    </row>
    <row r="62" spans="1:14" ht="12.75">
      <c r="A62" s="464">
        <v>57</v>
      </c>
      <c r="B62" s="486"/>
      <c r="C62" s="473"/>
      <c r="D62" s="473"/>
      <c r="E62" s="474"/>
      <c r="F62" s="460"/>
      <c r="G62" s="482"/>
      <c r="H62" s="476"/>
      <c r="I62" s="484"/>
      <c r="J62" s="478">
        <v>0</v>
      </c>
      <c r="K62" s="460">
        <v>0</v>
      </c>
      <c r="L62" s="478"/>
      <c r="M62" s="479"/>
      <c r="N62" s="479"/>
    </row>
    <row r="63" spans="1:14" ht="13.5" thickBot="1">
      <c r="A63" s="464">
        <v>58</v>
      </c>
      <c r="B63" s="487" t="s">
        <v>168</v>
      </c>
      <c r="C63" s="488"/>
      <c r="D63" s="473"/>
      <c r="E63" s="489"/>
      <c r="F63" s="460"/>
      <c r="G63" s="490">
        <v>13242819</v>
      </c>
      <c r="H63" s="491"/>
      <c r="I63" s="492">
        <v>2196423</v>
      </c>
      <c r="J63" s="493">
        <v>1</v>
      </c>
      <c r="K63" s="492">
        <v>61814.54903626253</v>
      </c>
      <c r="L63" s="494">
        <v>0.02814328070515676</v>
      </c>
      <c r="M63" s="460"/>
      <c r="N63" s="460"/>
    </row>
    <row r="64" spans="1:14" ht="14.25" thickBot="1" thickTop="1">
      <c r="A64" s="464">
        <v>59</v>
      </c>
      <c r="B64" s="487" t="s">
        <v>169</v>
      </c>
      <c r="C64" s="460"/>
      <c r="D64" s="460"/>
      <c r="E64" s="460"/>
      <c r="F64" s="460"/>
      <c r="G64" s="460"/>
      <c r="H64" s="460"/>
      <c r="I64" s="495"/>
      <c r="J64" s="460"/>
      <c r="K64" s="460"/>
      <c r="L64" s="460"/>
      <c r="M64" s="460"/>
      <c r="N64" s="460"/>
    </row>
    <row r="65" spans="1:14" ht="14.25" thickBot="1" thickTop="1">
      <c r="A65" s="464">
        <v>60</v>
      </c>
      <c r="B65" s="496" t="s">
        <v>170</v>
      </c>
      <c r="C65" s="460"/>
      <c r="D65" s="460"/>
      <c r="E65" s="460"/>
      <c r="F65" s="460"/>
      <c r="G65" s="460"/>
      <c r="H65" s="460"/>
      <c r="I65" s="460">
        <v>2196423</v>
      </c>
      <c r="J65" s="460"/>
      <c r="K65" s="495">
        <v>61814.54903626253</v>
      </c>
      <c r="L65" s="497">
        <v>0.02814328070515676</v>
      </c>
      <c r="M65" s="460"/>
      <c r="N65" s="460"/>
    </row>
    <row r="66" spans="1:14" ht="13.5" thickTop="1">
      <c r="A66" s="464">
        <v>61</v>
      </c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</row>
    <row r="67" spans="1:14" ht="12.75">
      <c r="A67" s="464">
        <v>62</v>
      </c>
      <c r="B67" s="460"/>
      <c r="C67" s="460"/>
      <c r="D67" s="460"/>
      <c r="E67" s="460"/>
      <c r="F67" s="460"/>
      <c r="G67" s="544" t="s">
        <v>148</v>
      </c>
      <c r="H67" s="544"/>
      <c r="I67" s="544"/>
      <c r="J67" s="460"/>
      <c r="K67" s="463" t="s">
        <v>149</v>
      </c>
      <c r="L67" s="463"/>
      <c r="M67" s="463" t="s">
        <v>149</v>
      </c>
      <c r="N67" s="463"/>
    </row>
    <row r="68" spans="1:14" ht="12.75">
      <c r="A68" s="464">
        <v>63</v>
      </c>
      <c r="B68" s="465" t="s">
        <v>178</v>
      </c>
      <c r="C68" s="466"/>
      <c r="D68" s="466"/>
      <c r="E68" s="467"/>
      <c r="F68" s="460"/>
      <c r="G68" s="545" t="s">
        <v>152</v>
      </c>
      <c r="H68" s="545"/>
      <c r="I68" s="545"/>
      <c r="J68" s="460"/>
      <c r="K68" s="463" t="s">
        <v>153</v>
      </c>
      <c r="L68" s="463" t="s">
        <v>154</v>
      </c>
      <c r="M68" s="463" t="s">
        <v>153</v>
      </c>
      <c r="N68" s="463"/>
    </row>
    <row r="69" spans="1:14" ht="13.5" thickBot="1">
      <c r="A69" s="464">
        <v>64</v>
      </c>
      <c r="B69" s="468" t="s">
        <v>155</v>
      </c>
      <c r="C69" s="468"/>
      <c r="D69" s="468"/>
      <c r="E69" s="469" t="s">
        <v>116</v>
      </c>
      <c r="F69" s="460"/>
      <c r="G69" s="470" t="s">
        <v>116</v>
      </c>
      <c r="H69" s="470" t="s">
        <v>156</v>
      </c>
      <c r="I69" s="471" t="s">
        <v>157</v>
      </c>
      <c r="J69" s="460"/>
      <c r="K69" s="470" t="s">
        <v>158</v>
      </c>
      <c r="L69" s="470" t="s">
        <v>159</v>
      </c>
      <c r="M69" s="470" t="s">
        <v>158</v>
      </c>
      <c r="N69" s="472"/>
    </row>
    <row r="70" spans="1:14" ht="12.75">
      <c r="A70" s="464">
        <v>65</v>
      </c>
      <c r="B70" s="499" t="s">
        <v>175</v>
      </c>
      <c r="C70" s="473" t="s">
        <v>161</v>
      </c>
      <c r="D70" s="473" t="s">
        <v>162</v>
      </c>
      <c r="E70" s="474">
        <v>20000</v>
      </c>
      <c r="F70" s="460"/>
      <c r="G70" s="475">
        <v>14142553</v>
      </c>
      <c r="H70" s="476">
        <v>0.20175</v>
      </c>
      <c r="I70" s="477">
        <v>2853260</v>
      </c>
      <c r="J70" s="478">
        <v>0.48601203251367797</v>
      </c>
      <c r="K70" s="460">
        <v>40013.963636634806</v>
      </c>
      <c r="L70" s="478">
        <v>0.014023945815185018</v>
      </c>
      <c r="M70" s="479">
        <v>0.002829331001031766</v>
      </c>
      <c r="N70" s="480">
        <v>4.9826366735671555E-05</v>
      </c>
    </row>
    <row r="71" spans="1:14" ht="12.75">
      <c r="A71" s="464">
        <v>66</v>
      </c>
      <c r="B71" s="473"/>
      <c r="C71" s="473" t="s">
        <v>163</v>
      </c>
      <c r="D71" s="473" t="s">
        <v>164</v>
      </c>
      <c r="E71" s="474">
        <v>80000</v>
      </c>
      <c r="F71" s="460"/>
      <c r="G71" s="475">
        <v>9808892</v>
      </c>
      <c r="H71" s="476">
        <v>0.15131</v>
      </c>
      <c r="I71" s="477">
        <v>1484183</v>
      </c>
      <c r="J71" s="478">
        <v>0.25280934666039834</v>
      </c>
      <c r="K71" s="460">
        <v>20814.101971818745</v>
      </c>
      <c r="L71" s="478">
        <v>0.014023945815185018</v>
      </c>
      <c r="M71" s="479">
        <v>0.002121962600038694</v>
      </c>
      <c r="N71" s="480">
        <v>3.7369147219024935E-05</v>
      </c>
    </row>
    <row r="72" spans="1:14" ht="12.75">
      <c r="A72" s="464">
        <v>67</v>
      </c>
      <c r="B72" s="481"/>
      <c r="C72" s="473" t="s">
        <v>165</v>
      </c>
      <c r="D72" s="473" t="s">
        <v>164</v>
      </c>
      <c r="E72" s="474">
        <v>400000</v>
      </c>
      <c r="F72" s="460"/>
      <c r="G72" s="500">
        <v>5938402</v>
      </c>
      <c r="H72" s="501">
        <v>0.12105</v>
      </c>
      <c r="I72" s="502">
        <v>718844</v>
      </c>
      <c r="J72" s="478">
        <v>0.12244479420041017</v>
      </c>
      <c r="K72" s="460">
        <v>10081.029305570859</v>
      </c>
      <c r="L72" s="478">
        <v>0.014023945815185018</v>
      </c>
      <c r="M72" s="479">
        <v>0.0016975996750591925</v>
      </c>
      <c r="N72" s="480">
        <v>2.9895838962995698E-05</v>
      </c>
    </row>
    <row r="73" spans="1:14" ht="12.75">
      <c r="A73" s="464">
        <v>68</v>
      </c>
      <c r="B73" s="481"/>
      <c r="C73" s="499" t="s">
        <v>177</v>
      </c>
      <c r="D73" s="473" t="s">
        <v>166</v>
      </c>
      <c r="E73" s="485">
        <v>500000</v>
      </c>
      <c r="F73" s="460"/>
      <c r="G73" s="500">
        <v>59057</v>
      </c>
      <c r="H73" s="501">
        <v>0.04842</v>
      </c>
      <c r="I73" s="502">
        <v>2860</v>
      </c>
      <c r="J73" s="478">
        <v>0.00048716009511545354</v>
      </c>
      <c r="K73" s="460">
        <v>40.10848503142915</v>
      </c>
      <c r="L73" s="478">
        <v>0.014023945815185016</v>
      </c>
      <c r="M73" s="479">
        <v>0.0006791487043268223</v>
      </c>
      <c r="N73" s="480">
        <v>1.196025222835516E-05</v>
      </c>
    </row>
    <row r="74" spans="1:14" ht="12.75">
      <c r="A74" s="464">
        <v>69</v>
      </c>
      <c r="B74" s="486"/>
      <c r="C74" s="499" t="s">
        <v>179</v>
      </c>
      <c r="D74" s="473"/>
      <c r="E74" s="474"/>
      <c r="F74" s="460"/>
      <c r="G74" s="482">
        <v>42694</v>
      </c>
      <c r="H74" s="483">
        <v>19.01</v>
      </c>
      <c r="I74" s="484">
        <v>811613</v>
      </c>
      <c r="J74" s="478">
        <v>0.1382466665303981</v>
      </c>
      <c r="K74" s="460">
        <v>11382.016734899757</v>
      </c>
      <c r="L74" s="478">
        <v>0.014023945815185016</v>
      </c>
      <c r="M74" s="479">
        <v>0.26659</v>
      </c>
      <c r="N74" s="480">
        <v>0.00468968644966522</v>
      </c>
    </row>
    <row r="75" spans="1:14" ht="12.75">
      <c r="A75" s="464">
        <v>70</v>
      </c>
      <c r="B75" s="486"/>
      <c r="C75" s="473"/>
      <c r="D75" s="473"/>
      <c r="E75" s="474"/>
      <c r="F75" s="460"/>
      <c r="G75" s="475"/>
      <c r="H75" s="476"/>
      <c r="I75" s="477"/>
      <c r="J75" s="478"/>
      <c r="K75" s="460"/>
      <c r="L75" s="478"/>
      <c r="M75" s="479"/>
      <c r="N75" s="479"/>
    </row>
    <row r="76" spans="1:14" ht="12.75">
      <c r="A76" s="464">
        <v>71</v>
      </c>
      <c r="B76" s="486"/>
      <c r="C76" s="473"/>
      <c r="D76" s="473"/>
      <c r="E76" s="474"/>
      <c r="F76" s="460"/>
      <c r="G76" s="482"/>
      <c r="H76" s="476"/>
      <c r="I76" s="484"/>
      <c r="J76" s="478"/>
      <c r="K76" s="460"/>
      <c r="L76" s="478"/>
      <c r="M76" s="479"/>
      <c r="N76" s="479"/>
    </row>
    <row r="77" spans="1:14" ht="13.5" thickBot="1">
      <c r="A77" s="464">
        <v>72</v>
      </c>
      <c r="B77" s="487" t="s">
        <v>168</v>
      </c>
      <c r="C77" s="488"/>
      <c r="D77" s="473"/>
      <c r="E77" s="489"/>
      <c r="F77" s="460"/>
      <c r="G77" s="490">
        <v>29991598</v>
      </c>
      <c r="H77" s="491"/>
      <c r="I77" s="492">
        <v>5870760</v>
      </c>
      <c r="J77" s="493">
        <v>1</v>
      </c>
      <c r="K77" s="492">
        <v>82331.22013395559</v>
      </c>
      <c r="L77" s="494">
        <v>0.014023945815185016</v>
      </c>
      <c r="M77" s="460"/>
      <c r="N77" s="460"/>
    </row>
    <row r="78" spans="1:14" ht="14.25" thickBot="1" thickTop="1">
      <c r="A78" s="464">
        <v>73</v>
      </c>
      <c r="B78" s="487" t="s">
        <v>169</v>
      </c>
      <c r="C78" s="460"/>
      <c r="D78" s="460"/>
      <c r="E78" s="460"/>
      <c r="F78" s="460"/>
      <c r="G78" s="460"/>
      <c r="H78" s="460"/>
      <c r="I78" s="495"/>
      <c r="J78" s="460"/>
      <c r="K78" s="460"/>
      <c r="L78" s="460"/>
      <c r="M78" s="460"/>
      <c r="N78" s="460"/>
    </row>
    <row r="79" spans="1:14" ht="14.25" thickBot="1" thickTop="1">
      <c r="A79" s="464">
        <v>74</v>
      </c>
      <c r="B79" s="496" t="s">
        <v>170</v>
      </c>
      <c r="C79" s="460"/>
      <c r="D79" s="460"/>
      <c r="E79" s="460"/>
      <c r="F79" s="460"/>
      <c r="G79" s="460"/>
      <c r="H79" s="460"/>
      <c r="I79" s="460">
        <v>5870760</v>
      </c>
      <c r="J79" s="460"/>
      <c r="K79" s="495">
        <v>82331.22013395559</v>
      </c>
      <c r="L79" s="497">
        <v>0.014023945815185016</v>
      </c>
      <c r="M79" s="460"/>
      <c r="N79" s="460"/>
    </row>
    <row r="80" spans="1:14" ht="13.5" thickTop="1">
      <c r="A80" s="464">
        <v>75</v>
      </c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</row>
    <row r="81" spans="1:14" ht="12.75">
      <c r="A81" s="464">
        <v>76</v>
      </c>
      <c r="B81" s="460"/>
      <c r="C81" s="460"/>
      <c r="D81" s="460"/>
      <c r="E81" s="460"/>
      <c r="F81" s="460"/>
      <c r="G81" s="544" t="s">
        <v>148</v>
      </c>
      <c r="H81" s="544"/>
      <c r="I81" s="544"/>
      <c r="J81" s="460"/>
      <c r="K81" s="463" t="s">
        <v>149</v>
      </c>
      <c r="L81" s="463"/>
      <c r="M81" s="463" t="s">
        <v>149</v>
      </c>
      <c r="N81" s="463"/>
    </row>
    <row r="82" spans="1:14" ht="12.75">
      <c r="A82" s="464">
        <v>77</v>
      </c>
      <c r="B82" s="465" t="s">
        <v>180</v>
      </c>
      <c r="C82" s="466"/>
      <c r="D82" s="466"/>
      <c r="E82" s="467"/>
      <c r="F82" s="460"/>
      <c r="G82" s="545" t="s">
        <v>152</v>
      </c>
      <c r="H82" s="545"/>
      <c r="I82" s="545"/>
      <c r="J82" s="460"/>
      <c r="K82" s="463" t="s">
        <v>153</v>
      </c>
      <c r="L82" s="463" t="s">
        <v>154</v>
      </c>
      <c r="M82" s="463" t="s">
        <v>153</v>
      </c>
      <c r="N82" s="463"/>
    </row>
    <row r="83" spans="1:14" ht="13.5" thickBot="1">
      <c r="A83" s="464">
        <v>78</v>
      </c>
      <c r="B83" s="468" t="s">
        <v>155</v>
      </c>
      <c r="C83" s="468"/>
      <c r="D83" s="468"/>
      <c r="E83" s="469" t="s">
        <v>116</v>
      </c>
      <c r="F83" s="460"/>
      <c r="G83" s="470" t="s">
        <v>116</v>
      </c>
      <c r="H83" s="470" t="s">
        <v>156</v>
      </c>
      <c r="I83" s="471" t="s">
        <v>157</v>
      </c>
      <c r="J83" s="460"/>
      <c r="K83" s="470" t="s">
        <v>158</v>
      </c>
      <c r="L83" s="470" t="s">
        <v>159</v>
      </c>
      <c r="M83" s="470" t="s">
        <v>158</v>
      </c>
      <c r="N83" s="472"/>
    </row>
    <row r="84" spans="1:14" ht="12.75">
      <c r="A84" s="464">
        <v>79</v>
      </c>
      <c r="B84" s="460"/>
      <c r="C84" s="460" t="s">
        <v>172</v>
      </c>
      <c r="D84" s="460"/>
      <c r="E84" s="498">
        <v>0</v>
      </c>
      <c r="F84" s="460"/>
      <c r="G84" s="475">
        <v>23897</v>
      </c>
      <c r="H84" s="476">
        <v>0.65141</v>
      </c>
      <c r="I84" s="477">
        <v>15567</v>
      </c>
      <c r="J84" s="478">
        <v>1</v>
      </c>
      <c r="K84" s="460">
        <v>247.4168814228768</v>
      </c>
      <c r="L84" s="478">
        <v>0.015893677742845558</v>
      </c>
      <c r="M84" s="479">
        <v>0.01035347036962283</v>
      </c>
      <c r="N84" s="480">
        <v>0.00018233137495599246</v>
      </c>
    </row>
    <row r="85" spans="1:14" ht="12.75">
      <c r="A85" s="464">
        <v>80</v>
      </c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</row>
    <row r="86" spans="1:14" ht="12.75">
      <c r="A86" s="464">
        <v>81</v>
      </c>
      <c r="B86" s="460"/>
      <c r="C86" s="460"/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460"/>
    </row>
    <row r="87" spans="1:14" ht="13.5" thickBot="1">
      <c r="A87" s="464">
        <v>82</v>
      </c>
      <c r="B87" s="460"/>
      <c r="C87" s="460"/>
      <c r="D87" s="460"/>
      <c r="E87" s="460"/>
      <c r="F87" s="460"/>
      <c r="G87" s="460"/>
      <c r="H87" s="460"/>
      <c r="I87" s="495">
        <v>194176815</v>
      </c>
      <c r="J87" s="460"/>
      <c r="K87" s="495">
        <v>3179618.0000000005</v>
      </c>
      <c r="L87" s="497">
        <v>0.016374859171523648</v>
      </c>
      <c r="M87" s="460"/>
      <c r="N87" s="503">
        <v>55995.149556403514</v>
      </c>
    </row>
    <row r="88" ht="13.5" thickTop="1"/>
  </sheetData>
  <sheetProtection/>
  <mergeCells count="14">
    <mergeCell ref="G67:I67"/>
    <mergeCell ref="G68:I68"/>
    <mergeCell ref="G81:I81"/>
    <mergeCell ref="G82:I82"/>
    <mergeCell ref="G26:I26"/>
    <mergeCell ref="G39:I39"/>
    <mergeCell ref="G40:I40"/>
    <mergeCell ref="G53:I53"/>
    <mergeCell ref="G54:I54"/>
    <mergeCell ref="G5:I5"/>
    <mergeCell ref="G6:I6"/>
    <mergeCell ref="G19:I19"/>
    <mergeCell ref="G20:I20"/>
    <mergeCell ref="G25:I25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L80" sqref="L80"/>
    </sheetView>
  </sheetViews>
  <sheetFormatPr defaultColWidth="9.140625" defaultRowHeight="12.75"/>
  <cols>
    <col min="1" max="1" width="6.421875" style="508" customWidth="1"/>
    <col min="2" max="2" width="23.8515625" style="508" customWidth="1"/>
    <col min="3" max="3" width="10.8515625" style="508" customWidth="1"/>
    <col min="4" max="5" width="9.57421875" style="508" customWidth="1"/>
    <col min="6" max="6" width="9.28125" style="508" customWidth="1"/>
    <col min="7" max="16384" width="9.140625" style="508" customWidth="1"/>
  </cols>
  <sheetData>
    <row r="1" spans="1:11" ht="11.25">
      <c r="A1" s="348"/>
      <c r="B1" s="506" t="s">
        <v>136</v>
      </c>
      <c r="C1" s="507"/>
      <c r="D1" s="507"/>
      <c r="E1" s="507"/>
      <c r="F1" s="507"/>
      <c r="G1" s="507"/>
      <c r="H1" s="507"/>
      <c r="I1" s="348"/>
      <c r="J1" s="348"/>
      <c r="K1" s="348"/>
    </row>
    <row r="2" spans="1:11" ht="11.25">
      <c r="A2" s="348"/>
      <c r="B2" s="506" t="s">
        <v>141</v>
      </c>
      <c r="G2" s="509"/>
      <c r="H2" s="509"/>
      <c r="I2" s="348"/>
      <c r="J2" s="348"/>
      <c r="K2" s="348"/>
    </row>
    <row r="3" spans="1:11" ht="11.25">
      <c r="A3" s="348"/>
      <c r="B3" s="347"/>
      <c r="C3" s="348"/>
      <c r="D3" s="348"/>
      <c r="E3" s="348"/>
      <c r="F3" s="348"/>
      <c r="G3" s="348"/>
      <c r="H3" s="348"/>
      <c r="I3" s="348"/>
      <c r="J3" s="348"/>
      <c r="K3" s="348"/>
    </row>
    <row r="4" spans="1:11" ht="11.25">
      <c r="A4" s="510" t="s">
        <v>77</v>
      </c>
      <c r="B4" s="415" t="s">
        <v>137</v>
      </c>
      <c r="C4" s="349"/>
      <c r="D4" s="350"/>
      <c r="E4" s="351"/>
      <c r="F4" s="352"/>
      <c r="G4" s="351"/>
      <c r="H4" s="353"/>
      <c r="I4" s="348"/>
      <c r="J4" s="348"/>
      <c r="K4" s="348"/>
    </row>
    <row r="5" spans="1:11" ht="11.25">
      <c r="A5" s="510"/>
      <c r="B5" s="354"/>
      <c r="C5" s="355"/>
      <c r="D5" s="354"/>
      <c r="E5" s="356"/>
      <c r="F5" s="357"/>
      <c r="G5" s="356"/>
      <c r="H5" s="358"/>
      <c r="I5" s="348"/>
      <c r="J5" s="348"/>
      <c r="K5" s="348"/>
    </row>
    <row r="6" spans="1:11" ht="12" thickBot="1">
      <c r="A6" s="510"/>
      <c r="B6" s="509" t="s">
        <v>79</v>
      </c>
      <c r="C6" s="509" t="s">
        <v>80</v>
      </c>
      <c r="D6" s="509" t="s">
        <v>81</v>
      </c>
      <c r="E6" s="509" t="s">
        <v>82</v>
      </c>
      <c r="F6" s="509" t="s">
        <v>83</v>
      </c>
      <c r="G6" s="356"/>
      <c r="H6" s="358"/>
      <c r="I6" s="348"/>
      <c r="J6" s="348"/>
      <c r="K6" s="348"/>
    </row>
    <row r="7" spans="1:11" ht="11.25">
      <c r="A7" s="510"/>
      <c r="B7" s="343"/>
      <c r="C7" s="408" t="s">
        <v>84</v>
      </c>
      <c r="D7" s="392"/>
      <c r="E7" s="392"/>
      <c r="F7" s="393"/>
      <c r="G7" s="359" t="s">
        <v>85</v>
      </c>
      <c r="H7" s="344"/>
      <c r="I7" s="348"/>
      <c r="J7" s="348"/>
      <c r="K7" s="348"/>
    </row>
    <row r="8" spans="1:11" ht="11.25">
      <c r="A8" s="510"/>
      <c r="B8" s="343"/>
      <c r="C8" s="394" t="s">
        <v>86</v>
      </c>
      <c r="D8" s="388"/>
      <c r="E8" s="389" t="s">
        <v>87</v>
      </c>
      <c r="F8" s="395"/>
      <c r="G8" s="348"/>
      <c r="H8" s="344"/>
      <c r="I8" s="348"/>
      <c r="J8" s="348"/>
      <c r="K8" s="348"/>
    </row>
    <row r="9" spans="1:11" ht="11.25">
      <c r="A9" s="510"/>
      <c r="B9" s="343"/>
      <c r="C9" s="396" t="s">
        <v>88</v>
      </c>
      <c r="D9" s="385" t="s">
        <v>89</v>
      </c>
      <c r="E9" s="385" t="s">
        <v>88</v>
      </c>
      <c r="F9" s="397" t="s">
        <v>89</v>
      </c>
      <c r="G9" s="348"/>
      <c r="H9" s="381"/>
      <c r="I9" s="348"/>
      <c r="J9" s="348"/>
      <c r="K9" s="348"/>
    </row>
    <row r="10" spans="1:11" ht="11.25">
      <c r="A10" s="510">
        <v>1</v>
      </c>
      <c r="B10" s="360" t="s">
        <v>90</v>
      </c>
      <c r="C10" s="426">
        <v>1.87767</v>
      </c>
      <c r="D10" s="411">
        <v>0.69704</v>
      </c>
      <c r="E10" s="411">
        <v>2.22938</v>
      </c>
      <c r="F10" s="427">
        <v>0.92557</v>
      </c>
      <c r="G10" s="511" t="s">
        <v>91</v>
      </c>
      <c r="H10" s="380"/>
      <c r="I10" s="348"/>
      <c r="J10" s="348"/>
      <c r="K10" s="348"/>
    </row>
    <row r="11" spans="1:11" ht="11.25">
      <c r="A11" s="510">
        <v>2</v>
      </c>
      <c r="B11" s="362" t="s">
        <v>92</v>
      </c>
      <c r="C11" s="512">
        <v>-0.03643</v>
      </c>
      <c r="D11" s="513">
        <v>-0.01352</v>
      </c>
      <c r="E11" s="513">
        <v>-0.04325</v>
      </c>
      <c r="F11" s="514">
        <v>-0.01796</v>
      </c>
      <c r="G11" s="511" t="s">
        <v>93</v>
      </c>
      <c r="H11" s="382"/>
      <c r="I11" s="348"/>
      <c r="J11" s="348"/>
      <c r="K11" s="348"/>
    </row>
    <row r="12" spans="1:11" ht="11.25">
      <c r="A12" s="510">
        <v>3</v>
      </c>
      <c r="B12" s="363" t="s">
        <v>94</v>
      </c>
      <c r="C12" s="426">
        <v>0.37525</v>
      </c>
      <c r="D12" s="414">
        <v>0.37525</v>
      </c>
      <c r="E12" s="414">
        <v>0.37525</v>
      </c>
      <c r="F12" s="428">
        <v>0.37525</v>
      </c>
      <c r="G12" s="511" t="s">
        <v>95</v>
      </c>
      <c r="H12" s="380"/>
      <c r="I12" s="348"/>
      <c r="J12" s="348"/>
      <c r="K12" s="348"/>
    </row>
    <row r="13" spans="1:11" ht="11.25">
      <c r="A13" s="510">
        <v>4</v>
      </c>
      <c r="B13" s="363" t="s">
        <v>96</v>
      </c>
      <c r="C13" s="426">
        <v>0.01519</v>
      </c>
      <c r="D13" s="414">
        <v>0.01519</v>
      </c>
      <c r="E13" s="414">
        <v>0.01519</v>
      </c>
      <c r="F13" s="428">
        <v>0.01519</v>
      </c>
      <c r="G13" s="511" t="s">
        <v>97</v>
      </c>
      <c r="H13" s="380"/>
      <c r="I13" s="348"/>
      <c r="J13" s="348"/>
      <c r="K13" s="348"/>
    </row>
    <row r="14" spans="1:11" ht="11.25">
      <c r="A14" s="510">
        <v>5</v>
      </c>
      <c r="B14" s="363" t="s">
        <v>98</v>
      </c>
      <c r="C14" s="426">
        <v>0</v>
      </c>
      <c r="D14" s="411">
        <v>0</v>
      </c>
      <c r="E14" s="411">
        <v>0</v>
      </c>
      <c r="F14" s="427">
        <v>0</v>
      </c>
      <c r="G14" s="361"/>
      <c r="H14" s="380"/>
      <c r="I14" s="348"/>
      <c r="J14" s="348"/>
      <c r="K14" s="348"/>
    </row>
    <row r="15" spans="1:11" ht="11.25">
      <c r="A15" s="510">
        <v>6</v>
      </c>
      <c r="B15" s="364" t="s">
        <v>99</v>
      </c>
      <c r="C15" s="400">
        <v>2.23168</v>
      </c>
      <c r="D15" s="400">
        <v>1.07396</v>
      </c>
      <c r="E15" s="400">
        <v>2.57657</v>
      </c>
      <c r="F15" s="416">
        <v>1.29805</v>
      </c>
      <c r="G15" s="348"/>
      <c r="H15" s="379"/>
      <c r="I15" s="348"/>
      <c r="J15" s="348"/>
      <c r="K15" s="348"/>
    </row>
    <row r="16" spans="1:11" ht="11.25">
      <c r="A16" s="510">
        <v>7</v>
      </c>
      <c r="B16" s="365"/>
      <c r="C16" s="400"/>
      <c r="D16" s="387"/>
      <c r="E16" s="387"/>
      <c r="F16" s="401"/>
      <c r="G16" s="348"/>
      <c r="H16" s="379"/>
      <c r="I16" s="348"/>
      <c r="J16" s="348"/>
      <c r="K16" s="348"/>
    </row>
    <row r="17" spans="1:11" ht="11.25">
      <c r="A17" s="510">
        <v>8</v>
      </c>
      <c r="B17" s="365" t="s">
        <v>100</v>
      </c>
      <c r="C17" s="512">
        <v>0.5393</v>
      </c>
      <c r="D17" s="515">
        <v>0.5393</v>
      </c>
      <c r="E17" s="513">
        <v>1.14862</v>
      </c>
      <c r="F17" s="516">
        <v>1.14862</v>
      </c>
      <c r="G17" s="511" t="s">
        <v>101</v>
      </c>
      <c r="H17" s="379"/>
      <c r="I17" s="348"/>
      <c r="J17" s="348"/>
      <c r="K17" s="348"/>
    </row>
    <row r="18" spans="1:11" ht="11.25">
      <c r="A18" s="510">
        <v>9</v>
      </c>
      <c r="B18" s="365" t="s">
        <v>102</v>
      </c>
      <c r="C18" s="512">
        <v>-0.00133</v>
      </c>
      <c r="D18" s="515">
        <v>-0.00133</v>
      </c>
      <c r="E18" s="513">
        <v>-0.00283</v>
      </c>
      <c r="F18" s="516">
        <v>-0.00283</v>
      </c>
      <c r="G18" s="511" t="s">
        <v>101</v>
      </c>
      <c r="H18" s="379"/>
      <c r="I18" s="348"/>
      <c r="J18" s="348"/>
      <c r="K18" s="348"/>
    </row>
    <row r="19" spans="1:11" ht="11.25">
      <c r="A19" s="510">
        <v>10</v>
      </c>
      <c r="B19" s="366" t="s">
        <v>103</v>
      </c>
      <c r="C19" s="398">
        <v>0.53797</v>
      </c>
      <c r="D19" s="398">
        <v>0.53797</v>
      </c>
      <c r="E19" s="398">
        <v>1.1457899999999999</v>
      </c>
      <c r="F19" s="398">
        <v>1.1457899999999999</v>
      </c>
      <c r="G19" s="361"/>
      <c r="H19" s="380"/>
      <c r="I19" s="348"/>
      <c r="J19" s="348"/>
      <c r="K19" s="348"/>
    </row>
    <row r="20" spans="1:11" ht="11.25">
      <c r="A20" s="510">
        <v>11</v>
      </c>
      <c r="B20" s="367"/>
      <c r="C20" s="398"/>
      <c r="D20" s="386"/>
      <c r="E20" s="386"/>
      <c r="F20" s="399"/>
      <c r="G20" s="348"/>
      <c r="H20" s="380"/>
      <c r="I20" s="348"/>
      <c r="J20" s="348"/>
      <c r="K20" s="348"/>
    </row>
    <row r="21" spans="1:11" ht="11.25">
      <c r="A21" s="510">
        <v>12</v>
      </c>
      <c r="B21" s="367" t="s">
        <v>104</v>
      </c>
      <c r="C21" s="429">
        <v>4.23756</v>
      </c>
      <c r="D21" s="386">
        <v>4.23756</v>
      </c>
      <c r="E21" s="413">
        <v>4.23756</v>
      </c>
      <c r="F21" s="418">
        <v>4.23756</v>
      </c>
      <c r="G21" s="511" t="s">
        <v>101</v>
      </c>
      <c r="H21" s="380"/>
      <c r="I21" s="348"/>
      <c r="J21" s="348"/>
      <c r="K21" s="348"/>
    </row>
    <row r="22" spans="1:11" ht="11.25">
      <c r="A22" s="510">
        <v>13</v>
      </c>
      <c r="B22" s="367" t="s">
        <v>105</v>
      </c>
      <c r="C22" s="429">
        <v>0.36623</v>
      </c>
      <c r="D22" s="386">
        <v>0.36623</v>
      </c>
      <c r="E22" s="386">
        <v>0.36623</v>
      </c>
      <c r="F22" s="399">
        <v>0.36623</v>
      </c>
      <c r="G22" s="511" t="s">
        <v>101</v>
      </c>
      <c r="H22" s="380"/>
      <c r="I22" s="348"/>
      <c r="J22" s="348"/>
      <c r="K22" s="348"/>
    </row>
    <row r="23" spans="1:11" ht="11.25">
      <c r="A23" s="510">
        <v>14</v>
      </c>
      <c r="B23" s="366" t="s">
        <v>106</v>
      </c>
      <c r="C23" s="398">
        <v>4.60379</v>
      </c>
      <c r="D23" s="398">
        <v>4.60379</v>
      </c>
      <c r="E23" s="398">
        <v>4.60379</v>
      </c>
      <c r="F23" s="398">
        <v>4.60379</v>
      </c>
      <c r="G23" s="361"/>
      <c r="H23" s="380"/>
      <c r="I23" s="348"/>
      <c r="J23" s="348"/>
      <c r="K23" s="348"/>
    </row>
    <row r="24" spans="1:11" ht="11.25">
      <c r="A24" s="510">
        <v>15</v>
      </c>
      <c r="B24" s="366"/>
      <c r="C24" s="398"/>
      <c r="D24" s="386"/>
      <c r="E24" s="386"/>
      <c r="F24" s="399"/>
      <c r="G24" s="348"/>
      <c r="H24" s="380"/>
      <c r="I24" s="348"/>
      <c r="J24" s="348"/>
      <c r="K24" s="348"/>
    </row>
    <row r="25" spans="1:11" ht="12" thickBot="1">
      <c r="A25" s="510">
        <v>16</v>
      </c>
      <c r="B25" s="366" t="s">
        <v>107</v>
      </c>
      <c r="C25" s="402">
        <v>7.37344</v>
      </c>
      <c r="D25" s="402">
        <v>6.21572</v>
      </c>
      <c r="E25" s="402">
        <v>8.32615</v>
      </c>
      <c r="F25" s="402">
        <v>7.04763</v>
      </c>
      <c r="G25" s="348"/>
      <c r="H25" s="383"/>
      <c r="I25" s="348"/>
      <c r="J25" s="348"/>
      <c r="K25" s="348"/>
    </row>
    <row r="26" spans="1:11" ht="11.25">
      <c r="A26" s="510">
        <v>17</v>
      </c>
      <c r="B26" s="368"/>
      <c r="C26" s="369"/>
      <c r="D26" s="348"/>
      <c r="E26" s="370"/>
      <c r="F26" s="361"/>
      <c r="G26" s="348"/>
      <c r="H26" s="384"/>
      <c r="I26" s="348"/>
      <c r="J26" s="348"/>
      <c r="K26" s="348"/>
    </row>
    <row r="27" spans="1:11" ht="12" thickBot="1">
      <c r="A27" s="510">
        <v>18</v>
      </c>
      <c r="B27" s="368"/>
      <c r="C27" s="369"/>
      <c r="D27" s="348"/>
      <c r="E27" s="370"/>
      <c r="F27" s="361"/>
      <c r="G27" s="348"/>
      <c r="H27" s="384"/>
      <c r="I27" s="348"/>
      <c r="J27" s="348"/>
      <c r="K27" s="348"/>
    </row>
    <row r="28" spans="1:11" ht="11.25">
      <c r="A28" s="510">
        <v>19</v>
      </c>
      <c r="B28" s="343"/>
      <c r="C28" s="409" t="s">
        <v>108</v>
      </c>
      <c r="D28" s="403"/>
      <c r="E28" s="404"/>
      <c r="F28" s="405"/>
      <c r="G28" s="348"/>
      <c r="H28" s="344"/>
      <c r="I28" s="348"/>
      <c r="J28" s="348"/>
      <c r="K28" s="348"/>
    </row>
    <row r="29" spans="1:11" ht="11.25">
      <c r="A29" s="510">
        <v>20</v>
      </c>
      <c r="B29" s="343"/>
      <c r="C29" s="406" t="s">
        <v>86</v>
      </c>
      <c r="D29" s="390"/>
      <c r="E29" s="391" t="s">
        <v>87</v>
      </c>
      <c r="F29" s="407"/>
      <c r="G29" s="348"/>
      <c r="H29" s="344"/>
      <c r="I29" s="348"/>
      <c r="J29" s="348"/>
      <c r="K29" s="348"/>
    </row>
    <row r="30" spans="1:11" ht="11.25">
      <c r="A30" s="510">
        <v>21</v>
      </c>
      <c r="B30" s="343"/>
      <c r="C30" s="396" t="s">
        <v>88</v>
      </c>
      <c r="D30" s="385" t="s">
        <v>89</v>
      </c>
      <c r="E30" s="385" t="s">
        <v>88</v>
      </c>
      <c r="F30" s="397" t="s">
        <v>89</v>
      </c>
      <c r="G30" s="348"/>
      <c r="H30" s="381"/>
      <c r="I30" s="348"/>
      <c r="J30" s="348"/>
      <c r="K30" s="348"/>
    </row>
    <row r="31" spans="1:11" ht="11.25">
      <c r="A31" s="510">
        <v>22</v>
      </c>
      <c r="B31" s="360" t="s">
        <v>90</v>
      </c>
      <c r="C31" s="398">
        <v>1.87767</v>
      </c>
      <c r="D31" s="386">
        <v>0.69704</v>
      </c>
      <c r="E31" s="386">
        <v>2.22938</v>
      </c>
      <c r="F31" s="399">
        <v>0.92557</v>
      </c>
      <c r="G31" s="511" t="s">
        <v>91</v>
      </c>
      <c r="H31" s="380"/>
      <c r="I31" s="348"/>
      <c r="J31" s="348"/>
      <c r="K31" s="348"/>
    </row>
    <row r="32" spans="1:11" ht="11.25">
      <c r="A32" s="510">
        <v>23</v>
      </c>
      <c r="B32" s="362" t="s">
        <v>92</v>
      </c>
      <c r="C32" s="417">
        <v>-0.03499</v>
      </c>
      <c r="D32" s="417">
        <v>-0.01299</v>
      </c>
      <c r="E32" s="417">
        <v>-0.04154</v>
      </c>
      <c r="F32" s="417">
        <v>-0.01725</v>
      </c>
      <c r="G32" s="511" t="s">
        <v>135</v>
      </c>
      <c r="H32" s="380"/>
      <c r="I32" s="348"/>
      <c r="J32" s="348"/>
      <c r="K32" s="348"/>
    </row>
    <row r="33" spans="1:11" ht="11.25">
      <c r="A33" s="510">
        <v>24</v>
      </c>
      <c r="B33" s="363" t="s">
        <v>94</v>
      </c>
      <c r="C33" s="417">
        <v>0.37525</v>
      </c>
      <c r="D33" s="417">
        <v>0.37525</v>
      </c>
      <c r="E33" s="417">
        <v>0.37525</v>
      </c>
      <c r="F33" s="417">
        <v>0.37525</v>
      </c>
      <c r="G33" s="511" t="s">
        <v>138</v>
      </c>
      <c r="H33" s="380"/>
      <c r="I33" s="348"/>
      <c r="J33" s="348"/>
      <c r="K33" s="348"/>
    </row>
    <row r="34" spans="1:11" ht="11.25">
      <c r="A34" s="510">
        <v>25</v>
      </c>
      <c r="B34" s="363" t="s">
        <v>96</v>
      </c>
      <c r="C34" s="398">
        <v>0.01519</v>
      </c>
      <c r="D34" s="386">
        <v>0.01519</v>
      </c>
      <c r="E34" s="386">
        <v>0.01519</v>
      </c>
      <c r="F34" s="399">
        <v>0.01519</v>
      </c>
      <c r="G34" s="511" t="s">
        <v>97</v>
      </c>
      <c r="H34" s="380"/>
      <c r="I34" s="348"/>
      <c r="J34" s="348"/>
      <c r="K34" s="348"/>
    </row>
    <row r="35" spans="1:11" ht="11.25">
      <c r="A35" s="510">
        <v>26</v>
      </c>
      <c r="B35" s="363" t="s">
        <v>98</v>
      </c>
      <c r="C35" s="417">
        <v>0.03080940943434142</v>
      </c>
      <c r="D35" s="417">
        <v>0.01143666425216699</v>
      </c>
      <c r="E35" s="417">
        <v>0.03657848996072988</v>
      </c>
      <c r="F35" s="417">
        <v>0.01518626395643671</v>
      </c>
      <c r="G35" s="511" t="s">
        <v>201</v>
      </c>
      <c r="H35" s="380"/>
      <c r="I35" s="348"/>
      <c r="J35" s="348"/>
      <c r="K35" s="348"/>
    </row>
    <row r="36" spans="1:11" ht="11.25">
      <c r="A36" s="510">
        <v>27</v>
      </c>
      <c r="B36" s="364" t="s">
        <v>99</v>
      </c>
      <c r="C36" s="400">
        <v>2.2639294094343416</v>
      </c>
      <c r="D36" s="400">
        <v>1.085926664252167</v>
      </c>
      <c r="E36" s="400">
        <v>2.6148584899607297</v>
      </c>
      <c r="F36" s="416">
        <v>1.3139462639564368</v>
      </c>
      <c r="G36" s="348"/>
      <c r="H36" s="379"/>
      <c r="I36" s="348"/>
      <c r="J36" s="348"/>
      <c r="K36" s="348"/>
    </row>
    <row r="37" spans="1:11" ht="11.25">
      <c r="A37" s="510">
        <v>28</v>
      </c>
      <c r="B37" s="371"/>
      <c r="C37" s="400"/>
      <c r="D37" s="387"/>
      <c r="E37" s="387"/>
      <c r="F37" s="401"/>
      <c r="G37" s="348"/>
      <c r="H37" s="379"/>
      <c r="I37" s="348"/>
      <c r="J37" s="348"/>
      <c r="K37" s="348"/>
    </row>
    <row r="38" spans="1:11" ht="11.25">
      <c r="A38" s="510">
        <v>29</v>
      </c>
      <c r="B38" s="375" t="s">
        <v>100</v>
      </c>
      <c r="C38" s="517">
        <v>0.5521560843972968</v>
      </c>
      <c r="D38" s="517">
        <v>0.5521560843972968</v>
      </c>
      <c r="E38" s="517">
        <v>1.176004089338771</v>
      </c>
      <c r="F38" s="517">
        <v>1.176004089338771</v>
      </c>
      <c r="G38" s="511" t="s">
        <v>109</v>
      </c>
      <c r="H38" s="379"/>
      <c r="I38" s="348"/>
      <c r="J38" s="348"/>
      <c r="K38" s="348"/>
    </row>
    <row r="39" spans="1:11" ht="11.25">
      <c r="A39" s="510">
        <v>30</v>
      </c>
      <c r="B39" s="375" t="s">
        <v>102</v>
      </c>
      <c r="C39" s="517">
        <v>0.012439354739926366</v>
      </c>
      <c r="D39" s="517">
        <v>0.012439354739926366</v>
      </c>
      <c r="E39" s="517">
        <v>0.026505910661228937</v>
      </c>
      <c r="F39" s="517">
        <v>0.026505910661228937</v>
      </c>
      <c r="G39" s="511" t="s">
        <v>110</v>
      </c>
      <c r="H39" s="382"/>
      <c r="I39" s="348"/>
      <c r="J39" s="348"/>
      <c r="K39" s="348"/>
    </row>
    <row r="40" spans="1:11" ht="11.25">
      <c r="A40" s="510">
        <v>31</v>
      </c>
      <c r="B40" s="366" t="s">
        <v>103</v>
      </c>
      <c r="C40" s="398">
        <v>0.5645954391372232</v>
      </c>
      <c r="D40" s="398">
        <v>0.5645954391372232</v>
      </c>
      <c r="E40" s="398">
        <v>1.20251</v>
      </c>
      <c r="F40" s="398">
        <v>1.20251</v>
      </c>
      <c r="G40" s="348"/>
      <c r="H40" s="380"/>
      <c r="I40" s="348"/>
      <c r="J40" s="348"/>
      <c r="K40" s="348"/>
    </row>
    <row r="41" spans="1:11" ht="11.25">
      <c r="A41" s="510">
        <v>32</v>
      </c>
      <c r="B41" s="360"/>
      <c r="C41" s="398"/>
      <c r="D41" s="386"/>
      <c r="E41" s="386"/>
      <c r="F41" s="399"/>
      <c r="G41" s="348"/>
      <c r="H41" s="380"/>
      <c r="I41" s="348"/>
      <c r="J41" s="348"/>
      <c r="K41" s="348"/>
    </row>
    <row r="42" spans="1:11" ht="11.25">
      <c r="A42" s="510">
        <v>33</v>
      </c>
      <c r="B42" s="376" t="s">
        <v>104</v>
      </c>
      <c r="C42" s="417">
        <v>4.15064</v>
      </c>
      <c r="D42" s="417">
        <v>4.15064</v>
      </c>
      <c r="E42" s="417">
        <v>4.15064</v>
      </c>
      <c r="F42" s="417">
        <v>4.15064</v>
      </c>
      <c r="G42" s="511" t="s">
        <v>109</v>
      </c>
      <c r="H42" s="382"/>
      <c r="I42" s="348"/>
      <c r="J42" s="348"/>
      <c r="K42" s="348"/>
    </row>
    <row r="43" spans="1:11" ht="11.25">
      <c r="A43" s="510">
        <v>34</v>
      </c>
      <c r="B43" s="377" t="s">
        <v>105</v>
      </c>
      <c r="C43" s="417">
        <v>0.34133</v>
      </c>
      <c r="D43" s="417">
        <v>0.34133</v>
      </c>
      <c r="E43" s="417">
        <v>0.34133</v>
      </c>
      <c r="F43" s="417">
        <v>0.34133</v>
      </c>
      <c r="G43" s="511" t="s">
        <v>110</v>
      </c>
      <c r="H43" s="379"/>
      <c r="I43" s="348"/>
      <c r="J43" s="348"/>
      <c r="K43" s="348"/>
    </row>
    <row r="44" spans="1:11" ht="11.25">
      <c r="A44" s="510">
        <v>35</v>
      </c>
      <c r="B44" s="366" t="s">
        <v>106</v>
      </c>
      <c r="C44" s="398">
        <v>4.49197</v>
      </c>
      <c r="D44" s="398">
        <v>4.49197</v>
      </c>
      <c r="E44" s="398">
        <v>4.49197</v>
      </c>
      <c r="F44" s="398">
        <v>4.49197</v>
      </c>
      <c r="G44" s="380"/>
      <c r="H44" s="380"/>
      <c r="I44" s="348"/>
      <c r="J44" s="348"/>
      <c r="K44" s="348"/>
    </row>
    <row r="45" spans="1:11" ht="11.25">
      <c r="A45" s="510">
        <v>36</v>
      </c>
      <c r="B45" s="366"/>
      <c r="C45" s="398"/>
      <c r="D45" s="386"/>
      <c r="E45" s="386"/>
      <c r="F45" s="399"/>
      <c r="G45" s="380"/>
      <c r="H45" s="380"/>
      <c r="I45" s="348"/>
      <c r="J45" s="348"/>
      <c r="K45" s="348"/>
    </row>
    <row r="46" spans="1:11" ht="12" thickBot="1">
      <c r="A46" s="510">
        <v>37</v>
      </c>
      <c r="B46" s="366" t="s">
        <v>107</v>
      </c>
      <c r="C46" s="402">
        <v>7.320494848571565</v>
      </c>
      <c r="D46" s="402">
        <v>6.14249210338939</v>
      </c>
      <c r="E46" s="402">
        <v>8.30933848996073</v>
      </c>
      <c r="F46" s="402">
        <v>7.008426263956437</v>
      </c>
      <c r="G46" s="383"/>
      <c r="H46" s="383"/>
      <c r="I46" s="348"/>
      <c r="J46" s="348"/>
      <c r="K46" s="348"/>
    </row>
    <row r="47" spans="1:11" ht="11.25">
      <c r="A47" s="510">
        <v>38</v>
      </c>
      <c r="B47" s="344"/>
      <c r="C47" s="383"/>
      <c r="D47" s="383"/>
      <c r="E47" s="383"/>
      <c r="F47" s="383"/>
      <c r="G47" s="383"/>
      <c r="H47" s="383"/>
      <c r="I47" s="348"/>
      <c r="J47" s="348"/>
      <c r="K47" s="348"/>
    </row>
    <row r="48" spans="1:11" ht="12" thickBot="1">
      <c r="A48" s="510">
        <v>39</v>
      </c>
      <c r="B48" s="344"/>
      <c r="C48" s="383"/>
      <c r="D48" s="383"/>
      <c r="E48" s="383"/>
      <c r="F48" s="383"/>
      <c r="G48" s="383"/>
      <c r="H48" s="383"/>
      <c r="I48" s="348"/>
      <c r="J48" s="348"/>
      <c r="K48" s="348"/>
    </row>
    <row r="49" spans="1:11" ht="11.25">
      <c r="A49" s="510">
        <v>40</v>
      </c>
      <c r="B49" s="343"/>
      <c r="C49" s="409" t="s">
        <v>111</v>
      </c>
      <c r="D49" s="403"/>
      <c r="E49" s="404"/>
      <c r="F49" s="405"/>
      <c r="G49" s="348"/>
      <c r="H49" s="348"/>
      <c r="I49" s="348"/>
      <c r="J49" s="348"/>
      <c r="K49" s="348"/>
    </row>
    <row r="50" spans="1:11" ht="11.25">
      <c r="A50" s="510">
        <v>41</v>
      </c>
      <c r="B50" s="343"/>
      <c r="C50" s="406" t="s">
        <v>86</v>
      </c>
      <c r="D50" s="390"/>
      <c r="E50" s="391" t="s">
        <v>87</v>
      </c>
      <c r="F50" s="407"/>
      <c r="G50" s="348"/>
      <c r="H50" s="348"/>
      <c r="I50" s="348"/>
      <c r="J50" s="348"/>
      <c r="K50" s="348"/>
    </row>
    <row r="51" spans="1:11" ht="11.25">
      <c r="A51" s="510">
        <v>42</v>
      </c>
      <c r="B51" s="343"/>
      <c r="C51" s="396" t="s">
        <v>88</v>
      </c>
      <c r="D51" s="385" t="s">
        <v>89</v>
      </c>
      <c r="E51" s="385" t="s">
        <v>88</v>
      </c>
      <c r="F51" s="397" t="s">
        <v>89</v>
      </c>
      <c r="G51" s="348"/>
      <c r="H51" s="348"/>
      <c r="I51" s="348"/>
      <c r="J51" s="348"/>
      <c r="K51" s="348"/>
    </row>
    <row r="52" spans="1:11" ht="11.25">
      <c r="A52" s="510">
        <v>43</v>
      </c>
      <c r="B52" s="360" t="s">
        <v>90</v>
      </c>
      <c r="C52" s="398">
        <v>0</v>
      </c>
      <c r="D52" s="398">
        <v>0</v>
      </c>
      <c r="E52" s="398">
        <v>0</v>
      </c>
      <c r="F52" s="410">
        <v>0</v>
      </c>
      <c r="G52" s="348"/>
      <c r="H52" s="348"/>
      <c r="I52" s="348"/>
      <c r="J52" s="348"/>
      <c r="K52" s="348"/>
    </row>
    <row r="53" spans="1:11" ht="11.25">
      <c r="A53" s="510">
        <v>44</v>
      </c>
      <c r="B53" s="362" t="s">
        <v>92</v>
      </c>
      <c r="C53" s="398">
        <v>0.0014399999999999968</v>
      </c>
      <c r="D53" s="398">
        <v>0.000530000000000001</v>
      </c>
      <c r="E53" s="398">
        <v>0.0017099999999999962</v>
      </c>
      <c r="F53" s="410">
        <v>0.0007099999999999988</v>
      </c>
      <c r="G53" s="348"/>
      <c r="H53" s="348"/>
      <c r="I53" s="348"/>
      <c r="J53" s="348"/>
      <c r="K53" s="348"/>
    </row>
    <row r="54" spans="1:11" ht="11.25">
      <c r="A54" s="510">
        <v>45</v>
      </c>
      <c r="B54" s="363" t="s">
        <v>94</v>
      </c>
      <c r="C54" s="398">
        <v>0</v>
      </c>
      <c r="D54" s="398">
        <v>0</v>
      </c>
      <c r="E54" s="398">
        <v>0</v>
      </c>
      <c r="F54" s="410">
        <v>0</v>
      </c>
      <c r="G54" s="348"/>
      <c r="H54" s="348"/>
      <c r="I54" s="348"/>
      <c r="J54" s="348"/>
      <c r="K54" s="348"/>
    </row>
    <row r="55" spans="1:11" ht="11.25">
      <c r="A55" s="510">
        <v>46</v>
      </c>
      <c r="B55" s="363" t="s">
        <v>96</v>
      </c>
      <c r="C55" s="398">
        <v>0</v>
      </c>
      <c r="D55" s="398">
        <v>0</v>
      </c>
      <c r="E55" s="398">
        <v>0</v>
      </c>
      <c r="F55" s="410">
        <v>0</v>
      </c>
      <c r="G55" s="348"/>
      <c r="H55" s="348"/>
      <c r="I55" s="348"/>
      <c r="J55" s="348"/>
      <c r="K55" s="348"/>
    </row>
    <row r="56" spans="1:11" ht="11.25">
      <c r="A56" s="510">
        <v>47</v>
      </c>
      <c r="B56" s="363" t="s">
        <v>98</v>
      </c>
      <c r="C56" s="398">
        <v>0.03080940943434142</v>
      </c>
      <c r="D56" s="398">
        <v>0.01143666425216699</v>
      </c>
      <c r="E56" s="398">
        <v>0.03657848996072988</v>
      </c>
      <c r="F56" s="410">
        <v>0.01518626395643671</v>
      </c>
      <c r="G56" s="348"/>
      <c r="H56" s="348"/>
      <c r="I56" s="348"/>
      <c r="J56" s="348"/>
      <c r="K56" s="348"/>
    </row>
    <row r="57" spans="1:11" ht="11.25">
      <c r="A57" s="510">
        <v>48</v>
      </c>
      <c r="B57" s="364" t="s">
        <v>99</v>
      </c>
      <c r="C57" s="458">
        <v>0.03224940943434142</v>
      </c>
      <c r="D57" s="458">
        <v>0.01196666425216699</v>
      </c>
      <c r="E57" s="458">
        <v>0.03828848996072988</v>
      </c>
      <c r="F57" s="459">
        <v>0.01589626395643671</v>
      </c>
      <c r="G57" s="348"/>
      <c r="H57" s="348"/>
      <c r="I57" s="348"/>
      <c r="J57" s="348"/>
      <c r="K57" s="348"/>
    </row>
    <row r="58" spans="1:11" ht="11.25">
      <c r="A58" s="510">
        <v>49</v>
      </c>
      <c r="B58" s="371"/>
      <c r="C58" s="400"/>
      <c r="D58" s="387"/>
      <c r="E58" s="387"/>
      <c r="F58" s="401"/>
      <c r="G58" s="348"/>
      <c r="H58" s="348"/>
      <c r="I58" s="348"/>
      <c r="J58" s="348"/>
      <c r="K58" s="348"/>
    </row>
    <row r="59" spans="1:11" ht="11.25">
      <c r="A59" s="510">
        <v>50</v>
      </c>
      <c r="B59" s="419" t="s">
        <v>100</v>
      </c>
      <c r="C59" s="398">
        <v>0.012856084397296796</v>
      </c>
      <c r="D59" s="398">
        <v>0.012856084397296796</v>
      </c>
      <c r="E59" s="398">
        <v>0.027384089338771123</v>
      </c>
      <c r="F59" s="410">
        <v>0.027384089338771123</v>
      </c>
      <c r="G59" s="348"/>
      <c r="H59" s="348"/>
      <c r="I59" s="348"/>
      <c r="J59" s="348"/>
      <c r="K59" s="348"/>
    </row>
    <row r="60" spans="1:11" ht="11.25">
      <c r="A60" s="510">
        <v>51</v>
      </c>
      <c r="B60" s="419" t="s">
        <v>102</v>
      </c>
      <c r="C60" s="398">
        <v>0.013769354739926366</v>
      </c>
      <c r="D60" s="398">
        <v>0.013769354739926366</v>
      </c>
      <c r="E60" s="398">
        <v>0.029335910661228936</v>
      </c>
      <c r="F60" s="410">
        <v>0.029335910661228936</v>
      </c>
      <c r="G60" s="348"/>
      <c r="H60" s="348"/>
      <c r="I60" s="348"/>
      <c r="J60" s="348"/>
      <c r="K60" s="348"/>
    </row>
    <row r="61" spans="1:11" ht="11.25">
      <c r="A61" s="510">
        <v>52</v>
      </c>
      <c r="B61" s="366" t="s">
        <v>103</v>
      </c>
      <c r="C61" s="455">
        <v>0.026625439137223164</v>
      </c>
      <c r="D61" s="455">
        <v>0.026625439137223164</v>
      </c>
      <c r="E61" s="455">
        <v>0.05672000000000006</v>
      </c>
      <c r="F61" s="456">
        <v>0.05672000000000006</v>
      </c>
      <c r="G61" s="348"/>
      <c r="H61" s="348"/>
      <c r="I61" s="348"/>
      <c r="J61" s="348"/>
      <c r="K61" s="348"/>
    </row>
    <row r="62" spans="1:11" ht="11.25">
      <c r="A62" s="510">
        <v>53</v>
      </c>
      <c r="B62" s="360"/>
      <c r="C62" s="398"/>
      <c r="D62" s="386"/>
      <c r="E62" s="386"/>
      <c r="F62" s="399"/>
      <c r="G62" s="348"/>
      <c r="H62" s="348"/>
      <c r="I62" s="348"/>
      <c r="J62" s="348"/>
      <c r="K62" s="348"/>
    </row>
    <row r="63" spans="1:11" ht="11.25">
      <c r="A63" s="510">
        <v>54</v>
      </c>
      <c r="B63" s="420" t="s">
        <v>104</v>
      </c>
      <c r="C63" s="398">
        <v>-0.08692000000000011</v>
      </c>
      <c r="D63" s="398">
        <v>-0.08692000000000011</v>
      </c>
      <c r="E63" s="398">
        <v>-0.08692000000000011</v>
      </c>
      <c r="F63" s="410">
        <v>-0.08692000000000011</v>
      </c>
      <c r="G63" s="348"/>
      <c r="H63" s="348"/>
      <c r="I63" s="348"/>
      <c r="J63" s="348"/>
      <c r="K63" s="348"/>
    </row>
    <row r="64" spans="1:11" ht="11.25">
      <c r="A64" s="510">
        <v>55</v>
      </c>
      <c r="B64" s="421" t="s">
        <v>105</v>
      </c>
      <c r="C64" s="398">
        <v>-0.024899999999999978</v>
      </c>
      <c r="D64" s="398">
        <v>-0.024899999999999978</v>
      </c>
      <c r="E64" s="398">
        <v>-0.024899999999999978</v>
      </c>
      <c r="F64" s="410">
        <v>-0.024899999999999978</v>
      </c>
      <c r="G64" s="348"/>
      <c r="H64" s="348"/>
      <c r="I64" s="348"/>
      <c r="J64" s="348"/>
      <c r="K64" s="348"/>
    </row>
    <row r="65" spans="1:11" ht="11.25">
      <c r="A65" s="510">
        <v>56</v>
      </c>
      <c r="B65" s="366" t="s">
        <v>106</v>
      </c>
      <c r="C65" s="455">
        <v>-0.11182000000000009</v>
      </c>
      <c r="D65" s="455">
        <v>-0.11182000000000009</v>
      </c>
      <c r="E65" s="455">
        <v>-0.11182000000000009</v>
      </c>
      <c r="F65" s="456">
        <v>-0.11182000000000009</v>
      </c>
      <c r="G65" s="348"/>
      <c r="H65" s="348"/>
      <c r="I65" s="348"/>
      <c r="J65" s="348"/>
      <c r="K65" s="348"/>
    </row>
    <row r="66" spans="1:11" ht="12" thickBot="1">
      <c r="A66" s="510">
        <v>57</v>
      </c>
      <c r="B66" s="366"/>
      <c r="C66" s="423"/>
      <c r="D66" s="424"/>
      <c r="E66" s="424"/>
      <c r="F66" s="425"/>
      <c r="G66" s="348"/>
      <c r="H66" s="348"/>
      <c r="I66" s="348"/>
      <c r="J66" s="348"/>
      <c r="K66" s="348"/>
    </row>
    <row r="67" spans="1:6" ht="12" thickBot="1">
      <c r="A67" s="510">
        <v>58</v>
      </c>
      <c r="B67" s="366" t="s">
        <v>107</v>
      </c>
      <c r="C67" s="457">
        <v>-0.052945151428435505</v>
      </c>
      <c r="D67" s="457">
        <v>-0.07322789661060994</v>
      </c>
      <c r="E67" s="457">
        <v>-0.016811510039270144</v>
      </c>
      <c r="F67" s="457">
        <v>-0.03920373604356331</v>
      </c>
    </row>
    <row r="68" spans="2:6" ht="12.75" thickBot="1" thickTop="1">
      <c r="B68" s="372" t="s">
        <v>112</v>
      </c>
      <c r="C68" s="422">
        <v>-0.007180522446569748</v>
      </c>
      <c r="D68" s="422">
        <v>-0.011781080327075477</v>
      </c>
      <c r="E68" s="422">
        <v>-0.002019121687607095</v>
      </c>
      <c r="F68" s="422">
        <v>-0.005562683631740395</v>
      </c>
    </row>
    <row r="69" ht="12" thickTop="1"/>
    <row r="71" spans="2:7" ht="11.25">
      <c r="B71" s="537"/>
      <c r="C71" s="537"/>
      <c r="D71" s="537"/>
      <c r="E71" s="537"/>
      <c r="F71" s="537"/>
      <c r="G71" s="537"/>
    </row>
    <row r="72" spans="2:7" ht="11.25">
      <c r="B72" s="536"/>
      <c r="C72" s="537"/>
      <c r="D72" s="537"/>
      <c r="E72" s="537"/>
      <c r="F72" s="537"/>
      <c r="G72" s="537"/>
    </row>
    <row r="73" spans="2:7" ht="11.25">
      <c r="B73" s="536"/>
      <c r="C73" s="537"/>
      <c r="D73" s="537"/>
      <c r="E73" s="537"/>
      <c r="F73" s="537"/>
      <c r="G73" s="537"/>
    </row>
    <row r="74" spans="2:7" ht="11.25">
      <c r="B74" s="221"/>
      <c r="C74" s="434"/>
      <c r="D74" s="434"/>
      <c r="E74" s="434"/>
      <c r="F74" s="434"/>
      <c r="G74" s="434"/>
    </row>
    <row r="75" spans="2:7" ht="11.25">
      <c r="B75" s="438"/>
      <c r="C75" s="437"/>
      <c r="D75" s="437"/>
      <c r="E75" s="430"/>
      <c r="F75" s="437"/>
      <c r="G75" s="430"/>
    </row>
    <row r="76" spans="2:7" ht="11.25">
      <c r="B76" s="106"/>
      <c r="C76" s="331"/>
      <c r="D76" s="437"/>
      <c r="E76" s="430"/>
      <c r="F76" s="437"/>
      <c r="G76" s="430"/>
    </row>
    <row r="77" spans="2:7" ht="11.25">
      <c r="B77" s="332"/>
      <c r="C77" s="333"/>
      <c r="D77" s="437"/>
      <c r="E77" s="437"/>
      <c r="F77" s="437"/>
      <c r="G77" s="438"/>
    </row>
    <row r="78" spans="2:7" ht="11.25">
      <c r="B78" s="438"/>
      <c r="C78" s="437"/>
      <c r="D78" s="437"/>
      <c r="E78" s="437"/>
      <c r="F78" s="437"/>
      <c r="G78" s="437"/>
    </row>
    <row r="79" spans="2:7" ht="11.25">
      <c r="B79" s="437"/>
      <c r="C79" s="334"/>
      <c r="D79" s="335"/>
      <c r="E79" s="336"/>
      <c r="F79" s="334"/>
      <c r="G79" s="337"/>
    </row>
    <row r="80" spans="2:7" ht="11.25">
      <c r="B80" s="437"/>
      <c r="C80" s="338"/>
      <c r="D80" s="454"/>
      <c r="E80" s="454"/>
      <c r="F80" s="454"/>
      <c r="G80" s="339"/>
    </row>
    <row r="81" spans="2:7" ht="11.25">
      <c r="B81" s="437"/>
      <c r="C81" s="338"/>
      <c r="D81" s="454"/>
      <c r="E81" s="454"/>
      <c r="F81" s="454"/>
      <c r="G81" s="339"/>
    </row>
    <row r="82" spans="2:7" ht="11.25">
      <c r="B82" s="437"/>
      <c r="C82" s="338"/>
      <c r="D82" s="454"/>
      <c r="E82" s="454"/>
      <c r="F82" s="454"/>
      <c r="G82" s="339"/>
    </row>
    <row r="83" spans="2:7" ht="11.25">
      <c r="B83" s="437"/>
      <c r="C83" s="338"/>
      <c r="D83" s="454"/>
      <c r="E83" s="454"/>
      <c r="F83" s="454"/>
      <c r="G83" s="339"/>
    </row>
    <row r="84" spans="2:7" ht="11.25">
      <c r="B84" s="437"/>
      <c r="C84" s="338"/>
      <c r="D84" s="454"/>
      <c r="E84" s="454"/>
      <c r="F84" s="454"/>
      <c r="G84" s="339"/>
    </row>
    <row r="85" spans="2:7" ht="11.25">
      <c r="B85" s="437"/>
      <c r="C85" s="338"/>
      <c r="D85" s="454"/>
      <c r="E85" s="454"/>
      <c r="F85" s="454"/>
      <c r="G85" s="339"/>
    </row>
    <row r="86" spans="2:7" ht="11.25">
      <c r="B86" s="437"/>
      <c r="C86" s="338"/>
      <c r="D86" s="454"/>
      <c r="E86" s="454"/>
      <c r="F86" s="454"/>
      <c r="G86" s="339"/>
    </row>
    <row r="87" spans="2:7" ht="11.25">
      <c r="B87" s="437"/>
      <c r="C87" s="338"/>
      <c r="D87" s="454"/>
      <c r="E87" s="454"/>
      <c r="F87" s="454"/>
      <c r="G87" s="339"/>
    </row>
    <row r="88" spans="2:7" ht="11.25">
      <c r="B88" s="437"/>
      <c r="C88" s="338"/>
      <c r="D88" s="454"/>
      <c r="E88" s="454"/>
      <c r="F88" s="454"/>
      <c r="G88" s="339"/>
    </row>
    <row r="89" spans="2:7" ht="11.25">
      <c r="B89" s="437"/>
      <c r="C89" s="338"/>
      <c r="D89" s="454"/>
      <c r="E89" s="454"/>
      <c r="F89" s="454"/>
      <c r="G89" s="339"/>
    </row>
    <row r="90" spans="2:7" ht="11.25">
      <c r="B90" s="437"/>
      <c r="C90" s="338"/>
      <c r="D90" s="454"/>
      <c r="E90" s="454"/>
      <c r="F90" s="454"/>
      <c r="G90" s="339"/>
    </row>
    <row r="91" spans="2:7" ht="11.25">
      <c r="B91" s="437"/>
      <c r="C91" s="338"/>
      <c r="D91" s="454"/>
      <c r="E91" s="454"/>
      <c r="F91" s="454"/>
      <c r="G91" s="339"/>
    </row>
    <row r="92" spans="2:7" ht="11.25">
      <c r="B92" s="437"/>
      <c r="C92" s="340"/>
      <c r="D92" s="454"/>
      <c r="E92" s="454"/>
      <c r="F92" s="454"/>
      <c r="G92" s="441"/>
    </row>
    <row r="93" spans="2:7" ht="11.25">
      <c r="B93" s="537"/>
      <c r="C93" s="537"/>
      <c r="D93" s="537"/>
      <c r="E93" s="537"/>
      <c r="F93" s="537"/>
      <c r="G93" s="537"/>
    </row>
    <row r="94" spans="2:7" ht="11.25">
      <c r="B94" s="537"/>
      <c r="C94" s="537"/>
      <c r="D94" s="537"/>
      <c r="E94" s="537"/>
      <c r="F94" s="537"/>
      <c r="G94" s="537"/>
    </row>
    <row r="95" spans="2:7" ht="11.25">
      <c r="B95" s="537"/>
      <c r="C95" s="537"/>
      <c r="D95" s="537"/>
      <c r="E95" s="537"/>
      <c r="F95" s="538"/>
      <c r="G95" s="537"/>
    </row>
    <row r="96" spans="2:7" ht="11.25">
      <c r="B96" s="537"/>
      <c r="C96" s="537"/>
      <c r="D96" s="537"/>
      <c r="E96" s="537"/>
      <c r="F96" s="538"/>
      <c r="G96" s="537"/>
    </row>
    <row r="97" spans="2:7" ht="11.25">
      <c r="B97" s="537"/>
      <c r="C97" s="537"/>
      <c r="D97" s="537"/>
      <c r="E97" s="537"/>
      <c r="F97" s="538"/>
      <c r="G97" s="537"/>
    </row>
    <row r="98" spans="2:7" ht="11.25">
      <c r="B98" s="537"/>
      <c r="C98" s="537"/>
      <c r="D98" s="537"/>
      <c r="E98" s="537"/>
      <c r="F98" s="538"/>
      <c r="G98" s="537"/>
    </row>
    <row r="99" spans="2:7" ht="11.25">
      <c r="B99" s="537"/>
      <c r="C99" s="537"/>
      <c r="D99" s="537"/>
      <c r="E99" s="537"/>
      <c r="F99" s="538"/>
      <c r="G99" s="53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K21" sqref="K21"/>
    </sheetView>
  </sheetViews>
  <sheetFormatPr defaultColWidth="9.140625" defaultRowHeight="12.75"/>
  <sheetData>
    <row r="2" spans="2:7" ht="12.75">
      <c r="B2" s="378" t="s">
        <v>136</v>
      </c>
      <c r="C2" s="341"/>
      <c r="D2" s="342"/>
      <c r="E2" s="342"/>
      <c r="F2" s="342"/>
      <c r="G2" s="342"/>
    </row>
    <row r="3" spans="2:7" ht="12.75">
      <c r="B3" s="378" t="s">
        <v>187</v>
      </c>
      <c r="C3" s="342"/>
      <c r="D3" s="342"/>
      <c r="E3" s="342"/>
      <c r="F3" s="342"/>
      <c r="G3" s="342"/>
    </row>
    <row r="4" spans="2:7" ht="12.75">
      <c r="B4" s="433" t="s">
        <v>139</v>
      </c>
      <c r="C4" s="435"/>
      <c r="D4" s="435"/>
      <c r="E4" s="435"/>
      <c r="F4" s="435"/>
      <c r="G4" s="435"/>
    </row>
    <row r="5" spans="2:7" ht="12.75">
      <c r="B5" s="432"/>
      <c r="C5" s="431"/>
      <c r="D5" s="436"/>
      <c r="E5" s="430"/>
      <c r="F5" s="437"/>
      <c r="G5" s="430"/>
    </row>
    <row r="6" spans="2:7" ht="12.75">
      <c r="B6" s="345" t="s">
        <v>113</v>
      </c>
      <c r="C6" s="346"/>
      <c r="D6" s="436"/>
      <c r="E6" s="430"/>
      <c r="F6" s="437"/>
      <c r="G6" s="430"/>
    </row>
    <row r="7" spans="2:7" ht="12.75">
      <c r="B7" s="373" t="s">
        <v>114</v>
      </c>
      <c r="C7" s="442">
        <v>5</v>
      </c>
      <c r="D7" s="431"/>
      <c r="E7" s="431"/>
      <c r="F7" s="431"/>
      <c r="G7" s="440"/>
    </row>
    <row r="8" spans="2:7" ht="12.75">
      <c r="B8" s="432"/>
      <c r="C8" s="431"/>
      <c r="D8" s="431"/>
      <c r="E8" s="431"/>
      <c r="F8" s="431"/>
      <c r="G8" s="431"/>
    </row>
    <row r="9" spans="2:7" ht="12.75">
      <c r="B9" s="439" t="s">
        <v>115</v>
      </c>
      <c r="C9" s="443" t="s">
        <v>116</v>
      </c>
      <c r="D9" s="444">
        <v>40391</v>
      </c>
      <c r="E9" s="445" t="s">
        <v>117</v>
      </c>
      <c r="F9" s="443" t="s">
        <v>118</v>
      </c>
      <c r="G9" s="446" t="s">
        <v>119</v>
      </c>
    </row>
    <row r="10" spans="2:7" ht="12.75">
      <c r="B10" s="447" t="s">
        <v>120</v>
      </c>
      <c r="C10" s="448">
        <v>14.9</v>
      </c>
      <c r="D10" s="454">
        <v>129.05963500000001</v>
      </c>
      <c r="E10" s="454">
        <v>128.80914350041488</v>
      </c>
      <c r="F10" s="449">
        <v>-0.25049149958513794</v>
      </c>
      <c r="G10" s="450">
        <v>-0.0019408973191744879</v>
      </c>
    </row>
    <row r="11" spans="2:7" ht="12.75">
      <c r="B11" s="447" t="s">
        <v>121</v>
      </c>
      <c r="C11" s="448">
        <v>12.5</v>
      </c>
      <c r="D11" s="454">
        <v>109.076875</v>
      </c>
      <c r="E11" s="454">
        <v>108.86673112450913</v>
      </c>
      <c r="F11" s="449">
        <v>-0.21014387549087132</v>
      </c>
      <c r="G11" s="450">
        <v>-0.0019265667034453575</v>
      </c>
    </row>
    <row r="12" spans="2:7" ht="12.75">
      <c r="B12" s="447" t="s">
        <v>122</v>
      </c>
      <c r="C12" s="448">
        <v>10.1</v>
      </c>
      <c r="D12" s="454">
        <v>89.094115</v>
      </c>
      <c r="E12" s="454">
        <v>88.92431874860337</v>
      </c>
      <c r="F12" s="449">
        <v>-0.16979625139663312</v>
      </c>
      <c r="G12" s="450">
        <v>-0.0019058077112796184</v>
      </c>
    </row>
    <row r="13" spans="2:7" ht="12.75">
      <c r="B13" s="447" t="s">
        <v>123</v>
      </c>
      <c r="C13" s="448">
        <v>8.3</v>
      </c>
      <c r="D13" s="454">
        <v>66.19955200000001</v>
      </c>
      <c r="E13" s="454">
        <v>65.760107243144</v>
      </c>
      <c r="F13" s="449">
        <v>-0.43944475685600537</v>
      </c>
      <c r="G13" s="450">
        <v>-0.006638183244140464</v>
      </c>
    </row>
    <row r="14" spans="2:7" ht="12.75">
      <c r="B14" s="447" t="s">
        <v>124</v>
      </c>
      <c r="C14" s="448">
        <v>4.4</v>
      </c>
      <c r="D14" s="454">
        <v>37.443136</v>
      </c>
      <c r="E14" s="454">
        <v>37.21017733371489</v>
      </c>
      <c r="F14" s="449">
        <v>-0.2329586662851142</v>
      </c>
      <c r="G14" s="450">
        <v>-0.006221665468541796</v>
      </c>
    </row>
    <row r="15" spans="2:7" ht="12.75">
      <c r="B15" s="447" t="s">
        <v>125</v>
      </c>
      <c r="C15" s="448">
        <v>3.1</v>
      </c>
      <c r="D15" s="454">
        <v>27.857664000000003</v>
      </c>
      <c r="E15" s="454">
        <v>27.693534030571854</v>
      </c>
      <c r="F15" s="449">
        <v>-0.16412996942814928</v>
      </c>
      <c r="G15" s="450">
        <v>-0.005891734835632638</v>
      </c>
    </row>
    <row r="16" spans="2:7" ht="12.75">
      <c r="B16" s="447" t="s">
        <v>126</v>
      </c>
      <c r="C16" s="448">
        <v>2</v>
      </c>
      <c r="D16" s="454">
        <v>19.74688</v>
      </c>
      <c r="E16" s="454">
        <v>19.64098969714313</v>
      </c>
      <c r="F16" s="449">
        <v>-0.10589030285687073</v>
      </c>
      <c r="G16" s="450">
        <v>-0.005362381442378276</v>
      </c>
    </row>
    <row r="17" spans="2:7" ht="12.75">
      <c r="B17" s="447" t="s">
        <v>127</v>
      </c>
      <c r="C17" s="448">
        <v>1.8</v>
      </c>
      <c r="D17" s="454">
        <v>18.272192</v>
      </c>
      <c r="E17" s="454">
        <v>18.17689072742882</v>
      </c>
      <c r="F17" s="449">
        <v>-0.09530127257118082</v>
      </c>
      <c r="G17" s="450">
        <v>-0.005215645313445744</v>
      </c>
    </row>
    <row r="18" spans="2:7" ht="12.75">
      <c r="B18" s="447" t="s">
        <v>128</v>
      </c>
      <c r="C18" s="448">
        <v>2</v>
      </c>
      <c r="D18" s="454">
        <v>19.74688</v>
      </c>
      <c r="E18" s="454">
        <v>19.64098969714313</v>
      </c>
      <c r="F18" s="449">
        <v>-0.10589030285687073</v>
      </c>
      <c r="G18" s="450">
        <v>-0.005362381442378276</v>
      </c>
    </row>
    <row r="19" spans="2:7" ht="12.75">
      <c r="B19" s="447" t="s">
        <v>129</v>
      </c>
      <c r="C19" s="448">
        <v>3.1</v>
      </c>
      <c r="D19" s="454">
        <v>27.857664000000003</v>
      </c>
      <c r="E19" s="454">
        <v>27.693534030571854</v>
      </c>
      <c r="F19" s="449">
        <v>-0.16412996942814928</v>
      </c>
      <c r="G19" s="450">
        <v>-0.005891734835632638</v>
      </c>
    </row>
    <row r="20" spans="2:7" ht="12.75">
      <c r="B20" s="447" t="s">
        <v>130</v>
      </c>
      <c r="C20" s="448">
        <v>6.3</v>
      </c>
      <c r="D20" s="454">
        <v>57.454745</v>
      </c>
      <c r="E20" s="454">
        <v>57.3488324867526</v>
      </c>
      <c r="F20" s="449">
        <v>-0.1059125132474037</v>
      </c>
      <c r="G20" s="450">
        <v>-0.001843407594053436</v>
      </c>
    </row>
    <row r="21" spans="2:7" ht="13.5" thickBot="1">
      <c r="B21" s="447" t="s">
        <v>131</v>
      </c>
      <c r="C21" s="448">
        <v>11.5</v>
      </c>
      <c r="D21" s="454">
        <v>100.750725</v>
      </c>
      <c r="E21" s="454">
        <v>100.55739263454839</v>
      </c>
      <c r="F21" s="449">
        <v>-0.19333236545161014</v>
      </c>
      <c r="G21" s="450">
        <v>-0.001918917858423452</v>
      </c>
    </row>
    <row r="22" spans="2:7" ht="14.25" thickBot="1" thickTop="1">
      <c r="B22" s="451" t="s">
        <v>132</v>
      </c>
      <c r="C22" s="452">
        <v>80</v>
      </c>
      <c r="D22" s="453">
        <v>702.560063</v>
      </c>
      <c r="E22" s="453">
        <v>700.322641254546</v>
      </c>
      <c r="F22" s="453">
        <v>-2.2374217454539966</v>
      </c>
      <c r="G22" s="374">
        <v>-0.003184669700551989</v>
      </c>
    </row>
    <row r="23" spans="2:7" ht="13.5" thickTop="1">
      <c r="B23" s="342"/>
      <c r="C23" s="342"/>
      <c r="D23" s="342"/>
      <c r="E23" s="342"/>
      <c r="F23" s="342"/>
      <c r="G23" s="3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MCroft</dc:creator>
  <cp:keywords/>
  <dc:description/>
  <cp:lastModifiedBy>Dmiller</cp:lastModifiedBy>
  <cp:lastPrinted>2010-12-13T22:25:03Z</cp:lastPrinted>
  <dcterms:created xsi:type="dcterms:W3CDTF">2010-12-06T18:16:03Z</dcterms:created>
  <dcterms:modified xsi:type="dcterms:W3CDTF">2010-12-14T17:46:02Z</dcterms:modified>
  <cp:category/>
  <cp:version/>
  <cp:contentType/>
  <cp:contentStatus/>
</cp:coreProperties>
</file>