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Objects="none" defaultThemeVersion="124226"/>
  <bookViews>
    <workbookView xWindow="120" yWindow="60" windowWidth="9240" windowHeight="4965"/>
  </bookViews>
  <sheets>
    <sheet name="Exhibit 1.1" sheetId="6" r:id="rId1"/>
    <sheet name="Exhibit 1.2" sheetId="4" r:id="rId2"/>
    <sheet name="Exhibit 1.3" sheetId="5" r:id="rId3"/>
  </sheets>
  <definedNames>
    <definedName name="_xlnm.Print_Area" localSheetId="0">'Exhibit 1.1'!$A$1:$L$86</definedName>
    <definedName name="_xlnm.Print_Area" localSheetId="1">'Exhibit 1.2'!$A$1:$G$41</definedName>
    <definedName name="_xlnm.Print_Area" localSheetId="2">'Exhibit 1.3'!$A$1:$H$37</definedName>
    <definedName name="_xlnm.Print_Area">#REF!</definedName>
    <definedName name="_xlnm.Print_Titles">#REF!</definedName>
    <definedName name="UTAH">#REF!</definedName>
  </definedNames>
  <calcPr calcId="125725"/>
</workbook>
</file>

<file path=xl/calcChain.xml><?xml version="1.0" encoding="utf-8"?>
<calcChain xmlns="http://schemas.openxmlformats.org/spreadsheetml/2006/main">
  <c r="A35" i="5"/>
  <c r="L80" i="6" l="1"/>
  <c r="L83" s="1"/>
  <c r="D16" i="4" s="1"/>
  <c r="H2" i="5"/>
  <c r="G2" i="4"/>
  <c r="D18"/>
  <c r="L82" i="6"/>
  <c r="L74"/>
  <c r="A47"/>
  <c r="A48" s="1"/>
  <c r="A49" s="1"/>
  <c r="A50" s="1"/>
  <c r="A51" s="1"/>
  <c r="A52" s="1"/>
  <c r="A53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2" s="1"/>
  <c r="A83" s="1"/>
  <c r="A85" s="1"/>
  <c r="A86" s="1"/>
  <c r="A41"/>
  <c r="A42"/>
  <c r="A43" s="1"/>
  <c r="A44" s="1"/>
  <c r="A39"/>
  <c r="A40" s="1"/>
  <c r="A29"/>
  <c r="A30"/>
  <c r="A31" s="1"/>
  <c r="A32" s="1"/>
  <c r="A33" s="1"/>
  <c r="A34" s="1"/>
  <c r="A35" s="1"/>
  <c r="A36" s="1"/>
  <c r="A37" s="1"/>
  <c r="A28"/>
  <c r="A27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0"/>
  <c r="K79"/>
  <c r="K62"/>
  <c r="K65" s="1"/>
  <c r="K50"/>
  <c r="K53" s="1"/>
  <c r="K66" s="1"/>
  <c r="K43"/>
  <c r="K36"/>
  <c r="K25"/>
  <c r="G25"/>
  <c r="B64"/>
  <c r="L62"/>
  <c r="L65" s="1"/>
  <c r="J62"/>
  <c r="J65" s="1"/>
  <c r="I62"/>
  <c r="I65" s="1"/>
  <c r="G62"/>
  <c r="G65" s="1"/>
  <c r="H56"/>
  <c r="H62" s="1"/>
  <c r="H65" s="1"/>
  <c r="L50"/>
  <c r="L53" s="1"/>
  <c r="J50"/>
  <c r="J53" s="1"/>
  <c r="I50"/>
  <c r="I53" s="1"/>
  <c r="I66" s="1"/>
  <c r="H50"/>
  <c r="H53" s="1"/>
  <c r="G50"/>
  <c r="G53" s="1"/>
  <c r="G66" s="1"/>
  <c r="L43"/>
  <c r="J43"/>
  <c r="I43"/>
  <c r="H43"/>
  <c r="G43"/>
  <c r="L36"/>
  <c r="J36"/>
  <c r="I36"/>
  <c r="H36"/>
  <c r="G36"/>
  <c r="L25"/>
  <c r="J25"/>
  <c r="J37" s="1"/>
  <c r="J44" s="1"/>
  <c r="I25"/>
  <c r="H25"/>
  <c r="H37" s="1"/>
  <c r="H44" s="1"/>
  <c r="I37" l="1"/>
  <c r="I44" s="1"/>
  <c r="I67" s="1"/>
  <c r="I73" s="1"/>
  <c r="I75" s="1"/>
  <c r="I80" s="1"/>
  <c r="L37"/>
  <c r="L44" s="1"/>
  <c r="G37"/>
  <c r="G44" s="1"/>
  <c r="G67" s="1"/>
  <c r="G73" s="1"/>
  <c r="G75" s="1"/>
  <c r="G80" s="1"/>
  <c r="K37"/>
  <c r="K44" s="1"/>
  <c r="K67" s="1"/>
  <c r="H82"/>
  <c r="I82" s="1"/>
  <c r="H66"/>
  <c r="H67" s="1"/>
  <c r="H73" s="1"/>
  <c r="H75" s="1"/>
  <c r="J66"/>
  <c r="J67" s="1"/>
  <c r="J73" s="1"/>
  <c r="J75" s="1"/>
  <c r="J80" s="1"/>
  <c r="L66"/>
  <c r="H79"/>
  <c r="J79"/>
  <c r="D27" i="4"/>
  <c r="L67" i="6" l="1"/>
  <c r="L73" s="1"/>
  <c r="L75" s="1"/>
  <c r="K73"/>
  <c r="K75" s="1"/>
  <c r="K80" s="1"/>
  <c r="J82"/>
  <c r="I83"/>
  <c r="H80"/>
  <c r="H83" s="1"/>
  <c r="J83"/>
  <c r="D21" i="4"/>
  <c r="D30" s="1"/>
  <c r="D33" s="1"/>
  <c r="F23" i="5" s="1"/>
  <c r="E19"/>
  <c r="G19"/>
  <c r="E23"/>
  <c r="D33"/>
  <c r="E30"/>
  <c r="G30"/>
  <c r="E29"/>
  <c r="G29"/>
  <c r="E28"/>
  <c r="G28"/>
  <c r="E27"/>
  <c r="G27"/>
  <c r="E26"/>
  <c r="G26"/>
  <c r="E25"/>
  <c r="G25"/>
  <c r="E24"/>
  <c r="G24"/>
  <c r="E22"/>
  <c r="G22"/>
  <c r="E21"/>
  <c r="G21"/>
  <c r="E20"/>
  <c r="G20"/>
  <c r="A20"/>
  <c r="A21"/>
  <c r="A22"/>
  <c r="A23"/>
  <c r="A24"/>
  <c r="A25"/>
  <c r="A26"/>
  <c r="A27"/>
  <c r="A28"/>
  <c r="A29"/>
  <c r="A30"/>
  <c r="A33"/>
  <c r="A18" i="4"/>
  <c r="A21"/>
  <c r="A27"/>
  <c r="A30"/>
  <c r="A33"/>
  <c r="E33" i="5"/>
  <c r="K82" i="6" l="1"/>
  <c r="K83"/>
  <c r="F33" i="5"/>
  <c r="G35" s="1"/>
  <c r="G23"/>
  <c r="G33" s="1"/>
  <c r="L79" i="6" l="1"/>
</calcChain>
</file>

<file path=xl/sharedStrings.xml><?xml version="1.0" encoding="utf-8"?>
<sst xmlns="http://schemas.openxmlformats.org/spreadsheetml/2006/main" count="181" uniqueCount="162">
  <si>
    <t xml:space="preserve">          QUESTAR GAS COMPANY         </t>
  </si>
  <si>
    <t xml:space="preserve">                 Purchased Gas Costs and other Revenue</t>
  </si>
  <si>
    <t>JANUARY</t>
  </si>
  <si>
    <t>FEBRUARY</t>
  </si>
  <si>
    <t>NOVEMBER</t>
  </si>
  <si>
    <t>DECEMBER</t>
  </si>
  <si>
    <t>COMMODITY GAS COSTS:</t>
  </si>
  <si>
    <t xml:space="preserve">  Royalties</t>
  </si>
  <si>
    <t xml:space="preserve">  Gathering by others GRI &amp; ACA</t>
  </si>
  <si>
    <t xml:space="preserve">  Wellhead Purchases</t>
  </si>
  <si>
    <t xml:space="preserve">  Natural Gas Field Line Purchases</t>
  </si>
  <si>
    <t xml:space="preserve">  Natural Gas Gasoline Plant Outlet Purchases</t>
  </si>
  <si>
    <t xml:space="preserve">  Natural Gas Transmission Line Purchases</t>
  </si>
  <si>
    <t xml:space="preserve">  Pipeline Purchases</t>
  </si>
  <si>
    <t xml:space="preserve">  Exchange Gas-Delivered</t>
  </si>
  <si>
    <t xml:space="preserve">  Underground Storage-Withdraw </t>
  </si>
  <si>
    <t xml:space="preserve">  Underground Storage-Delivered</t>
  </si>
  <si>
    <t xml:space="preserve">  Storage and Working Gas Charges</t>
  </si>
  <si>
    <t xml:space="preserve">  Other Gas Supply Expenses</t>
  </si>
  <si>
    <t xml:space="preserve">  Wexpro Operating Fee</t>
  </si>
  <si>
    <t xml:space="preserve">    TOTAL</t>
  </si>
  <si>
    <t>MISC. REVENUE AND RELATED COSTS:</t>
  </si>
  <si>
    <t xml:space="preserve">  Sale for Resale</t>
  </si>
  <si>
    <t xml:space="preserve">  Sale of Extracts</t>
  </si>
  <si>
    <t xml:space="preserve">  Gas Purchased by Others</t>
  </si>
  <si>
    <t xml:space="preserve">  Gasoline &amp; Oil Sales</t>
  </si>
  <si>
    <t xml:space="preserve">  Gasoline &amp; Oil Costs</t>
  </si>
  <si>
    <t xml:space="preserve"> Various</t>
  </si>
  <si>
    <t xml:space="preserve">  Rent from Gas Property</t>
  </si>
  <si>
    <t xml:space="preserve">  Wexpro Oil Sharing</t>
  </si>
  <si>
    <t xml:space="preserve">  Miscellaneous Revenue, Costs</t>
  </si>
  <si>
    <t xml:space="preserve">  Stand By Revenue</t>
  </si>
  <si>
    <t>NET COMMODITY GAS COSTS</t>
  </si>
  <si>
    <t>SUPPLIER NON-GAS COSTS:</t>
  </si>
  <si>
    <t xml:space="preserve">  Gathering by others</t>
  </si>
  <si>
    <t xml:space="preserve">  Pipeline Purchases, QPC</t>
  </si>
  <si>
    <t xml:space="preserve">  Transmission of Gas by Others</t>
  </si>
  <si>
    <t>TOTAL UTAH GAS COSTS</t>
  </si>
  <si>
    <t>COST PER RATE APPLIED:</t>
  </si>
  <si>
    <t xml:space="preserve">  Commodity Rate  GS</t>
  </si>
  <si>
    <t xml:space="preserve">    COST PER RATE</t>
  </si>
  <si>
    <t xml:space="preserve">  Supplier Non-Gas Rates:</t>
  </si>
  <si>
    <t xml:space="preserve">   NGV Rate</t>
  </si>
  <si>
    <t>CALCULATED COST PER RATE SCHEDULE</t>
  </si>
  <si>
    <t>UNDER (OVER) RECOVERED GAS COST</t>
  </si>
  <si>
    <t xml:space="preserve">  Price Differential Adjustments:</t>
  </si>
  <si>
    <t xml:space="preserve">    Volumes  </t>
  </si>
  <si>
    <t xml:space="preserve">    Incentive rate $(0.05)/Dth</t>
  </si>
  <si>
    <t xml:space="preserve">    Volumes @ ($1.6095)/Dth</t>
  </si>
  <si>
    <t xml:space="preserve">    I-C Rate ($0.36230) x 0 Dth</t>
  </si>
  <si>
    <t>TOTAL UNDER (OVER) RECOVERED GAS COST</t>
  </si>
  <si>
    <t xml:space="preserve">  Interest Accrued</t>
  </si>
  <si>
    <t>CALCULATED 1911 ENTRY</t>
  </si>
  <si>
    <t xml:space="preserve">  Supplier Fixed Cost Adjustments </t>
  </si>
  <si>
    <t xml:space="preserve">  Other Commodity Adjustments </t>
  </si>
  <si>
    <t xml:space="preserve">  Prior Balance in 1911 Account</t>
  </si>
  <si>
    <t>758000</t>
  </si>
  <si>
    <t>800000</t>
  </si>
  <si>
    <t>801000</t>
  </si>
  <si>
    <t>802000</t>
  </si>
  <si>
    <t>803000</t>
  </si>
  <si>
    <t>483000</t>
  </si>
  <si>
    <t>491000</t>
  </si>
  <si>
    <t>493000</t>
  </si>
  <si>
    <t>495018</t>
  </si>
  <si>
    <t>495008</t>
  </si>
  <si>
    <t>858000</t>
  </si>
  <si>
    <t>813000</t>
  </si>
  <si>
    <t>490001</t>
  </si>
  <si>
    <t>804000</t>
  </si>
  <si>
    <t>492000</t>
  </si>
  <si>
    <t xml:space="preserve">   MT Rate</t>
  </si>
  <si>
    <t>Utah Gas 191 Balance</t>
  </si>
  <si>
    <t>Net SNG Revenue</t>
  </si>
  <si>
    <t>Net Commodity Revenue</t>
  </si>
  <si>
    <t>SNG Revenue</t>
  </si>
  <si>
    <t xml:space="preserve">    MARCH</t>
  </si>
  <si>
    <t xml:space="preserve">Adjustment to Allowance for Bad Debt </t>
  </si>
  <si>
    <t xml:space="preserve">  Gas Mgmnt Costs</t>
  </si>
  <si>
    <t>813007/8</t>
  </si>
  <si>
    <t xml:space="preserve">  City Gate Purchases-Others</t>
  </si>
  <si>
    <t xml:space="preserve">  Transportation  ACA</t>
  </si>
  <si>
    <t>QUESTAR GAS COMPANY</t>
  </si>
  <si>
    <t>Typical Customer Refund</t>
  </si>
  <si>
    <t>(a)</t>
  </si>
  <si>
    <t>(b)</t>
  </si>
  <si>
    <t xml:space="preserve"> </t>
  </si>
  <si>
    <t xml:space="preserve">  80 DTHS -  ANNUAL CONSUMPTION</t>
  </si>
  <si>
    <t>(A)</t>
  </si>
  <si>
    <t>(B)</t>
  </si>
  <si>
    <t>(C)</t>
  </si>
  <si>
    <t>(D)</t>
  </si>
  <si>
    <t>(E)</t>
  </si>
  <si>
    <t>(F)</t>
  </si>
  <si>
    <t>Billed at Current</t>
  </si>
  <si>
    <t>Rate</t>
  </si>
  <si>
    <t>Monthly Use</t>
  </si>
  <si>
    <t>Rates Effective</t>
  </si>
  <si>
    <t>Schedule</t>
  </si>
  <si>
    <t>Month</t>
  </si>
  <si>
    <t>In Decatherms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</si>
  <si>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</si>
  <si>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</si>
  <si>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</si>
  <si>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</si>
  <si>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</si>
  <si>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</si>
  <si>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</si>
  <si>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</si>
  <si>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</si>
  <si>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</si>
  <si>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</si>
  <si>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</si>
  <si>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</si>
  <si>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CURRENT TOTAL RATE FOR BLOCK1, WINTER</t>
  </si>
  <si>
    <t>CURRENT TOTAL RATE FOR BLOCK1, SUMMER</t>
  </si>
  <si>
    <t>GS</t>
  </si>
  <si>
    <t>EFFECT ON GS TYPICAL CUSTOMER</t>
  </si>
  <si>
    <t>Refund</t>
  </si>
  <si>
    <t>Billing after</t>
  </si>
  <si>
    <t>EXHIBIT 1.2</t>
  </si>
  <si>
    <t>EXHIBIT 1.3</t>
  </si>
  <si>
    <t>Calculation of Credit / Dth</t>
  </si>
  <si>
    <t>Credit / Dth</t>
  </si>
  <si>
    <t>÷</t>
  </si>
  <si>
    <t>×</t>
  </si>
  <si>
    <t>February 2012</t>
  </si>
  <si>
    <t>(Dec '11 - Apr '12)</t>
  </si>
  <si>
    <t>1/</t>
  </si>
  <si>
    <t>2/</t>
  </si>
  <si>
    <t>3/</t>
  </si>
  <si>
    <t>Refund Amount:  1/</t>
  </si>
  <si>
    <t>Test-Year Dths  2/</t>
  </si>
  <si>
    <t>Typical Customer Dths  3/</t>
  </si>
  <si>
    <t>(Dec  - Apr)</t>
  </si>
  <si>
    <t>Credit / Dth       (line 3)</t>
  </si>
  <si>
    <t>Ex. 1.3, sum of lines 1, 2, 3, 4, &amp; 12, col. C</t>
  </si>
  <si>
    <t>(H)</t>
  </si>
  <si>
    <t>(G)</t>
  </si>
  <si>
    <t>EXHIBIT  1.1</t>
  </si>
  <si>
    <t xml:space="preserve">                              ACTUAL 2011 / 2012</t>
  </si>
  <si>
    <t xml:space="preserve">         191000 Calculation for Utah</t>
  </si>
  <si>
    <t xml:space="preserve">    APRIL</t>
  </si>
  <si>
    <t xml:space="preserve">  Commodity Rate IS</t>
  </si>
  <si>
    <t xml:space="preserve">  Commodity Rate FS, NGV &amp; F4</t>
  </si>
  <si>
    <t>Allowance for Bad Debt @ 0.4%  (Jan. 2012 -</t>
  </si>
  <si>
    <t xml:space="preserve">    Rate </t>
  </si>
  <si>
    <t xml:space="preserve">   I S Rate </t>
  </si>
  <si>
    <t xml:space="preserve">   GS Rate</t>
  </si>
  <si>
    <t xml:space="preserve">   FS Rate </t>
  </si>
  <si>
    <t>Supplier Non-Gas</t>
  </si>
  <si>
    <t>Commodity</t>
  </si>
  <si>
    <t>G.S. Dth</t>
  </si>
  <si>
    <t>F.S. Dth</t>
  </si>
  <si>
    <t xml:space="preserve">     CURRENT BALANCE IN 191000 ACCOUNT (Utah Only)</t>
  </si>
  <si>
    <t>Ex. 1.1, line 68, col. H</t>
  </si>
  <si>
    <t>Ex. 1.1, sum of lines 69 &amp; 70, cols. D thru H</t>
  </si>
  <si>
    <t>actual</t>
  </si>
  <si>
    <t>forecast</t>
  </si>
  <si>
    <t>One-Time</t>
  </si>
  <si>
    <t>Percent Change:</t>
  </si>
  <si>
    <t>DOCKET NO. 12-057-05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</si>
</sst>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164" formatCode="#,##0\ ;\(#,##0\)"/>
    <numFmt numFmtId="165" formatCode="&quot;$&quot;#,##0.00000\ ;\(&quot;$&quot;#,##0.00000\)"/>
    <numFmt numFmtId="166" formatCode="&quot;$&quot;#,##0"/>
    <numFmt numFmtId="167" formatCode="&quot;$&quot;#,##0.00"/>
    <numFmt numFmtId="168" formatCode="&quot;$&quot;#,##0.00000"/>
    <numFmt numFmtId="169" formatCode="#,##0.000000_);\(#,##0.000000\)"/>
    <numFmt numFmtId="170" formatCode="#,##0.00000_);\(#,##0.00000\)"/>
    <numFmt numFmtId="171" formatCode="#,##0.00000\ ;\(#,##0.00000\)"/>
    <numFmt numFmtId="172" formatCode="#,##0;\(#,##0\)"/>
  </numFmts>
  <fonts count="17">
    <font>
      <sz val="6"/>
      <name val="CG Times (WN)"/>
    </font>
    <font>
      <sz val="10"/>
      <name val="CG Times (WN)"/>
    </font>
    <font>
      <sz val="12"/>
      <name val="CG Times (WN)"/>
    </font>
    <font>
      <sz val="10"/>
      <name val="CG Times"/>
      <family val="1"/>
    </font>
    <font>
      <sz val="10"/>
      <color indexed="10"/>
      <name val="CG Times"/>
      <family val="1"/>
    </font>
    <font>
      <b/>
      <sz val="10"/>
      <name val="CG Times"/>
      <family val="1"/>
    </font>
    <font>
      <sz val="10"/>
      <color indexed="8"/>
      <name val="CG Times"/>
      <family val="1"/>
    </font>
    <font>
      <sz val="9"/>
      <name val="CG Times"/>
      <family val="1"/>
    </font>
    <font>
      <sz val="8"/>
      <name val="CG Times"/>
      <family val="1"/>
    </font>
    <font>
      <sz val="8"/>
      <color indexed="10"/>
      <name val="CG Times"/>
      <family val="1"/>
    </font>
    <font>
      <sz val="12"/>
      <name val="Calibri"/>
      <family val="2"/>
    </font>
    <font>
      <b/>
      <sz val="7"/>
      <name val="CG Times (WN)"/>
    </font>
    <font>
      <b/>
      <sz val="12"/>
      <name val="CG Times (WN)"/>
    </font>
    <font>
      <sz val="7"/>
      <name val="CG Times (WN)"/>
    </font>
    <font>
      <sz val="7"/>
      <color indexed="10"/>
      <name val="CG Times (WN)"/>
    </font>
    <font>
      <sz val="7"/>
      <color indexed="8"/>
      <name val="CG Times (WN)"/>
    </font>
    <font>
      <sz val="7"/>
      <color rgb="FFFF0000"/>
      <name val="CG Times (WN)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166" fontId="2" fillId="0" borderId="0" xfId="0" applyNumberFormat="1" applyFont="1"/>
    <xf numFmtId="3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7" fontId="3" fillId="0" borderId="0" xfId="0" applyNumberFormat="1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7" fontId="7" fillId="0" borderId="0" xfId="0" applyNumberFormat="1" applyFont="1" applyAlignment="1" applyProtection="1">
      <alignment horizontal="center"/>
    </xf>
    <xf numFmtId="37" fontId="3" fillId="0" borderId="0" xfId="0" applyNumberFormat="1" applyFont="1" applyAlignment="1" applyProtection="1">
      <alignment horizontal="right"/>
    </xf>
    <xf numFmtId="7" fontId="3" fillId="0" borderId="0" xfId="0" applyNumberFormat="1" applyFont="1" applyProtection="1"/>
    <xf numFmtId="0" fontId="8" fillId="0" borderId="0" xfId="0" applyFont="1" applyProtection="1"/>
    <xf numFmtId="39" fontId="8" fillId="0" borderId="0" xfId="0" applyNumberFormat="1" applyFont="1" applyProtection="1"/>
    <xf numFmtId="0" fontId="0" fillId="0" borderId="0" xfId="0" applyProtection="1"/>
    <xf numFmtId="169" fontId="8" fillId="0" borderId="0" xfId="0" applyNumberFormat="1" applyFont="1" applyProtection="1"/>
    <xf numFmtId="170" fontId="8" fillId="0" borderId="0" xfId="0" applyNumberFormat="1" applyFont="1" applyProtection="1"/>
    <xf numFmtId="170" fontId="9" fillId="0" borderId="0" xfId="0" applyNumberFormat="1" applyFont="1" applyProtection="1"/>
    <xf numFmtId="15" fontId="4" fillId="0" borderId="12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14" xfId="0" applyFont="1" applyBorder="1"/>
    <xf numFmtId="0" fontId="10" fillId="0" borderId="0" xfId="0" applyFont="1" applyAlignment="1">
      <alignment horizontal="right"/>
    </xf>
    <xf numFmtId="15" fontId="4" fillId="0" borderId="12" xfId="0" quotePrefix="1" applyNumberFormat="1" applyFont="1" applyBorder="1" applyAlignment="1" applyProtection="1">
      <alignment horizontal="center"/>
    </xf>
    <xf numFmtId="0" fontId="2" fillId="0" borderId="12" xfId="0" applyFont="1" applyBorder="1"/>
    <xf numFmtId="0" fontId="12" fillId="1" borderId="0" xfId="0" applyFont="1" applyFill="1" applyAlignment="1">
      <alignment horizontal="center"/>
    </xf>
    <xf numFmtId="0" fontId="13" fillId="1" borderId="0" xfId="0" applyFont="1" applyFill="1"/>
    <xf numFmtId="0" fontId="13" fillId="0" borderId="0" xfId="0" applyFont="1"/>
    <xf numFmtId="0" fontId="13" fillId="0" borderId="0" xfId="0" applyFont="1" applyAlignment="1">
      <alignment horizontal="right"/>
    </xf>
    <xf numFmtId="0" fontId="11" fillId="0" borderId="9" xfId="0" quotePrefix="1" applyFont="1" applyBorder="1" applyAlignment="1">
      <alignment horizontal="left"/>
    </xf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 applyAlignment="1">
      <alignment horizontal="left"/>
    </xf>
    <xf numFmtId="0" fontId="13" fillId="0" borderId="0" xfId="0" applyFont="1" applyBorder="1"/>
    <xf numFmtId="0" fontId="13" fillId="0" borderId="4" xfId="0" applyFont="1" applyBorder="1"/>
    <xf numFmtId="0" fontId="13" fillId="0" borderId="3" xfId="0" quotePrefix="1" applyFont="1" applyBorder="1" applyAlignment="1">
      <alignment horizontal="left"/>
    </xf>
    <xf numFmtId="0" fontId="11" fillId="2" borderId="8" xfId="0" quotePrefix="1" applyFont="1" applyFill="1" applyBorder="1" applyAlignment="1">
      <alignment horizontal="left"/>
    </xf>
    <xf numFmtId="0" fontId="13" fillId="2" borderId="5" xfId="0" applyFont="1" applyFill="1" applyBorder="1"/>
    <xf numFmtId="0" fontId="13" fillId="0" borderId="5" xfId="0" applyFont="1" applyBorder="1"/>
    <xf numFmtId="0" fontId="13" fillId="0" borderId="6" xfId="0" applyFont="1" applyBorder="1"/>
    <xf numFmtId="0" fontId="11" fillId="1" borderId="0" xfId="0" applyFont="1" applyFill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5" fontId="13" fillId="0" borderId="0" xfId="0" applyNumberFormat="1" applyFont="1" applyFill="1"/>
    <xf numFmtId="5" fontId="13" fillId="0" borderId="0" xfId="0" applyNumberFormat="1" applyFont="1" applyFill="1" applyBorder="1"/>
    <xf numFmtId="5" fontId="13" fillId="0" borderId="0" xfId="0" applyNumberFormat="1" applyFont="1"/>
    <xf numFmtId="164" fontId="13" fillId="0" borderId="0" xfId="0" applyNumberFormat="1" applyFont="1" applyFill="1"/>
    <xf numFmtId="0" fontId="13" fillId="0" borderId="0" xfId="0" applyFont="1" applyAlignment="1">
      <alignment horizontal="left"/>
    </xf>
    <xf numFmtId="164" fontId="13" fillId="0" borderId="0" xfId="0" applyNumberFormat="1" applyFont="1" applyFill="1" applyBorder="1"/>
    <xf numFmtId="164" fontId="13" fillId="0" borderId="0" xfId="0" applyNumberFormat="1" applyFont="1"/>
    <xf numFmtId="0" fontId="13" fillId="0" borderId="0" xfId="0" quotePrefix="1" applyFont="1" applyBorder="1" applyAlignment="1">
      <alignment horizontal="left"/>
    </xf>
    <xf numFmtId="164" fontId="13" fillId="0" borderId="0" xfId="0" quotePrefix="1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7" xfId="0" applyFont="1" applyBorder="1"/>
    <xf numFmtId="5" fontId="13" fillId="0" borderId="7" xfId="0" applyNumberFormat="1" applyFont="1" applyFill="1" applyBorder="1"/>
    <xf numFmtId="5" fontId="13" fillId="0" borderId="15" xfId="0" applyNumberFormat="1" applyFont="1" applyFill="1" applyBorder="1"/>
    <xf numFmtId="5" fontId="13" fillId="0" borderId="7" xfId="0" applyNumberFormat="1" applyFont="1" applyBorder="1"/>
    <xf numFmtId="164" fontId="13" fillId="0" borderId="5" xfId="0" applyNumberFormat="1" applyFont="1" applyFill="1" applyBorder="1"/>
    <xf numFmtId="0" fontId="13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5" fontId="13" fillId="0" borderId="1" xfId="0" applyNumberFormat="1" applyFont="1" applyFill="1" applyBorder="1"/>
    <xf numFmtId="5" fontId="13" fillId="0" borderId="1" xfId="0" applyNumberFormat="1" applyFont="1" applyBorder="1"/>
    <xf numFmtId="0" fontId="13" fillId="1" borderId="0" xfId="0" applyFont="1" applyFill="1" applyBorder="1"/>
    <xf numFmtId="171" fontId="13" fillId="0" borderId="0" xfId="0" applyNumberFormat="1" applyFont="1"/>
    <xf numFmtId="172" fontId="13" fillId="0" borderId="0" xfId="0" applyNumberFormat="1" applyFont="1"/>
    <xf numFmtId="164" fontId="14" fillId="0" borderId="0" xfId="0" applyNumberFormat="1" applyFont="1" applyFill="1" applyBorder="1"/>
    <xf numFmtId="171" fontId="13" fillId="0" borderId="0" xfId="0" applyNumberFormat="1" applyFont="1" applyFill="1"/>
    <xf numFmtId="0" fontId="11" fillId="0" borderId="1" xfId="0" applyFont="1" applyBorder="1" applyAlignment="1">
      <alignment horizontal="left"/>
    </xf>
    <xf numFmtId="171" fontId="13" fillId="0" borderId="7" xfId="0" applyNumberFormat="1" applyFont="1" applyBorder="1"/>
    <xf numFmtId="172" fontId="13" fillId="0" borderId="7" xfId="0" applyNumberFormat="1" applyFont="1" applyBorder="1"/>
    <xf numFmtId="164" fontId="14" fillId="0" borderId="7" xfId="0" applyNumberFormat="1" applyFont="1" applyFill="1" applyBorder="1"/>
    <xf numFmtId="0" fontId="11" fillId="0" borderId="7" xfId="0" applyFont="1" applyBorder="1"/>
    <xf numFmtId="165" fontId="13" fillId="0" borderId="0" xfId="0" applyNumberFormat="1" applyFont="1"/>
    <xf numFmtId="165" fontId="13" fillId="0" borderId="0" xfId="0" applyNumberFormat="1" applyFont="1" applyFill="1"/>
    <xf numFmtId="164" fontId="13" fillId="0" borderId="1" xfId="0" applyNumberFormat="1" applyFont="1" applyBorder="1"/>
    <xf numFmtId="164" fontId="13" fillId="0" borderId="5" xfId="0" applyNumberFormat="1" applyFont="1" applyBorder="1"/>
    <xf numFmtId="0" fontId="13" fillId="0" borderId="5" xfId="0" applyFont="1" applyBorder="1" applyAlignment="1">
      <alignment horizontal="left"/>
    </xf>
    <xf numFmtId="164" fontId="15" fillId="0" borderId="0" xfId="0" applyNumberFormat="1" applyFont="1" applyFill="1" applyBorder="1"/>
    <xf numFmtId="0" fontId="11" fillId="0" borderId="5" xfId="0" applyFont="1" applyBorder="1"/>
    <xf numFmtId="164" fontId="13" fillId="0" borderId="1" xfId="0" applyNumberFormat="1" applyFont="1" applyFill="1" applyBorder="1"/>
    <xf numFmtId="164" fontId="13" fillId="0" borderId="7" xfId="0" applyNumberFormat="1" applyFont="1" applyFill="1" applyBorder="1"/>
    <xf numFmtId="5" fontId="13" fillId="0" borderId="5" xfId="0" applyNumberFormat="1" applyFont="1" applyBorder="1"/>
    <xf numFmtId="164" fontId="16" fillId="0" borderId="0" xfId="0" applyNumberFormat="1" applyFont="1" applyFill="1"/>
    <xf numFmtId="0" fontId="11" fillId="0" borderId="7" xfId="0" applyFont="1" applyBorder="1" applyAlignment="1">
      <alignment horizontal="left"/>
    </xf>
    <xf numFmtId="5" fontId="16" fillId="0" borderId="7" xfId="0" applyNumberFormat="1" applyFont="1" applyBorder="1"/>
    <xf numFmtId="5" fontId="16" fillId="0" borderId="7" xfId="0" applyNumberFormat="1" applyFont="1" applyFill="1" applyBorder="1"/>
    <xf numFmtId="0" fontId="13" fillId="0" borderId="0" xfId="0" applyFont="1" applyFill="1" applyAlignment="1">
      <alignment horizontal="right"/>
    </xf>
    <xf numFmtId="7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workbookViewId="0">
      <selection activeCell="L2" sqref="L2"/>
    </sheetView>
  </sheetViews>
  <sheetFormatPr defaultRowHeight="8.25"/>
  <cols>
    <col min="1" max="1" width="4.59765625" customWidth="1"/>
    <col min="2" max="2" width="25.3984375" customWidth="1"/>
    <col min="4" max="4" width="9.19921875" customWidth="1"/>
    <col min="5" max="5" width="12.19921875" customWidth="1"/>
    <col min="6" max="6" width="14.3984375" customWidth="1"/>
    <col min="7" max="7" width="15" customWidth="1"/>
    <col min="8" max="8" width="14.59765625" customWidth="1"/>
    <col min="9" max="9" width="14.3984375" customWidth="1"/>
    <col min="10" max="10" width="15" customWidth="1"/>
    <col min="11" max="11" width="16.19921875" customWidth="1"/>
    <col min="12" max="12" width="14.3984375" customWidth="1"/>
  </cols>
  <sheetData>
    <row r="1" spans="1:12" ht="9">
      <c r="A1" s="35"/>
      <c r="B1" s="35"/>
      <c r="C1" s="35"/>
      <c r="D1" s="35"/>
      <c r="E1" s="35"/>
      <c r="F1" s="35"/>
      <c r="G1" s="36"/>
      <c r="H1" s="36"/>
      <c r="I1" s="36"/>
      <c r="J1" s="36"/>
      <c r="K1" s="36"/>
      <c r="L1" s="37" t="s">
        <v>82</v>
      </c>
    </row>
    <row r="2" spans="1:12" ht="9">
      <c r="A2" s="35"/>
      <c r="B2" s="38" t="s">
        <v>0</v>
      </c>
      <c r="C2" s="39"/>
      <c r="D2" s="39"/>
      <c r="E2" s="39"/>
      <c r="F2" s="40"/>
      <c r="G2" s="36"/>
      <c r="H2" s="36"/>
      <c r="I2" s="36"/>
      <c r="J2" s="36"/>
      <c r="K2" s="36"/>
      <c r="L2" s="37" t="s">
        <v>161</v>
      </c>
    </row>
    <row r="3" spans="1:12" ht="9">
      <c r="A3" s="35"/>
      <c r="B3" s="41" t="s">
        <v>1</v>
      </c>
      <c r="C3" s="42"/>
      <c r="D3" s="42"/>
      <c r="E3" s="42"/>
      <c r="F3" s="43"/>
      <c r="G3" s="36"/>
      <c r="H3" s="36"/>
      <c r="I3" s="36"/>
      <c r="J3" s="36"/>
      <c r="K3" s="36"/>
      <c r="L3" s="37" t="s">
        <v>139</v>
      </c>
    </row>
    <row r="4" spans="1:12" ht="9">
      <c r="A4" s="35"/>
      <c r="B4" s="44" t="s">
        <v>140</v>
      </c>
      <c r="C4" s="42"/>
      <c r="D4" s="42"/>
      <c r="E4" s="42"/>
      <c r="F4" s="43"/>
      <c r="G4" s="35"/>
      <c r="H4" s="35"/>
      <c r="I4" s="35"/>
      <c r="J4" s="35"/>
      <c r="K4" s="35"/>
      <c r="L4" s="35"/>
    </row>
    <row r="5" spans="1:12" ht="15.75">
      <c r="A5" s="35"/>
      <c r="B5" s="45" t="s">
        <v>141</v>
      </c>
      <c r="C5" s="46"/>
      <c r="D5" s="46"/>
      <c r="E5" s="47"/>
      <c r="F5" s="48"/>
      <c r="G5" s="34">
        <v>2011</v>
      </c>
      <c r="H5" s="35"/>
      <c r="I5" s="34">
        <v>2012</v>
      </c>
      <c r="J5" s="35"/>
      <c r="K5" s="35"/>
      <c r="L5" s="35"/>
    </row>
    <row r="6" spans="1:12" ht="9">
      <c r="A6" s="35"/>
      <c r="B6" s="49" t="s">
        <v>88</v>
      </c>
      <c r="C6" s="49"/>
      <c r="D6" s="49"/>
      <c r="E6" s="49"/>
      <c r="F6" s="49" t="s">
        <v>89</v>
      </c>
      <c r="G6" s="49" t="s">
        <v>90</v>
      </c>
      <c r="H6" s="49" t="s">
        <v>91</v>
      </c>
      <c r="I6" s="49" t="s">
        <v>92</v>
      </c>
      <c r="J6" s="49" t="s">
        <v>93</v>
      </c>
      <c r="K6" s="49" t="s">
        <v>138</v>
      </c>
      <c r="L6" s="49" t="s">
        <v>137</v>
      </c>
    </row>
    <row r="7" spans="1:12" ht="9">
      <c r="A7" s="36"/>
      <c r="B7" s="39"/>
      <c r="C7" s="39"/>
      <c r="D7" s="39"/>
      <c r="E7" s="39"/>
      <c r="F7" s="39"/>
      <c r="G7" s="50" t="s">
        <v>4</v>
      </c>
      <c r="H7" s="51" t="s">
        <v>5</v>
      </c>
      <c r="I7" s="50" t="s">
        <v>2</v>
      </c>
      <c r="J7" s="50" t="s">
        <v>3</v>
      </c>
      <c r="K7" s="50" t="s">
        <v>76</v>
      </c>
      <c r="L7" s="50" t="s">
        <v>142</v>
      </c>
    </row>
    <row r="8" spans="1:12" ht="9">
      <c r="A8" s="52"/>
      <c r="B8" s="53" t="s">
        <v>6</v>
      </c>
      <c r="C8" s="36"/>
      <c r="D8" s="36"/>
      <c r="E8" s="36"/>
      <c r="F8" s="36"/>
      <c r="G8" s="99" t="s">
        <v>157</v>
      </c>
      <c r="H8" s="99" t="s">
        <v>157</v>
      </c>
      <c r="I8" s="99" t="s">
        <v>157</v>
      </c>
      <c r="J8" s="99" t="s">
        <v>157</v>
      </c>
      <c r="K8" s="99" t="s">
        <v>157</v>
      </c>
      <c r="L8" s="99" t="s">
        <v>158</v>
      </c>
    </row>
    <row r="9" spans="1:12" ht="9">
      <c r="A9" s="52">
        <v>1</v>
      </c>
      <c r="B9" s="53" t="s">
        <v>7</v>
      </c>
      <c r="C9" s="36"/>
      <c r="D9" s="36"/>
      <c r="E9" s="36"/>
      <c r="F9" s="54" t="s">
        <v>56</v>
      </c>
      <c r="G9" s="55">
        <v>3425450</v>
      </c>
      <c r="H9" s="56">
        <v>3369932</v>
      </c>
      <c r="I9" s="57">
        <v>3321019</v>
      </c>
      <c r="J9" s="58">
        <v>3455406</v>
      </c>
      <c r="K9" s="55">
        <v>3004418</v>
      </c>
      <c r="L9" s="55">
        <v>2624265</v>
      </c>
    </row>
    <row r="10" spans="1:12" ht="9">
      <c r="A10" s="52">
        <f>A9+1</f>
        <v>2</v>
      </c>
      <c r="B10" s="53" t="s">
        <v>8</v>
      </c>
      <c r="C10" s="36"/>
      <c r="D10" s="36"/>
      <c r="E10" s="36"/>
      <c r="F10" s="59">
        <v>759000</v>
      </c>
      <c r="G10" s="58">
        <v>0</v>
      </c>
      <c r="H10" s="60">
        <v>0</v>
      </c>
      <c r="I10" s="61">
        <v>0</v>
      </c>
      <c r="J10" s="58">
        <v>0</v>
      </c>
      <c r="K10" s="58"/>
      <c r="L10" s="58"/>
    </row>
    <row r="11" spans="1:12" ht="9">
      <c r="A11" s="52">
        <f t="shared" ref="A11:A37" si="0">A10+1</f>
        <v>3</v>
      </c>
      <c r="B11" s="53" t="s">
        <v>9</v>
      </c>
      <c r="C11" s="36"/>
      <c r="D11" s="36"/>
      <c r="E11" s="36"/>
      <c r="F11" s="54" t="s">
        <v>57</v>
      </c>
      <c r="G11" s="58">
        <v>13273</v>
      </c>
      <c r="H11" s="60">
        <v>11703</v>
      </c>
      <c r="I11" s="61">
        <v>10049</v>
      </c>
      <c r="J11" s="58">
        <v>8816</v>
      </c>
      <c r="K11" s="58">
        <v>8326</v>
      </c>
      <c r="L11" s="58"/>
    </row>
    <row r="12" spans="1:12" ht="9">
      <c r="A12" s="52">
        <f t="shared" si="0"/>
        <v>4</v>
      </c>
      <c r="B12" s="62" t="s">
        <v>10</v>
      </c>
      <c r="C12" s="36"/>
      <c r="D12" s="36"/>
      <c r="E12" s="36"/>
      <c r="F12" s="54" t="s">
        <v>58</v>
      </c>
      <c r="G12" s="58">
        <v>0</v>
      </c>
      <c r="H12" s="60">
        <v>0</v>
      </c>
      <c r="I12" s="61">
        <v>0</v>
      </c>
      <c r="J12" s="58">
        <v>0</v>
      </c>
      <c r="K12" s="58"/>
      <c r="L12" s="58"/>
    </row>
    <row r="13" spans="1:12" ht="9">
      <c r="A13" s="52">
        <f t="shared" si="0"/>
        <v>5</v>
      </c>
      <c r="B13" s="62" t="s">
        <v>11</v>
      </c>
      <c r="C13" s="36"/>
      <c r="D13" s="36"/>
      <c r="E13" s="36"/>
      <c r="F13" s="54" t="s">
        <v>59</v>
      </c>
      <c r="G13" s="58">
        <v>0</v>
      </c>
      <c r="H13" s="60">
        <v>0</v>
      </c>
      <c r="I13" s="61">
        <v>0</v>
      </c>
      <c r="J13" s="58">
        <v>0</v>
      </c>
      <c r="K13" s="58"/>
      <c r="L13" s="58"/>
    </row>
    <row r="14" spans="1:12" ht="9">
      <c r="A14" s="52">
        <f t="shared" si="0"/>
        <v>6</v>
      </c>
      <c r="B14" s="62" t="s">
        <v>12</v>
      </c>
      <c r="C14" s="36"/>
      <c r="D14" s="36"/>
      <c r="E14" s="36"/>
      <c r="F14" s="54" t="s">
        <v>60</v>
      </c>
      <c r="G14" s="58">
        <v>25276449</v>
      </c>
      <c r="H14" s="60">
        <v>29448646</v>
      </c>
      <c r="I14" s="61">
        <v>27944170</v>
      </c>
      <c r="J14" s="58">
        <v>22649199</v>
      </c>
      <c r="K14" s="58">
        <v>8316763</v>
      </c>
      <c r="L14" s="58">
        <v>7700007</v>
      </c>
    </row>
    <row r="15" spans="1:12" ht="9">
      <c r="A15" s="52">
        <f t="shared" si="0"/>
        <v>7</v>
      </c>
      <c r="B15" s="53" t="s">
        <v>13</v>
      </c>
      <c r="C15" s="36"/>
      <c r="D15" s="36"/>
      <c r="E15" s="36"/>
      <c r="F15" s="59">
        <v>804000</v>
      </c>
      <c r="G15" s="58">
        <v>0</v>
      </c>
      <c r="H15" s="60">
        <v>0</v>
      </c>
      <c r="I15" s="61">
        <v>0</v>
      </c>
      <c r="J15" s="58">
        <v>0</v>
      </c>
      <c r="K15" s="58"/>
      <c r="L15" s="58"/>
    </row>
    <row r="16" spans="1:12" ht="9">
      <c r="A16" s="52">
        <f t="shared" si="0"/>
        <v>8</v>
      </c>
      <c r="B16" s="53" t="s">
        <v>80</v>
      </c>
      <c r="C16" s="36"/>
      <c r="D16" s="36"/>
      <c r="E16" s="36"/>
      <c r="F16" s="59">
        <v>804000</v>
      </c>
      <c r="G16" s="58">
        <v>0</v>
      </c>
      <c r="H16" s="60">
        <v>1260851</v>
      </c>
      <c r="I16" s="61">
        <v>-526</v>
      </c>
      <c r="J16" s="58">
        <v>352578</v>
      </c>
      <c r="K16" s="58">
        <v>92667</v>
      </c>
      <c r="L16" s="58"/>
    </row>
    <row r="17" spans="1:12" ht="9">
      <c r="A17" s="52">
        <f t="shared" si="0"/>
        <v>9</v>
      </c>
      <c r="B17" s="62" t="s">
        <v>14</v>
      </c>
      <c r="C17" s="36"/>
      <c r="D17" s="36"/>
      <c r="E17" s="36"/>
      <c r="F17" s="54">
        <v>806000</v>
      </c>
      <c r="G17" s="58">
        <v>0</v>
      </c>
      <c r="H17" s="60">
        <v>0</v>
      </c>
      <c r="I17" s="61">
        <v>0</v>
      </c>
      <c r="J17" s="58">
        <v>0</v>
      </c>
      <c r="K17" s="58"/>
      <c r="L17" s="58"/>
    </row>
    <row r="18" spans="1:12" ht="9">
      <c r="A18" s="52">
        <f t="shared" si="0"/>
        <v>10</v>
      </c>
      <c r="B18" s="53" t="s">
        <v>15</v>
      </c>
      <c r="C18" s="36"/>
      <c r="D18" s="36"/>
      <c r="E18" s="36"/>
      <c r="F18" s="59">
        <v>808100</v>
      </c>
      <c r="G18" s="58">
        <v>2116132</v>
      </c>
      <c r="H18" s="60">
        <v>19583101</v>
      </c>
      <c r="I18" s="61">
        <v>11336527</v>
      </c>
      <c r="J18" s="58">
        <v>9420464</v>
      </c>
      <c r="K18" s="58">
        <v>8512121</v>
      </c>
      <c r="L18" s="58">
        <v>0</v>
      </c>
    </row>
    <row r="19" spans="1:12" ht="9">
      <c r="A19" s="52">
        <f t="shared" si="0"/>
        <v>11</v>
      </c>
      <c r="B19" s="62" t="s">
        <v>16</v>
      </c>
      <c r="C19" s="36"/>
      <c r="D19" s="36"/>
      <c r="E19" s="36"/>
      <c r="F19" s="54">
        <v>808200</v>
      </c>
      <c r="G19" s="58">
        <v>-4246802</v>
      </c>
      <c r="H19" s="60">
        <v>-1377400</v>
      </c>
      <c r="I19" s="61">
        <v>-589837</v>
      </c>
      <c r="J19" s="58">
        <v>16100</v>
      </c>
      <c r="K19" s="58">
        <v>-2288125</v>
      </c>
      <c r="L19" s="58">
        <v>-3488295</v>
      </c>
    </row>
    <row r="20" spans="1:12" ht="9">
      <c r="A20" s="52">
        <f t="shared" si="0"/>
        <v>12</v>
      </c>
      <c r="B20" s="62" t="s">
        <v>17</v>
      </c>
      <c r="C20" s="36"/>
      <c r="D20" s="36"/>
      <c r="E20" s="36"/>
      <c r="F20" s="54">
        <v>808300</v>
      </c>
      <c r="G20" s="58">
        <v>292862</v>
      </c>
      <c r="H20" s="60">
        <v>293664</v>
      </c>
      <c r="I20" s="61">
        <v>292083</v>
      </c>
      <c r="J20" s="58">
        <v>289581</v>
      </c>
      <c r="K20" s="58">
        <v>290273</v>
      </c>
      <c r="L20" s="58">
        <v>291366</v>
      </c>
    </row>
    <row r="21" spans="1:12" ht="9">
      <c r="A21" s="52">
        <f t="shared" si="0"/>
        <v>13</v>
      </c>
      <c r="B21" s="62" t="s">
        <v>18</v>
      </c>
      <c r="C21" s="36"/>
      <c r="D21" s="36"/>
      <c r="E21" s="36"/>
      <c r="F21" s="54">
        <v>813000</v>
      </c>
      <c r="G21" s="58">
        <v>161835</v>
      </c>
      <c r="H21" s="60">
        <v>216857</v>
      </c>
      <c r="I21" s="61">
        <v>100888</v>
      </c>
      <c r="J21" s="58">
        <v>162510</v>
      </c>
      <c r="K21" s="58">
        <v>136262</v>
      </c>
      <c r="L21" s="58"/>
    </row>
    <row r="22" spans="1:12" ht="9">
      <c r="A22" s="52">
        <f t="shared" si="0"/>
        <v>14</v>
      </c>
      <c r="B22" s="63" t="s">
        <v>78</v>
      </c>
      <c r="C22" s="61"/>
      <c r="D22" s="61"/>
      <c r="E22" s="61"/>
      <c r="F22" s="64" t="s">
        <v>79</v>
      </c>
      <c r="G22" s="58">
        <v>0</v>
      </c>
      <c r="H22" s="60">
        <v>0</v>
      </c>
      <c r="I22" s="58">
        <v>0</v>
      </c>
      <c r="J22" s="58">
        <v>0</v>
      </c>
      <c r="K22" s="58"/>
      <c r="L22" s="58"/>
    </row>
    <row r="23" spans="1:12" ht="9">
      <c r="A23" s="52">
        <f t="shared" si="0"/>
        <v>15</v>
      </c>
      <c r="B23" s="53" t="s">
        <v>19</v>
      </c>
      <c r="C23" s="36"/>
      <c r="D23" s="36"/>
      <c r="E23" s="36"/>
      <c r="F23" s="54">
        <v>813001</v>
      </c>
      <c r="G23" s="58">
        <v>20888955</v>
      </c>
      <c r="H23" s="60">
        <v>22168880</v>
      </c>
      <c r="I23" s="61">
        <v>21523625</v>
      </c>
      <c r="J23" s="58">
        <v>22106029</v>
      </c>
      <c r="K23" s="58">
        <v>19766604</v>
      </c>
      <c r="L23" s="58">
        <v>22419843</v>
      </c>
    </row>
    <row r="24" spans="1:12" ht="9">
      <c r="A24" s="52">
        <f t="shared" si="0"/>
        <v>16</v>
      </c>
      <c r="B24" s="53" t="s">
        <v>81</v>
      </c>
      <c r="C24" s="36"/>
      <c r="D24" s="36"/>
      <c r="E24" s="36"/>
      <c r="F24" s="59">
        <v>858000</v>
      </c>
      <c r="G24" s="58">
        <v>15175</v>
      </c>
      <c r="H24" s="60">
        <v>50460</v>
      </c>
      <c r="I24" s="36">
        <v>0</v>
      </c>
      <c r="J24" s="58">
        <v>26680</v>
      </c>
      <c r="K24" s="58">
        <v>23181</v>
      </c>
      <c r="L24" s="58">
        <v>17259</v>
      </c>
    </row>
    <row r="25" spans="1:12" ht="9">
      <c r="A25" s="52">
        <f t="shared" si="0"/>
        <v>17</v>
      </c>
      <c r="B25" s="65" t="s">
        <v>20</v>
      </c>
      <c r="C25" s="66"/>
      <c r="D25" s="66"/>
      <c r="E25" s="66"/>
      <c r="F25" s="66"/>
      <c r="G25" s="67">
        <f>SUM(G9:G24)</f>
        <v>47943329</v>
      </c>
      <c r="H25" s="68">
        <f>SUM(H9:H24)+1</f>
        <v>75026695</v>
      </c>
      <c r="I25" s="69">
        <f>SUM(I9:I24)</f>
        <v>63937998</v>
      </c>
      <c r="J25" s="67">
        <f>SUM(J9:J24)</f>
        <v>58487363</v>
      </c>
      <c r="K25" s="67">
        <f>SUM(K9:K24)+1</f>
        <v>37862491</v>
      </c>
      <c r="L25" s="67">
        <f>SUM(L9:L24)</f>
        <v>29564445</v>
      </c>
    </row>
    <row r="26" spans="1:12" ht="9">
      <c r="A26" s="52"/>
      <c r="B26" s="53" t="s">
        <v>21</v>
      </c>
      <c r="C26" s="36"/>
      <c r="D26" s="36"/>
      <c r="E26" s="36"/>
      <c r="F26" s="36"/>
      <c r="G26" s="58"/>
      <c r="H26" s="60"/>
      <c r="I26" s="61"/>
      <c r="J26" s="58"/>
      <c r="K26" s="58"/>
      <c r="L26" s="58"/>
    </row>
    <row r="27" spans="1:12" ht="9">
      <c r="A27" s="52">
        <f>A25+1</f>
        <v>18</v>
      </c>
      <c r="B27" s="53" t="s">
        <v>22</v>
      </c>
      <c r="C27" s="36"/>
      <c r="D27" s="36"/>
      <c r="E27" s="36"/>
      <c r="F27" s="54" t="s">
        <v>61</v>
      </c>
      <c r="G27" s="55">
        <v>-417694</v>
      </c>
      <c r="H27" s="56">
        <v>-340418</v>
      </c>
      <c r="I27" s="57">
        <v>-334060</v>
      </c>
      <c r="J27" s="58">
        <v>-357037</v>
      </c>
      <c r="K27" s="55">
        <v>-257372</v>
      </c>
      <c r="L27" s="55">
        <v>-215386</v>
      </c>
    </row>
    <row r="28" spans="1:12" ht="9">
      <c r="A28" s="52">
        <f t="shared" si="0"/>
        <v>19</v>
      </c>
      <c r="B28" s="53" t="s">
        <v>23</v>
      </c>
      <c r="C28" s="36"/>
      <c r="D28" s="36"/>
      <c r="E28" s="36"/>
      <c r="F28" s="54" t="s">
        <v>68</v>
      </c>
      <c r="G28" s="58">
        <v>-292</v>
      </c>
      <c r="H28" s="60">
        <v>-619425</v>
      </c>
      <c r="I28" s="61">
        <v>-356372</v>
      </c>
      <c r="J28" s="58">
        <v>-341946</v>
      </c>
      <c r="K28" s="58">
        <v>-678226</v>
      </c>
      <c r="L28" s="58">
        <v>-386457</v>
      </c>
    </row>
    <row r="29" spans="1:12" ht="9">
      <c r="A29" s="52">
        <f t="shared" si="0"/>
        <v>20</v>
      </c>
      <c r="B29" s="53" t="s">
        <v>24</v>
      </c>
      <c r="C29" s="36"/>
      <c r="D29" s="36"/>
      <c r="E29" s="36"/>
      <c r="F29" s="54" t="s">
        <v>62</v>
      </c>
      <c r="G29" s="58">
        <v>0</v>
      </c>
      <c r="H29" s="60">
        <v>0</v>
      </c>
      <c r="I29" s="61">
        <v>0</v>
      </c>
      <c r="J29" s="58">
        <v>0</v>
      </c>
      <c r="K29" s="58">
        <v>0</v>
      </c>
      <c r="L29" s="58"/>
    </row>
    <row r="30" spans="1:12" ht="9">
      <c r="A30" s="52">
        <f t="shared" si="0"/>
        <v>21</v>
      </c>
      <c r="B30" s="53" t="s">
        <v>25</v>
      </c>
      <c r="C30" s="36"/>
      <c r="D30" s="36"/>
      <c r="E30" s="36"/>
      <c r="F30" s="54" t="s">
        <v>70</v>
      </c>
      <c r="G30" s="58">
        <v>-104089</v>
      </c>
      <c r="H30" s="60">
        <v>-121751</v>
      </c>
      <c r="I30" s="61">
        <v>-128006</v>
      </c>
      <c r="J30" s="58">
        <v>-154977</v>
      </c>
      <c r="K30" s="58">
        <v>-108521</v>
      </c>
      <c r="L30" s="58">
        <v>-116430</v>
      </c>
    </row>
    <row r="31" spans="1:12" ht="9">
      <c r="A31" s="52">
        <f t="shared" si="0"/>
        <v>22</v>
      </c>
      <c r="B31" s="53" t="s">
        <v>26</v>
      </c>
      <c r="C31" s="36"/>
      <c r="D31" s="36"/>
      <c r="E31" s="36"/>
      <c r="F31" s="59" t="s">
        <v>27</v>
      </c>
      <c r="G31" s="58">
        <v>14340</v>
      </c>
      <c r="H31" s="60">
        <v>17945</v>
      </c>
      <c r="I31" s="61">
        <v>19032</v>
      </c>
      <c r="J31" s="58">
        <v>23018</v>
      </c>
      <c r="K31" s="58">
        <v>24470</v>
      </c>
      <c r="L31" s="58">
        <v>16141</v>
      </c>
    </row>
    <row r="32" spans="1:12" ht="9">
      <c r="A32" s="52">
        <f t="shared" si="0"/>
        <v>23</v>
      </c>
      <c r="B32" s="53" t="s">
        <v>28</v>
      </c>
      <c r="C32" s="36"/>
      <c r="D32" s="36"/>
      <c r="E32" s="36"/>
      <c r="F32" s="54" t="s">
        <v>63</v>
      </c>
      <c r="G32" s="58">
        <v>0</v>
      </c>
      <c r="H32" s="60">
        <v>0</v>
      </c>
      <c r="I32" s="61">
        <v>0</v>
      </c>
      <c r="J32" s="58">
        <v>0</v>
      </c>
      <c r="K32" s="58"/>
      <c r="L32" s="58"/>
    </row>
    <row r="33" spans="1:12" ht="9">
      <c r="A33" s="52">
        <f t="shared" si="0"/>
        <v>24</v>
      </c>
      <c r="B33" s="53" t="s">
        <v>29</v>
      </c>
      <c r="C33" s="36"/>
      <c r="D33" s="36"/>
      <c r="E33" s="36"/>
      <c r="F33" s="54" t="s">
        <v>64</v>
      </c>
      <c r="G33" s="58">
        <v>-1673136</v>
      </c>
      <c r="H33" s="60">
        <v>-2258981</v>
      </c>
      <c r="I33" s="61">
        <v>-1923666</v>
      </c>
      <c r="J33" s="58">
        <v>-1805055</v>
      </c>
      <c r="K33" s="58">
        <v>-1575958</v>
      </c>
      <c r="L33" s="58">
        <v>-1594187</v>
      </c>
    </row>
    <row r="34" spans="1:12" ht="9">
      <c r="A34" s="52">
        <f t="shared" si="0"/>
        <v>25</v>
      </c>
      <c r="B34" s="53" t="s">
        <v>30</v>
      </c>
      <c r="C34" s="36"/>
      <c r="D34" s="36"/>
      <c r="E34" s="36"/>
      <c r="F34" s="54" t="s">
        <v>65</v>
      </c>
      <c r="G34" s="58">
        <v>0</v>
      </c>
      <c r="H34" s="60">
        <v>0</v>
      </c>
      <c r="I34" s="61">
        <v>0</v>
      </c>
      <c r="J34" s="58">
        <v>0</v>
      </c>
      <c r="K34" s="58"/>
      <c r="L34" s="58"/>
    </row>
    <row r="35" spans="1:12" ht="9">
      <c r="A35" s="52">
        <f t="shared" si="0"/>
        <v>26</v>
      </c>
      <c r="B35" s="53" t="s">
        <v>31</v>
      </c>
      <c r="C35" s="36"/>
      <c r="D35" s="36"/>
      <c r="E35" s="36"/>
      <c r="F35" s="36"/>
      <c r="G35" s="58">
        <v>0</v>
      </c>
      <c r="H35" s="60">
        <v>0</v>
      </c>
      <c r="I35" s="61">
        <v>0</v>
      </c>
      <c r="J35" s="70">
        <v>0</v>
      </c>
      <c r="K35" s="58">
        <v>0</v>
      </c>
      <c r="L35" s="58">
        <v>0</v>
      </c>
    </row>
    <row r="36" spans="1:12" ht="9">
      <c r="A36" s="52">
        <f t="shared" si="0"/>
        <v>27</v>
      </c>
      <c r="B36" s="71" t="s">
        <v>20</v>
      </c>
      <c r="C36" s="66"/>
      <c r="D36" s="66"/>
      <c r="E36" s="66"/>
      <c r="F36" s="66"/>
      <c r="G36" s="67">
        <f>SUM(G27:G35)</f>
        <v>-2180871</v>
      </c>
      <c r="H36" s="67">
        <f>SUM(H27:H35)</f>
        <v>-3322630</v>
      </c>
      <c r="I36" s="69">
        <f>SUM(I27:I35)</f>
        <v>-2723072</v>
      </c>
      <c r="J36" s="67">
        <f>SUM(J27:J35)-1</f>
        <v>-2635998</v>
      </c>
      <c r="K36" s="67">
        <f>SUM(K27:K35)-1</f>
        <v>-2595608</v>
      </c>
      <c r="L36" s="67">
        <f>SUM(L27:L35)</f>
        <v>-2296319</v>
      </c>
    </row>
    <row r="37" spans="1:12" ht="9">
      <c r="A37" s="52">
        <f t="shared" si="0"/>
        <v>28</v>
      </c>
      <c r="B37" s="53" t="s">
        <v>32</v>
      </c>
      <c r="C37" s="36"/>
      <c r="D37" s="36"/>
      <c r="E37" s="36"/>
      <c r="F37" s="36"/>
      <c r="G37" s="55">
        <f t="shared" ref="G37:L37" si="1">SUM(G25+G36)</f>
        <v>45762458</v>
      </c>
      <c r="H37" s="55">
        <f t="shared" si="1"/>
        <v>71704065</v>
      </c>
      <c r="I37" s="57">
        <f t="shared" si="1"/>
        <v>61214926</v>
      </c>
      <c r="J37" s="55">
        <f t="shared" si="1"/>
        <v>55851365</v>
      </c>
      <c r="K37" s="55">
        <f t="shared" si="1"/>
        <v>35266883</v>
      </c>
      <c r="L37" s="55">
        <f t="shared" si="1"/>
        <v>27268126</v>
      </c>
    </row>
    <row r="38" spans="1:12" ht="9">
      <c r="A38" s="52"/>
      <c r="B38" s="53" t="s">
        <v>33</v>
      </c>
      <c r="C38" s="36"/>
      <c r="D38" s="36"/>
      <c r="E38" s="36"/>
      <c r="F38" s="36"/>
      <c r="G38" s="58"/>
      <c r="H38" s="60"/>
      <c r="I38" s="61"/>
      <c r="J38" s="58"/>
      <c r="K38" s="58"/>
      <c r="L38" s="58"/>
    </row>
    <row r="39" spans="1:12" ht="9">
      <c r="A39" s="52">
        <f>A37+1</f>
        <v>29</v>
      </c>
      <c r="B39" s="53" t="s">
        <v>34</v>
      </c>
      <c r="C39" s="36"/>
      <c r="D39" s="36"/>
      <c r="E39" s="36"/>
      <c r="F39" s="59">
        <v>759000</v>
      </c>
      <c r="G39" s="55">
        <v>2000108</v>
      </c>
      <c r="H39" s="56">
        <v>2101103</v>
      </c>
      <c r="I39" s="57">
        <v>2112337</v>
      </c>
      <c r="J39" s="55">
        <v>2026799</v>
      </c>
      <c r="K39" s="55">
        <v>1806525</v>
      </c>
      <c r="L39" s="55">
        <v>2047711</v>
      </c>
    </row>
    <row r="40" spans="1:12" ht="9">
      <c r="A40" s="52">
        <f t="shared" ref="A40:A44" si="2">A39+1</f>
        <v>30</v>
      </c>
      <c r="B40" s="53" t="s">
        <v>35</v>
      </c>
      <c r="C40" s="36"/>
      <c r="D40" s="36"/>
      <c r="E40" s="36"/>
      <c r="F40" s="54" t="s">
        <v>69</v>
      </c>
      <c r="G40" s="55">
        <v>0</v>
      </c>
      <c r="H40" s="56">
        <v>0</v>
      </c>
      <c r="I40" s="61">
        <v>0</v>
      </c>
      <c r="J40" s="58">
        <v>0</v>
      </c>
      <c r="K40" s="58">
        <v>0</v>
      </c>
      <c r="L40" s="58"/>
    </row>
    <row r="41" spans="1:12" ht="9">
      <c r="A41" s="52">
        <f t="shared" si="2"/>
        <v>31</v>
      </c>
      <c r="B41" s="62" t="s">
        <v>18</v>
      </c>
      <c r="C41" s="36"/>
      <c r="D41" s="36"/>
      <c r="E41" s="36"/>
      <c r="F41" s="54" t="s">
        <v>67</v>
      </c>
      <c r="G41" s="58">
        <v>1132886</v>
      </c>
      <c r="H41" s="60">
        <v>1133036</v>
      </c>
      <c r="I41" s="61">
        <v>1132724</v>
      </c>
      <c r="J41" s="58">
        <v>1132874</v>
      </c>
      <c r="K41" s="58">
        <v>1045901</v>
      </c>
      <c r="L41" s="58">
        <v>1350981</v>
      </c>
    </row>
    <row r="42" spans="1:12" ht="9">
      <c r="A42" s="52">
        <f t="shared" si="2"/>
        <v>32</v>
      </c>
      <c r="B42" s="53" t="s">
        <v>36</v>
      </c>
      <c r="C42" s="36"/>
      <c r="D42" s="36"/>
      <c r="E42" s="36"/>
      <c r="F42" s="54" t="s">
        <v>66</v>
      </c>
      <c r="G42" s="58">
        <v>5575449</v>
      </c>
      <c r="H42" s="60">
        <v>5421741</v>
      </c>
      <c r="I42" s="61">
        <v>5552218</v>
      </c>
      <c r="J42" s="70">
        <v>5527822</v>
      </c>
      <c r="K42" s="70">
        <v>5462169</v>
      </c>
      <c r="L42" s="70">
        <v>4935180</v>
      </c>
    </row>
    <row r="43" spans="1:12" ht="9">
      <c r="A43" s="52">
        <f t="shared" si="2"/>
        <v>33</v>
      </c>
      <c r="B43" s="72" t="s">
        <v>20</v>
      </c>
      <c r="C43" s="39"/>
      <c r="D43" s="39"/>
      <c r="E43" s="39"/>
      <c r="F43" s="39"/>
      <c r="G43" s="73">
        <f>SUM(G39:G42)-1</f>
        <v>8708442</v>
      </c>
      <c r="H43" s="73">
        <f t="shared" ref="H43:L43" si="3">SUM(H39:H42)</f>
        <v>8655880</v>
      </c>
      <c r="I43" s="74">
        <f t="shared" si="3"/>
        <v>8797279</v>
      </c>
      <c r="J43" s="73">
        <f t="shared" si="3"/>
        <v>8687495</v>
      </c>
      <c r="K43" s="73">
        <f>SUM(K39:K42)-1</f>
        <v>8314594</v>
      </c>
      <c r="L43" s="73">
        <f t="shared" si="3"/>
        <v>8333872</v>
      </c>
    </row>
    <row r="44" spans="1:12" ht="9">
      <c r="A44" s="52">
        <f t="shared" si="2"/>
        <v>34</v>
      </c>
      <c r="B44" s="72" t="s">
        <v>37</v>
      </c>
      <c r="C44" s="39"/>
      <c r="D44" s="39"/>
      <c r="E44" s="39"/>
      <c r="F44" s="39"/>
      <c r="G44" s="73">
        <f t="shared" ref="G44:L44" si="4">SUM(G37+G43)</f>
        <v>54470900</v>
      </c>
      <c r="H44" s="73">
        <f t="shared" si="4"/>
        <v>80359945</v>
      </c>
      <c r="I44" s="74">
        <f t="shared" si="4"/>
        <v>70012205</v>
      </c>
      <c r="J44" s="73">
        <f t="shared" si="4"/>
        <v>64538860</v>
      </c>
      <c r="K44" s="73">
        <f t="shared" si="4"/>
        <v>43581477</v>
      </c>
      <c r="L44" s="73">
        <f t="shared" si="4"/>
        <v>35601998</v>
      </c>
    </row>
    <row r="45" spans="1:12" ht="9">
      <c r="A45" s="36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9">
      <c r="A46" s="52"/>
      <c r="B46" s="53" t="s">
        <v>38</v>
      </c>
      <c r="C46" s="36"/>
      <c r="D46" s="36"/>
      <c r="E46" s="36"/>
      <c r="F46" s="36"/>
      <c r="G46" s="61"/>
      <c r="H46" s="61"/>
      <c r="I46" s="61"/>
      <c r="J46" s="61"/>
      <c r="K46" s="61"/>
      <c r="L46" s="61"/>
    </row>
    <row r="47" spans="1:12" ht="9">
      <c r="A47" s="52">
        <f>A44+1</f>
        <v>35</v>
      </c>
      <c r="B47" s="62" t="s">
        <v>39</v>
      </c>
      <c r="C47" s="36"/>
      <c r="D47" s="76"/>
      <c r="E47" s="77"/>
      <c r="F47" s="59"/>
      <c r="G47" s="78">
        <v>47676856</v>
      </c>
      <c r="H47" s="78">
        <v>77857285</v>
      </c>
      <c r="I47" s="78">
        <v>71754815</v>
      </c>
      <c r="J47" s="78">
        <v>59162328</v>
      </c>
      <c r="K47" s="78">
        <v>39467563</v>
      </c>
      <c r="L47" s="78">
        <v>32269860</v>
      </c>
    </row>
    <row r="48" spans="1:12" ht="9">
      <c r="A48" s="52">
        <f t="shared" ref="A48:A53" si="5">A47+1</f>
        <v>36</v>
      </c>
      <c r="B48" s="62" t="s">
        <v>143</v>
      </c>
      <c r="C48" s="36"/>
      <c r="D48" s="79"/>
      <c r="E48" s="77"/>
      <c r="F48" s="59"/>
      <c r="G48" s="78">
        <v>1022512</v>
      </c>
      <c r="H48" s="78">
        <v>811872</v>
      </c>
      <c r="I48" s="78">
        <v>700985</v>
      </c>
      <c r="J48" s="78">
        <v>546507</v>
      </c>
      <c r="K48" s="78">
        <v>482817</v>
      </c>
      <c r="L48" s="78">
        <v>421195</v>
      </c>
    </row>
    <row r="49" spans="1:12" ht="9">
      <c r="A49" s="52">
        <f t="shared" si="5"/>
        <v>37</v>
      </c>
      <c r="B49" s="62" t="s">
        <v>144</v>
      </c>
      <c r="C49" s="36"/>
      <c r="D49" s="76"/>
      <c r="E49" s="77"/>
      <c r="F49" s="59"/>
      <c r="G49" s="78">
        <v>2939436</v>
      </c>
      <c r="H49" s="78">
        <v>3540381</v>
      </c>
      <c r="I49" s="78">
        <v>3454214</v>
      </c>
      <c r="J49" s="78">
        <v>3193454</v>
      </c>
      <c r="K49" s="78">
        <v>2890636</v>
      </c>
      <c r="L49" s="78">
        <v>2788915</v>
      </c>
    </row>
    <row r="50" spans="1:12" ht="9">
      <c r="A50" s="52">
        <f t="shared" si="5"/>
        <v>38</v>
      </c>
      <c r="B50" s="80" t="s">
        <v>40</v>
      </c>
      <c r="C50" s="66"/>
      <c r="D50" s="81"/>
      <c r="E50" s="82"/>
      <c r="F50" s="71"/>
      <c r="G50" s="83">
        <f>SUM(G47:G49)</f>
        <v>51638804</v>
      </c>
      <c r="H50" s="83">
        <f>SUM(H47:H49)</f>
        <v>82209538</v>
      </c>
      <c r="I50" s="83">
        <f>SUM(I47:I49)-1</f>
        <v>75910013</v>
      </c>
      <c r="J50" s="83">
        <f>SUM(J47:J49)</f>
        <v>62902289</v>
      </c>
      <c r="K50" s="83">
        <f>SUM(K47:K49)</f>
        <v>42841016</v>
      </c>
      <c r="L50" s="83">
        <f>SUM(L47:L49)</f>
        <v>35479970</v>
      </c>
    </row>
    <row r="51" spans="1:12" ht="9">
      <c r="A51" s="52">
        <f t="shared" si="5"/>
        <v>39</v>
      </c>
      <c r="B51" s="39" t="s">
        <v>145</v>
      </c>
      <c r="C51" s="36"/>
      <c r="D51" s="76"/>
      <c r="E51" s="77"/>
      <c r="F51" s="59"/>
      <c r="G51" s="78">
        <v>-258194</v>
      </c>
      <c r="H51" s="78">
        <v>-411048</v>
      </c>
      <c r="I51" s="78">
        <v>-303640</v>
      </c>
      <c r="J51" s="78">
        <v>-251609</v>
      </c>
      <c r="K51" s="78">
        <v>-171364</v>
      </c>
      <c r="L51" s="78">
        <v>-141920</v>
      </c>
    </row>
    <row r="52" spans="1:12" ht="9">
      <c r="A52" s="52">
        <f t="shared" si="5"/>
        <v>40</v>
      </c>
      <c r="B52" s="47" t="s">
        <v>77</v>
      </c>
      <c r="C52" s="36"/>
      <c r="D52" s="76"/>
      <c r="E52" s="77"/>
      <c r="F52" s="59"/>
      <c r="G52" s="60">
        <v>0</v>
      </c>
      <c r="H52" s="60">
        <v>567819</v>
      </c>
      <c r="I52" s="60">
        <v>0</v>
      </c>
      <c r="J52" s="60">
        <v>0</v>
      </c>
      <c r="K52" s="60">
        <v>267931</v>
      </c>
      <c r="L52" s="60">
        <v>0</v>
      </c>
    </row>
    <row r="53" spans="1:12" ht="9">
      <c r="A53" s="52">
        <f t="shared" si="5"/>
        <v>41</v>
      </c>
      <c r="B53" s="84" t="s">
        <v>74</v>
      </c>
      <c r="C53" s="66"/>
      <c r="D53" s="66"/>
      <c r="E53" s="82"/>
      <c r="F53" s="66"/>
      <c r="G53" s="69">
        <f>SUM(G50:G52)</f>
        <v>51380610</v>
      </c>
      <c r="H53" s="69">
        <f>SUM(H50:H52)+1</f>
        <v>82366310</v>
      </c>
      <c r="I53" s="69">
        <f>I50+I51</f>
        <v>75606373</v>
      </c>
      <c r="J53" s="69">
        <f>SUM(J50:J52)</f>
        <v>62650680</v>
      </c>
      <c r="K53" s="69">
        <f>SUM(K50:K52)</f>
        <v>42937583</v>
      </c>
      <c r="L53" s="69">
        <f>SUM(L50:L52)</f>
        <v>35338050</v>
      </c>
    </row>
    <row r="54" spans="1:12" ht="9">
      <c r="A54" s="3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9">
      <c r="A55" s="52"/>
      <c r="B55" s="53" t="s">
        <v>41</v>
      </c>
      <c r="C55" s="36"/>
      <c r="D55" s="36"/>
      <c r="E55" s="36"/>
      <c r="F55" s="36"/>
      <c r="G55" s="60"/>
      <c r="H55" s="60"/>
      <c r="I55" s="60"/>
      <c r="J55" s="60"/>
      <c r="K55" s="60"/>
      <c r="L55" s="60"/>
    </row>
    <row r="56" spans="1:12" ht="9">
      <c r="A56" s="52">
        <f>A53+1</f>
        <v>42</v>
      </c>
      <c r="B56" s="62" t="s">
        <v>146</v>
      </c>
      <c r="C56" s="85"/>
      <c r="D56" s="59"/>
      <c r="E56" s="61"/>
      <c r="F56" s="36"/>
      <c r="G56" s="78">
        <v>0</v>
      </c>
      <c r="H56" s="78">
        <f>($C56*$E56)</f>
        <v>0</v>
      </c>
      <c r="I56" s="78"/>
      <c r="J56" s="78"/>
      <c r="K56" s="78"/>
      <c r="L56" s="78"/>
    </row>
    <row r="57" spans="1:12" ht="9">
      <c r="A57" s="52">
        <f t="shared" ref="A57:A80" si="6">A56+1</f>
        <v>43</v>
      </c>
      <c r="B57" s="62" t="s">
        <v>147</v>
      </c>
      <c r="C57" s="85"/>
      <c r="D57" s="59"/>
      <c r="E57" s="61"/>
      <c r="F57" s="59"/>
      <c r="G57" s="78">
        <v>51244</v>
      </c>
      <c r="H57" s="78">
        <v>41324</v>
      </c>
      <c r="I57" s="78">
        <v>38548</v>
      </c>
      <c r="J57" s="78">
        <v>35627</v>
      </c>
      <c r="K57" s="78">
        <v>35278</v>
      </c>
      <c r="L57" s="78">
        <v>36921</v>
      </c>
    </row>
    <row r="58" spans="1:12" ht="9">
      <c r="A58" s="52">
        <f t="shared" si="6"/>
        <v>44</v>
      </c>
      <c r="B58" s="53" t="s">
        <v>148</v>
      </c>
      <c r="C58" s="85"/>
      <c r="D58" s="59"/>
      <c r="E58" s="61"/>
      <c r="F58" s="59"/>
      <c r="G58" s="78">
        <v>6101456</v>
      </c>
      <c r="H58" s="78">
        <v>9966119</v>
      </c>
      <c r="I58" s="78">
        <v>9184896</v>
      </c>
      <c r="J58" s="78">
        <v>16457539</v>
      </c>
      <c r="K58" s="78">
        <v>11061803</v>
      </c>
      <c r="L58" s="78">
        <v>4258642</v>
      </c>
    </row>
    <row r="59" spans="1:12" ht="9">
      <c r="A59" s="52">
        <f t="shared" si="6"/>
        <v>45</v>
      </c>
      <c r="B59" s="53" t="s">
        <v>42</v>
      </c>
      <c r="C59" s="86"/>
      <c r="D59" s="59"/>
      <c r="E59" s="61"/>
      <c r="F59" s="59"/>
      <c r="G59" s="78">
        <v>39913</v>
      </c>
      <c r="H59" s="78">
        <v>39243</v>
      </c>
      <c r="I59" s="78">
        <v>44022</v>
      </c>
      <c r="J59" s="78">
        <v>39216</v>
      </c>
      <c r="K59" s="78">
        <v>43264</v>
      </c>
      <c r="L59" s="78">
        <v>32115</v>
      </c>
    </row>
    <row r="60" spans="1:12" ht="9">
      <c r="A60" s="52">
        <f t="shared" si="6"/>
        <v>46</v>
      </c>
      <c r="B60" s="53" t="s">
        <v>149</v>
      </c>
      <c r="C60" s="85"/>
      <c r="D60" s="59"/>
      <c r="E60" s="61"/>
      <c r="F60" s="59"/>
      <c r="G60" s="78">
        <v>350280</v>
      </c>
      <c r="H60" s="78">
        <v>427643</v>
      </c>
      <c r="I60" s="78">
        <v>413501</v>
      </c>
      <c r="J60" s="78">
        <v>812738</v>
      </c>
      <c r="K60" s="78">
        <v>732063</v>
      </c>
      <c r="L60" s="78">
        <v>347144</v>
      </c>
    </row>
    <row r="61" spans="1:12" ht="9">
      <c r="A61" s="52">
        <f t="shared" si="6"/>
        <v>47</v>
      </c>
      <c r="B61" s="62" t="s">
        <v>71</v>
      </c>
      <c r="C61" s="85"/>
      <c r="D61" s="59"/>
      <c r="E61" s="61"/>
      <c r="F61" s="59"/>
      <c r="G61" s="78">
        <v>195</v>
      </c>
      <c r="H61" s="78">
        <v>343</v>
      </c>
      <c r="I61" s="78">
        <v>295</v>
      </c>
      <c r="J61" s="78">
        <v>272</v>
      </c>
      <c r="K61" s="78">
        <v>204</v>
      </c>
      <c r="L61" s="78">
        <v>0</v>
      </c>
    </row>
    <row r="62" spans="1:12" ht="9">
      <c r="A62" s="52">
        <f t="shared" si="6"/>
        <v>48</v>
      </c>
      <c r="B62" s="84" t="s">
        <v>75</v>
      </c>
      <c r="C62" s="39"/>
      <c r="D62" s="39"/>
      <c r="E62" s="87"/>
      <c r="F62" s="72"/>
      <c r="G62" s="83">
        <f>SUM(G56:G61)</f>
        <v>6543088</v>
      </c>
      <c r="H62" s="83">
        <f>SUM(H56:H61)-1</f>
        <v>10474671</v>
      </c>
      <c r="I62" s="83">
        <f>SUM(I56:I61)-1</f>
        <v>9681261</v>
      </c>
      <c r="J62" s="83">
        <f>SUM(J56:J61)-1</f>
        <v>17345391</v>
      </c>
      <c r="K62" s="83">
        <f>SUM(K57:K61)+1</f>
        <v>11872613</v>
      </c>
      <c r="L62" s="83">
        <f>SUM(L56:L61)</f>
        <v>4674822</v>
      </c>
    </row>
    <row r="63" spans="1:12" ht="9">
      <c r="A63" s="52">
        <f t="shared" si="6"/>
        <v>49</v>
      </c>
      <c r="B63" s="39" t="s">
        <v>145</v>
      </c>
      <c r="C63" s="39"/>
      <c r="D63" s="39"/>
      <c r="E63" s="87"/>
      <c r="F63" s="72"/>
      <c r="G63" s="78">
        <v>-32715</v>
      </c>
      <c r="H63" s="78">
        <v>-52373</v>
      </c>
      <c r="I63" s="78">
        <v>-38725</v>
      </c>
      <c r="J63" s="78">
        <v>-69382</v>
      </c>
      <c r="K63" s="78">
        <v>-47490</v>
      </c>
      <c r="L63" s="78">
        <v>-18699</v>
      </c>
    </row>
    <row r="64" spans="1:12" ht="9">
      <c r="A64" s="52">
        <f t="shared" si="6"/>
        <v>50</v>
      </c>
      <c r="B64" s="47" t="str">
        <f>B52</f>
        <v xml:space="preserve">Adjustment to Allowance for Bad Debt </v>
      </c>
      <c r="C64" s="47"/>
      <c r="D64" s="47"/>
      <c r="E64" s="88"/>
      <c r="F64" s="89"/>
      <c r="G64" s="78">
        <v>0</v>
      </c>
      <c r="H64" s="60">
        <v>120422</v>
      </c>
      <c r="I64" s="90">
        <v>0</v>
      </c>
      <c r="J64" s="90">
        <v>0</v>
      </c>
      <c r="K64" s="90">
        <v>57375</v>
      </c>
      <c r="L64" s="90">
        <v>0</v>
      </c>
    </row>
    <row r="65" spans="1:12" ht="9">
      <c r="A65" s="52">
        <f t="shared" si="6"/>
        <v>51</v>
      </c>
      <c r="B65" s="91" t="s">
        <v>73</v>
      </c>
      <c r="C65" s="47"/>
      <c r="D65" s="47"/>
      <c r="E65" s="88"/>
      <c r="F65" s="89"/>
      <c r="G65" s="92">
        <f>SUM(G62:G64)-1</f>
        <v>6510372</v>
      </c>
      <c r="H65" s="92">
        <f>SUM(H62:H64)</f>
        <v>10542720</v>
      </c>
      <c r="I65" s="92">
        <f>I62+I63</f>
        <v>9642536</v>
      </c>
      <c r="J65" s="93">
        <f>SUM(J62:J64)+1</f>
        <v>17276010</v>
      </c>
      <c r="K65" s="93">
        <f>SUM(K62:K64)-1</f>
        <v>11882497</v>
      </c>
      <c r="L65" s="93">
        <f>SUM(L62:L64)</f>
        <v>4656123</v>
      </c>
    </row>
    <row r="66" spans="1:12" ht="9">
      <c r="A66" s="52">
        <f t="shared" si="6"/>
        <v>52</v>
      </c>
      <c r="B66" s="89" t="s">
        <v>43</v>
      </c>
      <c r="C66" s="47"/>
      <c r="D66" s="47"/>
      <c r="E66" s="47"/>
      <c r="F66" s="47"/>
      <c r="G66" s="67">
        <f t="shared" ref="G66:L66" si="7">SUM(G53+G65)</f>
        <v>57890982</v>
      </c>
      <c r="H66" s="67">
        <f t="shared" si="7"/>
        <v>92909030</v>
      </c>
      <c r="I66" s="67">
        <f t="shared" si="7"/>
        <v>85248909</v>
      </c>
      <c r="J66" s="94">
        <f t="shared" si="7"/>
        <v>79926690</v>
      </c>
      <c r="K66" s="94">
        <f t="shared" si="7"/>
        <v>54820080</v>
      </c>
      <c r="L66" s="94">
        <f t="shared" si="7"/>
        <v>39994173</v>
      </c>
    </row>
    <row r="67" spans="1:12" ht="9">
      <c r="A67" s="52">
        <f t="shared" si="6"/>
        <v>53</v>
      </c>
      <c r="B67" s="53" t="s">
        <v>44</v>
      </c>
      <c r="C67" s="36"/>
      <c r="D67" s="36"/>
      <c r="E67" s="36"/>
      <c r="F67" s="36"/>
      <c r="G67" s="55">
        <f>SUM(G44-G66)+1</f>
        <v>-3420081</v>
      </c>
      <c r="H67" s="55">
        <f>SUM(H44-H66)+1</f>
        <v>-12549084</v>
      </c>
      <c r="I67" s="55">
        <f>SUM(I44-I66)+1</f>
        <v>-15236703</v>
      </c>
      <c r="J67" s="55">
        <f>SUM(J44-J66)</f>
        <v>-15387830</v>
      </c>
      <c r="K67" s="55">
        <f>SUM(K44-K66)</f>
        <v>-11238603</v>
      </c>
      <c r="L67" s="55">
        <f>SUM(L44-L66)</f>
        <v>-4392175</v>
      </c>
    </row>
    <row r="68" spans="1:12" ht="9">
      <c r="A68" s="52">
        <f t="shared" si="6"/>
        <v>54</v>
      </c>
      <c r="B68" s="53" t="s">
        <v>45</v>
      </c>
      <c r="C68" s="36"/>
      <c r="D68" s="36"/>
      <c r="E68" s="36"/>
      <c r="F68" s="36"/>
      <c r="G68" s="58"/>
      <c r="H68" s="60"/>
      <c r="I68" s="61">
        <v>0</v>
      </c>
      <c r="J68" s="58">
        <v>0</v>
      </c>
      <c r="K68" s="58">
        <v>0</v>
      </c>
      <c r="L68" s="58">
        <v>0</v>
      </c>
    </row>
    <row r="69" spans="1:12" ht="9">
      <c r="A69" s="52">
        <f t="shared" si="6"/>
        <v>55</v>
      </c>
      <c r="B69" s="53" t="s">
        <v>46</v>
      </c>
      <c r="C69" s="36"/>
      <c r="D69" s="36"/>
      <c r="E69" s="61"/>
      <c r="F69" s="36"/>
      <c r="G69" s="58"/>
      <c r="H69" s="60"/>
      <c r="I69" s="61">
        <v>0</v>
      </c>
      <c r="J69" s="58">
        <v>0</v>
      </c>
      <c r="K69" s="58">
        <v>0</v>
      </c>
      <c r="L69" s="58">
        <v>0</v>
      </c>
    </row>
    <row r="70" spans="1:12" ht="9">
      <c r="A70" s="52">
        <f t="shared" si="6"/>
        <v>56</v>
      </c>
      <c r="B70" s="53" t="s">
        <v>47</v>
      </c>
      <c r="C70" s="36"/>
      <c r="D70" s="36"/>
      <c r="E70" s="36"/>
      <c r="F70" s="36"/>
      <c r="G70" s="58">
        <v>0</v>
      </c>
      <c r="H70" s="60">
        <v>0</v>
      </c>
      <c r="I70" s="61">
        <v>0</v>
      </c>
      <c r="J70" s="58">
        <v>0</v>
      </c>
      <c r="K70" s="58">
        <v>0</v>
      </c>
      <c r="L70" s="58">
        <v>0</v>
      </c>
    </row>
    <row r="71" spans="1:12" ht="9">
      <c r="A71" s="52">
        <f t="shared" si="6"/>
        <v>57</v>
      </c>
      <c r="B71" s="53" t="s">
        <v>48</v>
      </c>
      <c r="C71" s="36"/>
      <c r="D71" s="36"/>
      <c r="E71" s="36"/>
      <c r="F71" s="36"/>
      <c r="G71" s="58">
        <v>0</v>
      </c>
      <c r="H71" s="60">
        <v>0</v>
      </c>
      <c r="I71" s="61">
        <v>0</v>
      </c>
      <c r="J71" s="58">
        <v>0</v>
      </c>
      <c r="K71" s="58">
        <v>0</v>
      </c>
      <c r="L71" s="58">
        <v>0</v>
      </c>
    </row>
    <row r="72" spans="1:12" ht="9">
      <c r="A72" s="52">
        <f t="shared" si="6"/>
        <v>58</v>
      </c>
      <c r="B72" s="53" t="s">
        <v>49</v>
      </c>
      <c r="C72" s="36"/>
      <c r="D72" s="36"/>
      <c r="E72" s="36"/>
      <c r="F72" s="36"/>
      <c r="G72" s="58">
        <v>0</v>
      </c>
      <c r="H72" s="60">
        <v>0</v>
      </c>
      <c r="I72" s="61">
        <v>0</v>
      </c>
      <c r="J72" s="58">
        <v>0</v>
      </c>
      <c r="K72" s="58">
        <v>0</v>
      </c>
      <c r="L72" s="58">
        <v>0</v>
      </c>
    </row>
    <row r="73" spans="1:12" ht="9">
      <c r="A73" s="52">
        <f t="shared" si="6"/>
        <v>59</v>
      </c>
      <c r="B73" s="72" t="s">
        <v>50</v>
      </c>
      <c r="C73" s="39"/>
      <c r="D73" s="39"/>
      <c r="E73" s="39"/>
      <c r="F73" s="39"/>
      <c r="G73" s="73">
        <f>SUM(G67:G72)</f>
        <v>-3420081</v>
      </c>
      <c r="H73" s="73">
        <f>SUM(H67:H72)</f>
        <v>-12549084</v>
      </c>
      <c r="I73" s="74">
        <f>SUM(I67:I71)</f>
        <v>-15236703</v>
      </c>
      <c r="J73" s="73">
        <f t="shared" ref="J73:L73" si="8">SUM(J67:J72)</f>
        <v>-15387830</v>
      </c>
      <c r="K73" s="73">
        <f t="shared" si="8"/>
        <v>-11238603</v>
      </c>
      <c r="L73" s="73">
        <f t="shared" si="8"/>
        <v>-4392175</v>
      </c>
    </row>
    <row r="74" spans="1:12" ht="9">
      <c r="A74" s="52">
        <f t="shared" si="6"/>
        <v>60</v>
      </c>
      <c r="B74" s="53" t="s">
        <v>51</v>
      </c>
      <c r="C74" s="36"/>
      <c r="D74" s="36"/>
      <c r="E74" s="36"/>
      <c r="F74" s="36"/>
      <c r="G74" s="61">
        <v>7798</v>
      </c>
      <c r="H74" s="61">
        <v>-49930</v>
      </c>
      <c r="I74" s="60">
        <v>-126364</v>
      </c>
      <c r="J74" s="61">
        <v>-203935</v>
      </c>
      <c r="K74" s="61">
        <v>-261147</v>
      </c>
      <c r="L74" s="61">
        <f>(L73+K80)*0.005</f>
        <v>-284413.97500000003</v>
      </c>
    </row>
    <row r="75" spans="1:12" ht="9">
      <c r="A75" s="52">
        <f t="shared" si="6"/>
        <v>61</v>
      </c>
      <c r="B75" s="53" t="s">
        <v>52</v>
      </c>
      <c r="C75" s="36"/>
      <c r="D75" s="36"/>
      <c r="E75" s="36"/>
      <c r="F75" s="36"/>
      <c r="G75" s="55">
        <f>SUM(G73:G74)</f>
        <v>-3412283</v>
      </c>
      <c r="H75" s="55">
        <f>SUM(H73:H74)</f>
        <v>-12599014</v>
      </c>
      <c r="I75" s="57">
        <f>SUM(I73:I74)</f>
        <v>-15363067</v>
      </c>
      <c r="J75" s="55">
        <f>SUM(J73:J74)+1</f>
        <v>-15591764</v>
      </c>
      <c r="K75" s="55">
        <f>SUM(K73:K74)</f>
        <v>-11499750</v>
      </c>
      <c r="L75" s="55">
        <f>SUM(L73:L74)</f>
        <v>-4676588.9749999996</v>
      </c>
    </row>
    <row r="76" spans="1:12" ht="9">
      <c r="A76" s="52">
        <f t="shared" si="6"/>
        <v>62</v>
      </c>
      <c r="B76" s="53" t="s">
        <v>53</v>
      </c>
      <c r="C76" s="36"/>
      <c r="D76" s="36"/>
      <c r="E76" s="36"/>
      <c r="F76" s="36"/>
      <c r="G76" s="58">
        <v>0</v>
      </c>
      <c r="H76" s="58">
        <v>0</v>
      </c>
      <c r="I76" s="61">
        <v>0</v>
      </c>
      <c r="J76" s="58">
        <v>0</v>
      </c>
      <c r="K76" s="58">
        <v>0</v>
      </c>
      <c r="L76" s="58">
        <v>0</v>
      </c>
    </row>
    <row r="77" spans="1:12" ht="9">
      <c r="A77" s="52">
        <f t="shared" si="6"/>
        <v>63</v>
      </c>
      <c r="B77" s="53" t="s">
        <v>54</v>
      </c>
      <c r="C77" s="36"/>
      <c r="D77" s="36"/>
      <c r="E77" s="36"/>
      <c r="F77" s="36"/>
      <c r="G77" s="58">
        <v>-5263</v>
      </c>
      <c r="H77" s="58">
        <v>39642</v>
      </c>
      <c r="I77" s="61">
        <v>0</v>
      </c>
      <c r="J77" s="58">
        <v>-22</v>
      </c>
      <c r="K77" s="58">
        <v>0</v>
      </c>
      <c r="L77" s="58"/>
    </row>
    <row r="78" spans="1:12" ht="9">
      <c r="A78" s="52">
        <f t="shared" si="6"/>
        <v>64</v>
      </c>
      <c r="B78" s="53" t="s">
        <v>72</v>
      </c>
      <c r="C78" s="36"/>
      <c r="D78" s="36"/>
      <c r="E78" s="36"/>
      <c r="F78" s="36"/>
      <c r="G78" s="58">
        <v>0</v>
      </c>
      <c r="H78" s="58">
        <v>0</v>
      </c>
      <c r="I78" s="61">
        <v>0</v>
      </c>
      <c r="J78" s="58">
        <v>0</v>
      </c>
      <c r="K78" s="58">
        <v>0</v>
      </c>
      <c r="L78" s="58">
        <v>0</v>
      </c>
    </row>
    <row r="79" spans="1:12" ht="9">
      <c r="A79" s="52">
        <f t="shared" si="6"/>
        <v>65</v>
      </c>
      <c r="B79" s="53" t="s">
        <v>55</v>
      </c>
      <c r="C79" s="36"/>
      <c r="D79" s="36"/>
      <c r="E79" s="36"/>
      <c r="F79" s="36"/>
      <c r="G79" s="58">
        <v>5940904</v>
      </c>
      <c r="H79" s="58">
        <f>G80</f>
        <v>2523355</v>
      </c>
      <c r="I79" s="58">
        <v>-10036019</v>
      </c>
      <c r="J79" s="95">
        <f t="shared" ref="J79:L79" si="9">I80</f>
        <v>-25399085</v>
      </c>
      <c r="K79" s="95">
        <f>J80</f>
        <v>-40990871</v>
      </c>
      <c r="L79" s="95">
        <f t="shared" si="9"/>
        <v>-52490620</v>
      </c>
    </row>
    <row r="80" spans="1:12" ht="9">
      <c r="A80" s="52">
        <f t="shared" si="6"/>
        <v>66</v>
      </c>
      <c r="B80" s="96" t="s">
        <v>154</v>
      </c>
      <c r="C80" s="66"/>
      <c r="D80" s="66"/>
      <c r="E80" s="66"/>
      <c r="F80" s="66"/>
      <c r="G80" s="67">
        <f>SUM(G75:G79)-3</f>
        <v>2523355</v>
      </c>
      <c r="H80" s="67">
        <f>SUM(H75:H79)-2</f>
        <v>-10036019</v>
      </c>
      <c r="I80" s="97">
        <f>SUM(I75:I79)+1</f>
        <v>-25399085</v>
      </c>
      <c r="J80" s="98">
        <f>SUM(J75:J79)</f>
        <v>-40990871</v>
      </c>
      <c r="K80" s="98">
        <f>SUM(K75:K79)+1</f>
        <v>-52490620</v>
      </c>
      <c r="L80" s="98">
        <f>SUM(L75:L79)</f>
        <v>-57167208.975000001</v>
      </c>
    </row>
    <row r="81" spans="1:12" ht="9">
      <c r="A81" s="5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9">
      <c r="A82" s="52">
        <f>A80+1</f>
        <v>67</v>
      </c>
      <c r="B82" s="36"/>
      <c r="C82" s="36"/>
      <c r="D82" s="36"/>
      <c r="E82" s="36"/>
      <c r="F82" s="37" t="s">
        <v>150</v>
      </c>
      <c r="G82" s="57">
        <v>-3968553</v>
      </c>
      <c r="H82" s="57">
        <f>G82+H43-H65+H76</f>
        <v>-5855393</v>
      </c>
      <c r="I82" s="57">
        <f>H82+I43-I65+I76</f>
        <v>-6700650</v>
      </c>
      <c r="J82" s="57">
        <f>I82+J43-J65+J76</f>
        <v>-15289165</v>
      </c>
      <c r="K82" s="57">
        <f>J82+K43-K65+K76</f>
        <v>-18857068</v>
      </c>
      <c r="L82" s="57">
        <f>K82+L43-L65+L76</f>
        <v>-15179319</v>
      </c>
    </row>
    <row r="83" spans="1:12" ht="9">
      <c r="A83" s="52">
        <f t="shared" ref="A83" si="10">A82+1</f>
        <v>68</v>
      </c>
      <c r="B83" s="36"/>
      <c r="C83" s="36"/>
      <c r="D83" s="36"/>
      <c r="E83" s="36"/>
      <c r="F83" s="37" t="s">
        <v>151</v>
      </c>
      <c r="G83" s="57">
        <v>6491908</v>
      </c>
      <c r="H83" s="57">
        <f>H80-H82</f>
        <v>-4180626</v>
      </c>
      <c r="I83" s="57">
        <f>I80-I82</f>
        <v>-18698435</v>
      </c>
      <c r="J83" s="57">
        <f>J80-J82</f>
        <v>-25701706</v>
      </c>
      <c r="K83" s="57">
        <f>K80-K82-1</f>
        <v>-33633553</v>
      </c>
      <c r="L83" s="57">
        <f>L80-L82</f>
        <v>-41987889.975000001</v>
      </c>
    </row>
    <row r="84" spans="1:12" ht="9">
      <c r="A84" s="36"/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61"/>
    </row>
    <row r="85" spans="1:12" ht="9">
      <c r="A85" s="52">
        <f>A83+1</f>
        <v>69</v>
      </c>
      <c r="B85" s="36"/>
      <c r="C85" s="36"/>
      <c r="D85" s="36"/>
      <c r="E85" s="36"/>
      <c r="F85" s="37" t="s">
        <v>152</v>
      </c>
      <c r="G85" s="36"/>
      <c r="H85" s="61">
        <v>18120834</v>
      </c>
      <c r="I85" s="61">
        <v>16699584</v>
      </c>
      <c r="J85" s="61">
        <v>14186635</v>
      </c>
      <c r="K85" s="61">
        <v>9466292</v>
      </c>
      <c r="L85" s="61">
        <v>7744816</v>
      </c>
    </row>
    <row r="86" spans="1:12" ht="9">
      <c r="A86" s="52">
        <f t="shared" ref="A86" si="11">A85+1</f>
        <v>70</v>
      </c>
      <c r="B86" s="36"/>
      <c r="C86" s="36"/>
      <c r="D86" s="36"/>
      <c r="E86" s="36"/>
      <c r="F86" s="37" t="s">
        <v>153</v>
      </c>
      <c r="G86" s="36"/>
      <c r="H86" s="61">
        <v>777536</v>
      </c>
      <c r="I86" s="61">
        <v>751824</v>
      </c>
      <c r="J86" s="61">
        <v>719402</v>
      </c>
      <c r="K86" s="61">
        <v>642319</v>
      </c>
      <c r="L86" s="61">
        <v>631344</v>
      </c>
    </row>
  </sheetData>
  <pageMargins left="0.95" right="0" top="0.25" bottom="0.2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3" sqref="D33"/>
    </sheetView>
  </sheetViews>
  <sheetFormatPr defaultColWidth="16" defaultRowHeight="13.5" customHeight="1"/>
  <cols>
    <col min="1" max="1" width="8" style="1" customWidth="1"/>
    <col min="2" max="2" width="41" style="1" customWidth="1"/>
    <col min="3" max="3" width="16" style="1" customWidth="1"/>
    <col min="4" max="4" width="22.796875" style="1" customWidth="1"/>
    <col min="5" max="16384" width="16" style="1"/>
  </cols>
  <sheetData>
    <row r="1" spans="1:7" ht="13.5" customHeight="1">
      <c r="G1" s="6" t="s">
        <v>82</v>
      </c>
    </row>
    <row r="2" spans="1:7" ht="13.5" customHeight="1">
      <c r="G2" s="6" t="str">
        <f>'Exhibit 1.1'!L2</f>
        <v>DOCKET NO. 12-057-05</v>
      </c>
    </row>
    <row r="3" spans="1:7" ht="13.5" customHeight="1">
      <c r="G3" s="6" t="s">
        <v>120</v>
      </c>
    </row>
    <row r="10" spans="1:7" ht="13.5" customHeight="1">
      <c r="C10" s="1" t="s">
        <v>122</v>
      </c>
    </row>
    <row r="14" spans="1:7" ht="13.5" customHeight="1">
      <c r="B14" s="8" t="s">
        <v>84</v>
      </c>
      <c r="D14" s="8" t="s">
        <v>85</v>
      </c>
    </row>
    <row r="16" spans="1:7" ht="13.5" customHeight="1">
      <c r="A16" s="7">
        <v>1</v>
      </c>
      <c r="B16" s="1" t="s">
        <v>131</v>
      </c>
      <c r="D16" s="2">
        <f>'Exhibit 1.1'!L83</f>
        <v>-41987889.975000001</v>
      </c>
    </row>
    <row r="17" spans="1:4" ht="13.5" customHeight="1">
      <c r="A17" s="7"/>
    </row>
    <row r="18" spans="1:4" ht="13.5" customHeight="1">
      <c r="A18" s="7">
        <f>A16+1</f>
        <v>2</v>
      </c>
      <c r="B18" s="1" t="s">
        <v>132</v>
      </c>
      <c r="C18" s="31" t="s">
        <v>124</v>
      </c>
      <c r="D18" s="3">
        <f>SUM('Exhibit 1.1'!H85:L86)</f>
        <v>69740586</v>
      </c>
    </row>
    <row r="19" spans="1:4" ht="13.5" customHeight="1" thickBot="1">
      <c r="A19" s="7"/>
      <c r="B19" s="1" t="s">
        <v>127</v>
      </c>
      <c r="D19" s="30"/>
    </row>
    <row r="20" spans="1:4" ht="13.5" customHeight="1" thickTop="1">
      <c r="A20" s="7"/>
    </row>
    <row r="21" spans="1:4" ht="13.5" customHeight="1">
      <c r="A21" s="7">
        <f>A18+1</f>
        <v>3</v>
      </c>
      <c r="B21" s="1" t="s">
        <v>123</v>
      </c>
      <c r="D21" s="5">
        <f>D16/D18</f>
        <v>-0.60205817563678055</v>
      </c>
    </row>
    <row r="22" spans="1:4" ht="13.5" customHeight="1">
      <c r="A22" s="7"/>
    </row>
    <row r="23" spans="1:4" ht="13.5" customHeight="1">
      <c r="A23" s="7"/>
    </row>
    <row r="24" spans="1:4" ht="13.5" customHeight="1">
      <c r="A24" s="7"/>
    </row>
    <row r="25" spans="1:4" ht="13.5" customHeight="1">
      <c r="A25" s="7"/>
    </row>
    <row r="26" spans="1:4" ht="13.5" customHeight="1">
      <c r="A26" s="7"/>
    </row>
    <row r="27" spans="1:4" ht="13.5" customHeight="1">
      <c r="A27" s="7">
        <f>A21+1</f>
        <v>4</v>
      </c>
      <c r="B27" s="1" t="s">
        <v>133</v>
      </c>
      <c r="D27" s="1">
        <f>+'Exhibit 1.3'!D30+'Exhibit 1.3'!D19+'Exhibit 1.3'!D20+'Exhibit 1.3'!D21+'Exhibit 1.3'!D22</f>
        <v>57.3</v>
      </c>
    </row>
    <row r="28" spans="1:4" ht="13.5" customHeight="1">
      <c r="A28" s="7"/>
      <c r="B28" s="1" t="s">
        <v>134</v>
      </c>
    </row>
    <row r="29" spans="1:4" ht="13.5" customHeight="1">
      <c r="A29" s="7"/>
    </row>
    <row r="30" spans="1:4" ht="13.5" customHeight="1">
      <c r="A30" s="7">
        <f>A27+1</f>
        <v>5</v>
      </c>
      <c r="B30" s="1" t="s">
        <v>135</v>
      </c>
      <c r="C30" s="31" t="s">
        <v>125</v>
      </c>
      <c r="D30" s="5">
        <f>D21</f>
        <v>-0.60205817563678055</v>
      </c>
    </row>
    <row r="31" spans="1:4" ht="13.5" customHeight="1" thickBot="1">
      <c r="D31" s="30"/>
    </row>
    <row r="32" spans="1:4" ht="13.5" customHeight="1" thickTop="1">
      <c r="A32" s="7"/>
    </row>
    <row r="33" spans="1:4" ht="13.5" customHeight="1">
      <c r="A33" s="7">
        <f>A30+1</f>
        <v>6</v>
      </c>
      <c r="B33" s="1" t="s">
        <v>83</v>
      </c>
      <c r="D33" s="4">
        <f>D27*D30</f>
        <v>-34.497933463987522</v>
      </c>
    </row>
    <row r="37" spans="1:4" ht="13.5" customHeight="1" thickBot="1">
      <c r="A37" s="33"/>
      <c r="B37" s="33"/>
      <c r="C37" s="33"/>
    </row>
    <row r="39" spans="1:4" ht="13.5" customHeight="1">
      <c r="A39" s="1" t="s">
        <v>128</v>
      </c>
      <c r="B39" s="1" t="s">
        <v>155</v>
      </c>
    </row>
    <row r="40" spans="1:4" ht="13.5" customHeight="1">
      <c r="A40" s="1" t="s">
        <v>129</v>
      </c>
      <c r="B40" s="1" t="s">
        <v>156</v>
      </c>
    </row>
    <row r="41" spans="1:4" ht="13.5" customHeight="1">
      <c r="A41" s="1" t="s">
        <v>130</v>
      </c>
      <c r="B41" s="1" t="s">
        <v>136</v>
      </c>
    </row>
  </sheetData>
  <pageMargins left="1.84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A35" sqref="A35"/>
    </sheetView>
  </sheetViews>
  <sheetFormatPr defaultColWidth="16" defaultRowHeight="13.5" customHeight="1"/>
  <cols>
    <col min="1" max="1" width="8" style="1" customWidth="1"/>
    <col min="2" max="2" width="21.19921875" style="1" customWidth="1"/>
    <col min="3" max="3" width="16" style="1" customWidth="1"/>
    <col min="4" max="4" width="22.796875" style="1" customWidth="1"/>
    <col min="5" max="5" width="24.3984375" style="1" customWidth="1"/>
    <col min="6" max="6" width="18.3984375" style="1" customWidth="1"/>
    <col min="7" max="16384" width="16" style="1"/>
  </cols>
  <sheetData>
    <row r="1" spans="1:10" ht="13.5" customHeight="1">
      <c r="H1" s="6" t="s">
        <v>82</v>
      </c>
    </row>
    <row r="2" spans="1:10" ht="13.5" customHeight="1">
      <c r="H2" s="6" t="str">
        <f>'Exhibit 1.1'!L2</f>
        <v>DOCKET NO. 12-057-05</v>
      </c>
    </row>
    <row r="3" spans="1:10" ht="13.5" customHeight="1">
      <c r="H3" s="6" t="s">
        <v>121</v>
      </c>
    </row>
    <row r="5" spans="1:10" ht="13.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3.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3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3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3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3.5" customHeight="1">
      <c r="A10" s="9"/>
      <c r="B10" s="9"/>
      <c r="C10" s="9"/>
      <c r="D10" s="10" t="s">
        <v>117</v>
      </c>
      <c r="E10"/>
      <c r="F10" s="9"/>
      <c r="G10" s="9"/>
      <c r="H10" s="9"/>
      <c r="I10" s="9"/>
      <c r="J10" s="9"/>
    </row>
    <row r="11" spans="1:10" ht="13.5" customHeight="1">
      <c r="A11" s="9"/>
      <c r="B11" s="9"/>
      <c r="C11" s="9"/>
      <c r="D11" s="11" t="s">
        <v>87</v>
      </c>
      <c r="E11"/>
      <c r="F11" s="9"/>
      <c r="G11" s="9"/>
      <c r="H11" s="9"/>
      <c r="I11" s="9"/>
      <c r="J11" s="9"/>
    </row>
    <row r="12" spans="1:10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3.5" customHeight="1">
      <c r="A14" s="9"/>
      <c r="B14" s="12" t="s">
        <v>88</v>
      </c>
      <c r="C14" s="12" t="s">
        <v>89</v>
      </c>
      <c r="D14" s="12" t="s">
        <v>90</v>
      </c>
      <c r="E14" s="12" t="s">
        <v>91</v>
      </c>
      <c r="F14" s="12" t="s">
        <v>92</v>
      </c>
      <c r="G14" s="12" t="s">
        <v>93</v>
      </c>
      <c r="H14" s="9"/>
      <c r="I14" s="9"/>
      <c r="J14" s="9"/>
    </row>
    <row r="15" spans="1:10" ht="13.5" customHeight="1">
      <c r="A15" s="9"/>
      <c r="B15" s="9"/>
      <c r="C15" s="9"/>
      <c r="D15" s="9"/>
      <c r="E15" s="13" t="s">
        <v>94</v>
      </c>
      <c r="F15" s="13"/>
      <c r="G15" s="9"/>
      <c r="H15" s="9"/>
      <c r="I15" s="9"/>
      <c r="J15" s="9"/>
    </row>
    <row r="16" spans="1:10" ht="13.5" customHeight="1">
      <c r="A16" s="9"/>
      <c r="B16" s="13" t="s">
        <v>95</v>
      </c>
      <c r="C16" s="9"/>
      <c r="D16" s="13" t="s">
        <v>96</v>
      </c>
      <c r="E16" s="13" t="s">
        <v>97</v>
      </c>
      <c r="F16" s="13" t="s">
        <v>159</v>
      </c>
      <c r="G16" s="29" t="s">
        <v>119</v>
      </c>
      <c r="H16" s="9"/>
      <c r="I16" s="9"/>
      <c r="J16" s="9"/>
    </row>
    <row r="17" spans="1:10" ht="13.5" customHeight="1" thickBot="1">
      <c r="A17" s="9"/>
      <c r="B17" s="14" t="s">
        <v>98</v>
      </c>
      <c r="C17" s="14" t="s">
        <v>99</v>
      </c>
      <c r="D17" s="14" t="s">
        <v>100</v>
      </c>
      <c r="E17" s="32" t="s">
        <v>126</v>
      </c>
      <c r="F17" s="28" t="s">
        <v>118</v>
      </c>
      <c r="G17" s="14" t="s">
        <v>118</v>
      </c>
      <c r="H17" s="9"/>
      <c r="I17" s="9"/>
      <c r="J17" s="9"/>
    </row>
    <row r="18" spans="1:10" ht="13.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3.5" customHeight="1">
      <c r="A19" s="9">
        <v>1</v>
      </c>
      <c r="B19" s="13" t="s">
        <v>116</v>
      </c>
      <c r="C19" s="9" t="s">
        <v>101</v>
      </c>
      <c r="D19" s="15">
        <v>14.9</v>
      </c>
      <c r="E19" s="16">
        <f>ROUND((+D19*F$49)+5,2)</f>
        <v>125.21</v>
      </c>
      <c r="F19" s="16"/>
      <c r="G19" s="16">
        <f>E19</f>
        <v>125.21</v>
      </c>
      <c r="H19" s="9"/>
      <c r="I19" s="9"/>
      <c r="J19" s="9"/>
    </row>
    <row r="20" spans="1:10" ht="13.5" customHeight="1">
      <c r="A20" s="9">
        <f>A19+1</f>
        <v>2</v>
      </c>
      <c r="B20" s="9"/>
      <c r="C20" s="9" t="s">
        <v>102</v>
      </c>
      <c r="D20" s="15">
        <v>12.5</v>
      </c>
      <c r="E20" s="16">
        <f>ROUND((+D20*F$49)+5,2)</f>
        <v>105.85</v>
      </c>
      <c r="F20" s="16"/>
      <c r="G20" s="16">
        <f t="shared" ref="G20:G30" si="0">E20</f>
        <v>105.85</v>
      </c>
      <c r="H20" s="9"/>
      <c r="I20" s="9"/>
      <c r="J20" s="9"/>
    </row>
    <row r="21" spans="1:10" ht="13.5" customHeight="1">
      <c r="A21" s="9">
        <f t="shared" ref="A21:A30" si="1">A20+1</f>
        <v>3</v>
      </c>
      <c r="B21" s="9"/>
      <c r="C21" s="9" t="s">
        <v>103</v>
      </c>
      <c r="D21" s="15">
        <v>10.1</v>
      </c>
      <c r="E21" s="16">
        <f>ROUND((+D21*F$49)+5,2)</f>
        <v>86.48</v>
      </c>
      <c r="F21" s="16"/>
      <c r="G21" s="16">
        <f t="shared" si="0"/>
        <v>86.48</v>
      </c>
      <c r="H21" s="9"/>
      <c r="I21" s="9"/>
      <c r="J21" s="9"/>
    </row>
    <row r="22" spans="1:10" ht="13.5" customHeight="1">
      <c r="A22" s="9">
        <f t="shared" si="1"/>
        <v>4</v>
      </c>
      <c r="B22" s="9"/>
      <c r="C22" s="9" t="s">
        <v>104</v>
      </c>
      <c r="D22" s="15">
        <v>8.3000000000000007</v>
      </c>
      <c r="E22" s="16">
        <f t="shared" ref="E22:E28" si="2">ROUND((+D22*F$51)+5,2)</f>
        <v>63.79</v>
      </c>
      <c r="F22" s="16"/>
      <c r="G22" s="16">
        <f t="shared" si="0"/>
        <v>63.79</v>
      </c>
      <c r="H22" s="9"/>
      <c r="I22" s="9"/>
      <c r="J22" s="9"/>
    </row>
    <row r="23" spans="1:10" ht="13.5" customHeight="1">
      <c r="A23" s="9">
        <f t="shared" si="1"/>
        <v>5</v>
      </c>
      <c r="B23" s="9"/>
      <c r="C23" s="9" t="s">
        <v>105</v>
      </c>
      <c r="D23" s="15">
        <v>4.4000000000000004</v>
      </c>
      <c r="E23" s="16">
        <f>ROUND((+D23*F$51)+5,2)</f>
        <v>36.159999999999997</v>
      </c>
      <c r="F23" s="16">
        <f>'Exhibit 1.2'!D33</f>
        <v>-34.497933463987522</v>
      </c>
      <c r="G23" s="16">
        <f>E23+F23</f>
        <v>1.6620665360124747</v>
      </c>
      <c r="H23" s="9"/>
      <c r="I23" s="9"/>
      <c r="J23" s="9"/>
    </row>
    <row r="24" spans="1:10" ht="13.5" customHeight="1">
      <c r="A24" s="9">
        <f t="shared" si="1"/>
        <v>6</v>
      </c>
      <c r="B24" s="9"/>
      <c r="C24" s="9" t="s">
        <v>106</v>
      </c>
      <c r="D24" s="15">
        <v>3.1</v>
      </c>
      <c r="E24" s="16">
        <f t="shared" si="2"/>
        <v>26.96</v>
      </c>
      <c r="F24" s="16"/>
      <c r="G24" s="16">
        <f t="shared" si="0"/>
        <v>26.96</v>
      </c>
      <c r="H24" s="9"/>
      <c r="I24" s="9"/>
      <c r="J24" s="9"/>
    </row>
    <row r="25" spans="1:10" ht="13.5" customHeight="1">
      <c r="A25" s="9">
        <f t="shared" si="1"/>
        <v>7</v>
      </c>
      <c r="B25" s="9"/>
      <c r="C25" s="9" t="s">
        <v>107</v>
      </c>
      <c r="D25" s="15">
        <v>2</v>
      </c>
      <c r="E25" s="16">
        <f t="shared" si="2"/>
        <v>19.170000000000002</v>
      </c>
      <c r="F25" s="16"/>
      <c r="G25" s="16">
        <f t="shared" si="0"/>
        <v>19.170000000000002</v>
      </c>
      <c r="H25" s="9"/>
      <c r="I25" s="9"/>
      <c r="J25" s="9"/>
    </row>
    <row r="26" spans="1:10" ht="13.5" customHeight="1">
      <c r="A26" s="9">
        <f t="shared" si="1"/>
        <v>8</v>
      </c>
      <c r="B26" s="9"/>
      <c r="C26" s="9" t="s">
        <v>108</v>
      </c>
      <c r="D26" s="15">
        <v>1.8</v>
      </c>
      <c r="E26" s="16">
        <f t="shared" si="2"/>
        <v>17.75</v>
      </c>
      <c r="F26" s="16"/>
      <c r="G26" s="16">
        <f t="shared" si="0"/>
        <v>17.75</v>
      </c>
      <c r="H26" s="9"/>
      <c r="I26" s="9"/>
      <c r="J26" s="9"/>
    </row>
    <row r="27" spans="1:10" ht="13.5" customHeight="1">
      <c r="A27" s="9">
        <f t="shared" si="1"/>
        <v>9</v>
      </c>
      <c r="B27" s="9"/>
      <c r="C27" s="9" t="s">
        <v>109</v>
      </c>
      <c r="D27" s="15">
        <v>2</v>
      </c>
      <c r="E27" s="16">
        <f t="shared" si="2"/>
        <v>19.170000000000002</v>
      </c>
      <c r="F27" s="16"/>
      <c r="G27" s="16">
        <f t="shared" si="0"/>
        <v>19.170000000000002</v>
      </c>
      <c r="H27" s="9"/>
      <c r="I27" s="9"/>
      <c r="J27" s="9"/>
    </row>
    <row r="28" spans="1:10" ht="13.5" customHeight="1">
      <c r="A28" s="9">
        <f t="shared" si="1"/>
        <v>10</v>
      </c>
      <c r="B28" s="9"/>
      <c r="C28" s="9" t="s">
        <v>110</v>
      </c>
      <c r="D28" s="15">
        <v>3.1</v>
      </c>
      <c r="E28" s="16">
        <f t="shared" si="2"/>
        <v>26.96</v>
      </c>
      <c r="F28" s="16"/>
      <c r="G28" s="16">
        <f t="shared" si="0"/>
        <v>26.96</v>
      </c>
      <c r="H28" s="9"/>
      <c r="I28" s="9"/>
      <c r="J28" s="9"/>
    </row>
    <row r="29" spans="1:10" ht="13.5" customHeight="1">
      <c r="A29" s="9">
        <f t="shared" si="1"/>
        <v>11</v>
      </c>
      <c r="B29" s="9"/>
      <c r="C29" s="9" t="s">
        <v>111</v>
      </c>
      <c r="D29" s="15">
        <v>6.3</v>
      </c>
      <c r="E29" s="16">
        <f>ROUND((+D29*F$49)+5,2)</f>
        <v>55.83</v>
      </c>
      <c r="F29" s="16"/>
      <c r="G29" s="16">
        <f t="shared" si="0"/>
        <v>55.83</v>
      </c>
      <c r="H29" s="9"/>
      <c r="I29" s="9"/>
      <c r="J29" s="9"/>
    </row>
    <row r="30" spans="1:10" ht="13.5" customHeight="1">
      <c r="A30" s="9">
        <f t="shared" si="1"/>
        <v>12</v>
      </c>
      <c r="B30" s="9"/>
      <c r="C30" s="9" t="s">
        <v>112</v>
      </c>
      <c r="D30" s="15">
        <v>11.5</v>
      </c>
      <c r="E30" s="16">
        <f>ROUND((+D30*F$49)+5,2)</f>
        <v>97.78</v>
      </c>
      <c r="F30" s="16"/>
      <c r="G30" s="16">
        <f t="shared" si="0"/>
        <v>97.78</v>
      </c>
      <c r="H30" s="9"/>
      <c r="I30" s="9"/>
      <c r="J30" s="9"/>
    </row>
    <row r="31" spans="1:10" ht="13.5" customHeight="1" thickBot="1">
      <c r="A31" s="9"/>
      <c r="B31" s="9"/>
      <c r="C31" s="9"/>
      <c r="D31" s="17"/>
      <c r="E31" s="17"/>
      <c r="F31" s="17"/>
      <c r="G31" s="17"/>
      <c r="H31" s="9"/>
      <c r="I31" s="9"/>
      <c r="J31" s="9"/>
    </row>
    <row r="32" spans="1:10" ht="13.5" customHeight="1" thickTop="1">
      <c r="A32" s="9"/>
      <c r="B32" s="9"/>
      <c r="C32" s="9"/>
      <c r="D32" s="18"/>
      <c r="E32" s="18"/>
      <c r="F32" s="18"/>
      <c r="G32" s="19" t="s">
        <v>86</v>
      </c>
      <c r="H32" s="9"/>
      <c r="I32" s="9"/>
      <c r="J32" s="9"/>
    </row>
    <row r="33" spans="1:10" ht="13.5" customHeight="1">
      <c r="A33" s="9">
        <f>A30+1</f>
        <v>13</v>
      </c>
      <c r="B33" s="9"/>
      <c r="C33" s="9" t="s">
        <v>113</v>
      </c>
      <c r="D33" s="20">
        <f>SUM(D19:D30)</f>
        <v>80</v>
      </c>
      <c r="E33" s="16">
        <f>SUM(E19:E30)</f>
        <v>681.11</v>
      </c>
      <c r="F33" s="16">
        <f>SUM(F19:F30)</f>
        <v>-34.497933463987522</v>
      </c>
      <c r="G33" s="16">
        <f>SUM(G19:G30)</f>
        <v>646.61206653601255</v>
      </c>
      <c r="H33" s="9"/>
      <c r="I33" s="9"/>
      <c r="J33" s="9"/>
    </row>
    <row r="34" spans="1:10" ht="13.5" customHeight="1">
      <c r="A34" s="9"/>
      <c r="B34" s="9"/>
      <c r="C34" s="9"/>
      <c r="D34" s="9"/>
      <c r="E34" s="21"/>
      <c r="F34" s="9"/>
      <c r="G34" s="9"/>
      <c r="H34" s="9"/>
      <c r="I34" s="9"/>
      <c r="J34" s="9"/>
    </row>
    <row r="35" spans="1:10" ht="13.5" customHeight="1">
      <c r="A35" s="9">
        <f>A33+1</f>
        <v>14</v>
      </c>
      <c r="B35" s="9"/>
      <c r="C35" s="9"/>
      <c r="D35" s="9"/>
      <c r="E35" s="100" t="s">
        <v>160</v>
      </c>
      <c r="G35" s="101">
        <f>F33/E33</f>
        <v>-5.0649577107937813E-2</v>
      </c>
      <c r="H35" s="9"/>
      <c r="I35" s="9"/>
      <c r="J35" s="9"/>
    </row>
    <row r="36" spans="1:10" ht="13.5" customHeight="1">
      <c r="A36" s="9"/>
      <c r="B36" s="9"/>
      <c r="C36" s="9"/>
      <c r="D36" s="9"/>
      <c r="E36" s="21"/>
      <c r="F36" s="9"/>
      <c r="G36" s="9"/>
      <c r="H36" s="9"/>
      <c r="I36" s="9"/>
      <c r="J36" s="9"/>
    </row>
    <row r="37" spans="1:10" ht="13.5" customHeight="1">
      <c r="A37" s="9"/>
      <c r="B37" s="9" t="s">
        <v>86</v>
      </c>
      <c r="C37" s="9"/>
      <c r="D37" s="9"/>
      <c r="E37" s="9"/>
      <c r="F37" s="9"/>
      <c r="G37" s="9"/>
      <c r="H37" s="9"/>
      <c r="I37" s="9"/>
      <c r="J37" s="9"/>
    </row>
    <row r="38" spans="1:10" ht="13.5" customHeight="1">
      <c r="A38" s="22"/>
      <c r="B38" s="22"/>
      <c r="C38" s="22"/>
      <c r="D38" s="22"/>
      <c r="E38" s="22"/>
      <c r="F38" s="22"/>
      <c r="G38" s="23"/>
      <c r="H38" s="22"/>
      <c r="I38" s="22"/>
      <c r="J38" s="22"/>
    </row>
    <row r="39" spans="1:10" ht="13.5" customHeight="1">
      <c r="A39" s="22"/>
      <c r="B39" s="22"/>
      <c r="C39" s="22"/>
      <c r="D39" s="22"/>
      <c r="E39" s="22"/>
      <c r="F39" s="22"/>
      <c r="G39" s="23"/>
      <c r="H39" s="22"/>
      <c r="I39" s="22"/>
      <c r="J39" s="22"/>
    </row>
    <row r="40" spans="1:10" ht="13.5" customHeight="1">
      <c r="A40" s="22"/>
      <c r="B40" s="22"/>
      <c r="C40" s="22"/>
      <c r="D40" s="22"/>
      <c r="E40" s="22"/>
      <c r="F40" s="22"/>
      <c r="G40" s="23"/>
      <c r="H40" s="22"/>
      <c r="I40" s="22"/>
      <c r="J40" s="22"/>
    </row>
    <row r="41" spans="1:10" ht="13.5" customHeight="1">
      <c r="A41" s="22"/>
      <c r="B41" s="22"/>
      <c r="C41" s="22"/>
      <c r="D41" s="22"/>
      <c r="E41" s="22"/>
      <c r="F41" s="22"/>
      <c r="G41" s="23"/>
      <c r="H41" s="22"/>
      <c r="I41" s="22"/>
      <c r="J41" s="22"/>
    </row>
    <row r="42" spans="1:10" ht="13.5" customHeight="1">
      <c r="A42" s="24"/>
      <c r="B42" s="24"/>
      <c r="C42" s="24"/>
      <c r="D42" s="24"/>
      <c r="E42" s="24"/>
      <c r="F42" s="24"/>
      <c r="G42" s="23"/>
      <c r="H42" s="22"/>
      <c r="I42" s="22"/>
      <c r="J42" s="22"/>
    </row>
    <row r="43" spans="1:10" ht="13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3.5" customHeight="1">
      <c r="A44" s="22"/>
      <c r="B44" s="25"/>
      <c r="C44" s="22"/>
      <c r="D44" s="22"/>
      <c r="E44" s="22"/>
      <c r="F44" s="27"/>
      <c r="G44" s="22"/>
      <c r="H44" s="22"/>
      <c r="I44" s="22"/>
      <c r="J44" s="22"/>
    </row>
    <row r="45" spans="1:10" ht="13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3.5" customHeight="1">
      <c r="A46" s="22"/>
      <c r="B46" s="25"/>
      <c r="C46" s="22"/>
      <c r="D46" s="22"/>
      <c r="E46" s="22"/>
      <c r="F46" s="27"/>
      <c r="G46" s="22"/>
      <c r="H46" s="22"/>
      <c r="I46" s="22"/>
      <c r="J46" s="22"/>
    </row>
    <row r="47" spans="1:10" ht="13.5" customHeight="1">
      <c r="A47" s="24"/>
      <c r="B47" s="24"/>
      <c r="C47" s="24"/>
      <c r="D47" s="24"/>
      <c r="E47" s="24"/>
      <c r="F47" s="24"/>
      <c r="G47" s="22"/>
      <c r="H47" s="22"/>
      <c r="I47" s="22"/>
      <c r="J47" s="22"/>
    </row>
    <row r="48" spans="1:10" ht="13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3.5" customHeight="1">
      <c r="A49" s="22" t="s">
        <v>114</v>
      </c>
      <c r="B49" s="25"/>
      <c r="C49" s="22"/>
      <c r="D49" s="22"/>
      <c r="E49" s="22"/>
      <c r="F49" s="27">
        <v>8.0678099999999997</v>
      </c>
      <c r="G49" s="22"/>
      <c r="H49" s="22"/>
      <c r="I49" s="22"/>
      <c r="J49" s="22"/>
    </row>
    <row r="50" spans="1:10" ht="13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3.5" customHeight="1">
      <c r="A51" s="22" t="s">
        <v>115</v>
      </c>
      <c r="B51" s="25"/>
      <c r="C51" s="22"/>
      <c r="D51" s="22"/>
      <c r="E51" s="22"/>
      <c r="F51" s="27">
        <v>7.0826000000000002</v>
      </c>
      <c r="G51" s="22"/>
      <c r="H51" s="22"/>
      <c r="I51" s="22"/>
      <c r="J51" s="22"/>
    </row>
    <row r="52" spans="1:10" ht="13.5" customHeight="1">
      <c r="A52" s="22" t="s">
        <v>86</v>
      </c>
      <c r="B52" s="25"/>
      <c r="C52" s="22"/>
      <c r="D52" s="22"/>
      <c r="E52" s="22"/>
      <c r="F52" s="25"/>
      <c r="G52" s="22"/>
      <c r="H52" s="22"/>
      <c r="I52" s="22"/>
      <c r="J52" s="22"/>
    </row>
    <row r="53" spans="1:10" ht="13.5" customHeight="1">
      <c r="A53" s="22"/>
      <c r="B53" s="25"/>
      <c r="C53" s="22"/>
      <c r="D53" s="22"/>
      <c r="E53" s="22"/>
      <c r="F53" s="27"/>
      <c r="G53" s="26"/>
      <c r="H53" s="22"/>
      <c r="I53" s="22"/>
      <c r="J53" s="22"/>
    </row>
    <row r="54" spans="1:10" ht="13.5" customHeight="1">
      <c r="A54" s="22"/>
      <c r="B54" s="25"/>
      <c r="C54" s="22"/>
      <c r="D54" s="22"/>
      <c r="E54" s="22"/>
      <c r="F54" s="27"/>
      <c r="G54" s="26"/>
      <c r="H54" s="22"/>
      <c r="I54" s="22"/>
      <c r="J54" s="22"/>
    </row>
    <row r="55" spans="1:10" ht="13.5" customHeight="1">
      <c r="A55" s="22"/>
      <c r="B55" s="25"/>
      <c r="C55" s="22"/>
      <c r="D55" s="22"/>
      <c r="E55" s="22"/>
      <c r="F55" s="27"/>
      <c r="G55" s="26"/>
      <c r="H55" s="22"/>
      <c r="I55" s="22"/>
      <c r="J55" s="22"/>
    </row>
    <row r="56" spans="1:10" ht="13.5" customHeight="1">
      <c r="A56" s="22"/>
      <c r="B56" s="25"/>
      <c r="C56" s="22"/>
      <c r="D56" s="22"/>
      <c r="E56" s="22"/>
      <c r="F56" s="27"/>
      <c r="G56" s="26"/>
      <c r="H56" s="22"/>
      <c r="I56" s="22"/>
      <c r="J56" s="22"/>
    </row>
  </sheetData>
  <pageMargins left="1.3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1.1</vt:lpstr>
      <vt:lpstr>Exhibit 1.2</vt:lpstr>
      <vt:lpstr>Exhibit 1.3</vt:lpstr>
      <vt:lpstr>'Exhibit 1.1'!Print_Area</vt:lpstr>
      <vt:lpstr>'Exhibit 1.2'!Print_Area</vt:lpstr>
      <vt:lpstr>'Exhibit 1.3'!Print_Area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Callor</dc:creator>
  <cp:lastModifiedBy>Melissa Robyn Paschal</cp:lastModifiedBy>
  <cp:lastPrinted>2012-04-09T18:28:58Z</cp:lastPrinted>
  <dcterms:created xsi:type="dcterms:W3CDTF">1999-03-08T17:46:49Z</dcterms:created>
  <dcterms:modified xsi:type="dcterms:W3CDTF">2012-04-11T19:11:24Z</dcterms:modified>
</cp:coreProperties>
</file>