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4295" yWindow="-15" windowWidth="14310" windowHeight="9600"/>
  </bookViews>
  <sheets>
    <sheet name="ORIGINAL EXHIBIT B" sheetId="1" r:id="rId1"/>
  </sheets>
  <calcPr calcId="145621"/>
</workbook>
</file>

<file path=xl/calcChain.xml><?xml version="1.0" encoding="utf-8"?>
<calcChain xmlns="http://schemas.openxmlformats.org/spreadsheetml/2006/main">
  <c r="A17" i="1"/>
  <c r="H17"/>
  <c r="A20"/>
  <c r="A22" s="1"/>
  <c r="A23" s="1"/>
  <c r="A24" s="1"/>
  <c r="J22"/>
  <c r="L22"/>
  <c r="L35" s="1"/>
  <c r="N22"/>
  <c r="P22"/>
  <c r="R22"/>
  <c r="H23"/>
  <c r="H24"/>
  <c r="A27"/>
  <c r="A29" s="1"/>
  <c r="A31" s="1"/>
  <c r="A32" s="1"/>
  <c r="A33" s="1"/>
  <c r="A34" s="1"/>
  <c r="A35" s="1"/>
  <c r="A36" s="1"/>
  <c r="A37" s="1"/>
  <c r="A38" s="1"/>
  <c r="A39" s="1"/>
  <c r="A40" s="1"/>
  <c r="J29"/>
  <c r="L29"/>
  <c r="N29"/>
  <c r="P29"/>
  <c r="R29"/>
  <c r="J32"/>
  <c r="L32"/>
  <c r="N32"/>
  <c r="P32"/>
  <c r="J33"/>
  <c r="J36" s="1"/>
  <c r="J37" s="1"/>
  <c r="J38" s="1"/>
  <c r="L33"/>
  <c r="N33"/>
  <c r="P33"/>
  <c r="N34"/>
  <c r="N35" s="1"/>
  <c r="N36" s="1"/>
  <c r="N37" s="1"/>
  <c r="N38" s="1"/>
  <c r="P34"/>
  <c r="J35"/>
  <c r="H40"/>
  <c r="A43"/>
  <c r="A44"/>
  <c r="H44"/>
  <c r="A45"/>
  <c r="A46" s="1"/>
  <c r="A47" s="1"/>
  <c r="H45" l="1"/>
  <c r="P35"/>
  <c r="H46"/>
  <c r="H47" s="1"/>
  <c r="H35"/>
  <c r="P36"/>
  <c r="P37" s="1"/>
  <c r="P38" s="1"/>
  <c r="L36"/>
  <c r="L37" s="1"/>
  <c r="L38" s="1"/>
  <c r="H33"/>
  <c r="H36" l="1"/>
  <c r="H37" s="1"/>
  <c r="H38" s="1"/>
</calcChain>
</file>

<file path=xl/sharedStrings.xml><?xml version="1.0" encoding="utf-8"?>
<sst xmlns="http://schemas.openxmlformats.org/spreadsheetml/2006/main" count="58" uniqueCount="52">
  <si>
    <t>Future capital investment on Acquired Wexpro II Oil Property, other than costs as provided in columns 3,4,and 5, will earn the Utah Commission Allowed rate of return.</t>
  </si>
  <si>
    <t>3/</t>
  </si>
  <si>
    <t>See Exhibit C.</t>
  </si>
  <si>
    <t>2/</t>
  </si>
  <si>
    <t>All figures are hypotheticaland used only for demonstrating the method of calculating payment to the Company for oil production oil reservoirs, as provided in Article II of the Agreement.</t>
  </si>
  <si>
    <t>1/</t>
  </si>
  <si>
    <t>Restated Wexpro Net Operating Income After Taxes</t>
  </si>
  <si>
    <t xml:space="preserve">Income Taxes </t>
  </si>
  <si>
    <t>Restated Operating Income</t>
  </si>
  <si>
    <t>Total Restated Expenses for Month</t>
  </si>
  <si>
    <t>Amount to Company</t>
  </si>
  <si>
    <t>Previous Expense - Total</t>
  </si>
  <si>
    <t>Expenses for Month - Oil</t>
  </si>
  <si>
    <t>Revenue For Month</t>
  </si>
  <si>
    <t>Restatements of Wexpro's Monthly Oil Net Income</t>
  </si>
  <si>
    <t>Payments to Company (line16)/(1-Tax Rate)</t>
  </si>
  <si>
    <t>Company Portion at:</t>
  </si>
  <si>
    <t>Amount to Be Divided Between Company and Wexpro</t>
  </si>
  <si>
    <t>Return Allocated to Oil Investments (line4 x line13)/12</t>
  </si>
  <si>
    <t>Rate of Return For Investment Recovery</t>
  </si>
  <si>
    <t>Net Income from Oil after Taxes</t>
  </si>
  <si>
    <t>Federal and State Income Taxes at :</t>
  </si>
  <si>
    <t>Operating Income for Month</t>
  </si>
  <si>
    <t>Allocated Expenses</t>
  </si>
  <si>
    <t>Allocated based on Product Allocation</t>
  </si>
  <si>
    <t>Directly Assignable to Products</t>
  </si>
  <si>
    <t>Allocation of Expenses for Month</t>
  </si>
  <si>
    <t xml:space="preserve"> </t>
  </si>
  <si>
    <t>Total Expenses for Month</t>
  </si>
  <si>
    <t>Total Revenues for Month from Sale of Oil</t>
  </si>
  <si>
    <t>Allocated Investment</t>
  </si>
  <si>
    <t>Alocated Based on Product Allocation</t>
  </si>
  <si>
    <t>Directly Assighnable to Products</t>
  </si>
  <si>
    <t>Allocation of Investment</t>
  </si>
  <si>
    <t>Net Plant Investment in Productive Oil Reservoirs</t>
  </si>
  <si>
    <t>(5)</t>
  </si>
  <si>
    <t>(4)</t>
  </si>
  <si>
    <t>(3)</t>
  </si>
  <si>
    <t>(2)</t>
  </si>
  <si>
    <t>(1)</t>
  </si>
  <si>
    <t>of Return(r)</t>
  </si>
  <si>
    <t>Total</t>
  </si>
  <si>
    <t>Base Rate</t>
  </si>
  <si>
    <t>Aquired Wexpro II Oil Property</t>
  </si>
  <si>
    <t>Allocated to Cost-of-Service Natural Gas</t>
  </si>
  <si>
    <t>Wexpro II Development Drilling Facilities</t>
  </si>
  <si>
    <t>Enhanced Recovery Facilities (r+2.00%)</t>
  </si>
  <si>
    <t>Post Aquired Wexpro II Oil Property Enhanced Recovery Facilities</t>
  </si>
  <si>
    <t>(6)</t>
  </si>
  <si>
    <t>PRODUCTIVE OIL RESERVOIR ACCOUNTING   \1</t>
  </si>
  <si>
    <t>SAMPLE CALCULATION</t>
  </si>
  <si>
    <t>EXHIBIT 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</si>
</sst>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00%"/>
    <numFmt numFmtId="167" formatCode="0.0000%"/>
    <numFmt numFmtId="168" formatCode="_(&quot;$&quot;* #,##0_);_(&quot;$&quot;* \(#,##0\);_(&quot;$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0070C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164" fontId="0" fillId="0" borderId="0" xfId="1" applyNumberFormat="1" applyFont="1"/>
    <xf numFmtId="0" fontId="3" fillId="0" borderId="0" xfId="0" applyFont="1"/>
    <xf numFmtId="0" fontId="4" fillId="0" borderId="0" xfId="0" applyFont="1"/>
    <xf numFmtId="5" fontId="3" fillId="0" borderId="0" xfId="0" applyNumberFormat="1" applyFont="1"/>
    <xf numFmtId="5" fontId="3" fillId="0" borderId="1" xfId="0" applyNumberFormat="1" applyFont="1" applyBorder="1"/>
    <xf numFmtId="0" fontId="5" fillId="0" borderId="0" xfId="0" applyFont="1"/>
    <xf numFmtId="5" fontId="5" fillId="0" borderId="0" xfId="0" applyNumberFormat="1" applyFont="1"/>
    <xf numFmtId="165" fontId="3" fillId="0" borderId="0" xfId="0" applyNumberFormat="1" applyFont="1"/>
    <xf numFmtId="166" fontId="3" fillId="0" borderId="0" xfId="0" applyNumberFormat="1" applyFont="1"/>
    <xf numFmtId="1" fontId="3" fillId="0" borderId="0" xfId="0" applyNumberFormat="1" applyFont="1"/>
    <xf numFmtId="9" fontId="5" fillId="0" borderId="0" xfId="0" applyNumberFormat="1" applyFont="1"/>
    <xf numFmtId="165" fontId="3" fillId="0" borderId="0" xfId="1" applyNumberFormat="1" applyFont="1"/>
    <xf numFmtId="165" fontId="6" fillId="0" borderId="0" xfId="2" applyNumberFormat="1" applyFont="1"/>
    <xf numFmtId="10" fontId="5" fillId="0" borderId="0" xfId="3" applyNumberFormat="1" applyFont="1"/>
    <xf numFmtId="10" fontId="3" fillId="0" borderId="0" xfId="3" applyNumberFormat="1" applyFont="1"/>
    <xf numFmtId="0" fontId="3" fillId="0" borderId="0" xfId="0" applyFont="1" applyBorder="1"/>
    <xf numFmtId="164" fontId="3" fillId="0" borderId="1" xfId="1" applyNumberFormat="1" applyFont="1" applyBorder="1"/>
    <xf numFmtId="167" fontId="5" fillId="0" borderId="0" xfId="0" applyNumberFormat="1" applyFont="1"/>
    <xf numFmtId="5" fontId="5" fillId="0" borderId="0" xfId="1" applyNumberFormat="1" applyFont="1"/>
    <xf numFmtId="168" fontId="3" fillId="0" borderId="0" xfId="1" applyNumberFormat="1" applyFont="1"/>
    <xf numFmtId="0" fontId="7" fillId="0" borderId="0" xfId="0" applyFont="1"/>
    <xf numFmtId="5" fontId="3" fillId="0" borderId="0" xfId="1" applyNumberFormat="1" applyFont="1"/>
    <xf numFmtId="168" fontId="3" fillId="0" borderId="0" xfId="0" applyNumberFormat="1" applyFont="1"/>
    <xf numFmtId="0" fontId="5" fillId="0" borderId="1" xfId="0" applyFont="1" applyBorder="1"/>
    <xf numFmtId="5" fontId="6" fillId="0" borderId="0" xfId="2" applyNumberFormat="1" applyFont="1"/>
    <xf numFmtId="5" fontId="3" fillId="0" borderId="0" xfId="2" applyNumberFormat="1" applyFont="1"/>
    <xf numFmtId="168" fontId="3" fillId="0" borderId="0" xfId="2" applyNumberFormat="1" applyFont="1"/>
    <xf numFmtId="164" fontId="3" fillId="0" borderId="0" xfId="1" applyNumberFormat="1" applyFont="1" applyBorder="1"/>
    <xf numFmtId="164" fontId="5" fillId="0" borderId="1" xfId="1" applyNumberFormat="1" applyFont="1" applyBorder="1"/>
    <xf numFmtId="164" fontId="5" fillId="0" borderId="0" xfId="1" applyNumberFormat="1" applyFont="1"/>
    <xf numFmtId="168" fontId="5" fillId="0" borderId="0" xfId="2" applyNumberFormat="1" applyFont="1"/>
    <xf numFmtId="5" fontId="5" fillId="0" borderId="0" xfId="2" applyNumberFormat="1" applyFont="1"/>
    <xf numFmtId="0" fontId="2" fillId="0" borderId="0" xfId="0" applyFont="1" applyAlignment="1">
      <alignment horizontal="center"/>
    </xf>
    <xf numFmtId="164" fontId="7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quotePrefix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/>
    <xf numFmtId="0" fontId="3" fillId="0" borderId="0" xfId="0" applyFont="1" applyAlignment="1">
      <alignment horizontal="center"/>
    </xf>
    <xf numFmtId="166" fontId="5" fillId="0" borderId="0" xfId="3" applyNumberFormat="1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132"/>
  <sheetViews>
    <sheetView tabSelected="1" view="pageLayout" zoomScale="55" zoomScaleNormal="80" zoomScalePageLayoutView="55" workbookViewId="0">
      <selection activeCell="G28" sqref="G28:H28"/>
    </sheetView>
  </sheetViews>
  <sheetFormatPr defaultRowHeight="15"/>
  <cols>
    <col min="1" max="1" width="5.28515625" customWidth="1"/>
    <col min="2" max="2" width="3.5703125" customWidth="1"/>
    <col min="3" max="3" width="3.42578125" customWidth="1"/>
    <col min="4" max="4" width="4" customWidth="1"/>
    <col min="5" max="5" width="3.85546875" customWidth="1"/>
    <col min="6" max="6" width="38.5703125" customWidth="1"/>
    <col min="7" max="7" width="11.42578125" customWidth="1"/>
    <col min="8" max="8" width="12.5703125" bestFit="1" customWidth="1"/>
    <col min="9" max="9" width="2.7109375" customWidth="1"/>
    <col min="10" max="10" width="14" customWidth="1"/>
    <col min="11" max="11" width="2.7109375" customWidth="1"/>
    <col min="12" max="12" width="16" customWidth="1"/>
    <col min="13" max="13" width="2.7109375" customWidth="1"/>
    <col min="14" max="14" width="16.7109375" customWidth="1"/>
    <col min="15" max="15" width="2.7109375" customWidth="1"/>
    <col min="16" max="16" width="13.28515625" customWidth="1"/>
    <col min="17" max="17" width="2.7109375" customWidth="1"/>
    <col min="18" max="18" width="12.7109375" customWidth="1"/>
  </cols>
  <sheetData>
    <row r="2" spans="1:46">
      <c r="A2" s="42" t="s">
        <v>51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3" spans="1:46">
      <c r="A3" s="42" t="s">
        <v>50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4" spans="1:46">
      <c r="A4" s="42" t="s">
        <v>49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5" spans="1:46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</row>
    <row r="6" spans="1:46">
      <c r="A6" s="40"/>
      <c r="B6" s="40"/>
      <c r="C6" s="40"/>
      <c r="D6" s="40"/>
      <c r="E6" s="40"/>
      <c r="F6" s="40"/>
      <c r="G6" s="40"/>
      <c r="H6" s="37" t="s">
        <v>39</v>
      </c>
      <c r="I6" s="37"/>
      <c r="J6" s="37" t="s">
        <v>38</v>
      </c>
      <c r="K6" s="37"/>
      <c r="L6" s="37" t="s">
        <v>37</v>
      </c>
      <c r="M6" s="37"/>
      <c r="N6" s="37" t="s">
        <v>36</v>
      </c>
      <c r="O6" s="37"/>
      <c r="P6" s="37" t="s">
        <v>35</v>
      </c>
      <c r="Q6" s="40"/>
      <c r="R6" s="37" t="s">
        <v>48</v>
      </c>
    </row>
    <row r="7" spans="1:46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46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47" t="s">
        <v>47</v>
      </c>
      <c r="M8" s="48"/>
      <c r="N8" s="48"/>
      <c r="O8" s="2"/>
      <c r="P8" s="2"/>
      <c r="Q8" s="2"/>
      <c r="R8" s="2"/>
    </row>
    <row r="9" spans="1:46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49"/>
      <c r="M9" s="49"/>
      <c r="N9" s="49"/>
      <c r="O9" s="2"/>
      <c r="P9" s="35"/>
      <c r="Q9" s="2"/>
      <c r="R9" s="2"/>
    </row>
    <row r="10" spans="1:46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39"/>
      <c r="M10" s="2"/>
      <c r="N10" s="44" t="s">
        <v>46</v>
      </c>
      <c r="O10" s="2"/>
      <c r="P10" s="44" t="s">
        <v>45</v>
      </c>
      <c r="Q10" s="2"/>
      <c r="R10" s="44" t="s">
        <v>44</v>
      </c>
    </row>
    <row r="11" spans="1:46">
      <c r="A11" s="2"/>
      <c r="B11" s="2"/>
      <c r="C11" s="2"/>
      <c r="D11" s="2"/>
      <c r="E11" s="2"/>
      <c r="F11" s="2"/>
      <c r="G11" s="2"/>
      <c r="H11" s="2"/>
      <c r="I11" s="2"/>
      <c r="J11" s="44" t="s">
        <v>43</v>
      </c>
      <c r="K11" s="2"/>
      <c r="L11" s="2"/>
      <c r="M11" s="2"/>
      <c r="N11" s="45"/>
      <c r="O11" s="2"/>
      <c r="P11" s="45"/>
      <c r="Q11" s="2"/>
      <c r="R11" s="4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</row>
    <row r="12" spans="1:46">
      <c r="A12" s="2"/>
      <c r="B12" s="2"/>
      <c r="C12" s="2"/>
      <c r="D12" s="2"/>
      <c r="E12" s="2"/>
      <c r="F12" s="2"/>
      <c r="G12" s="2"/>
      <c r="H12" s="35"/>
      <c r="I12" s="2"/>
      <c r="J12" s="45"/>
      <c r="K12" s="2"/>
      <c r="L12" s="35" t="s">
        <v>42</v>
      </c>
      <c r="M12" s="2"/>
      <c r="N12" s="45"/>
      <c r="O12" s="2"/>
      <c r="P12" s="45"/>
      <c r="Q12" s="2"/>
      <c r="R12" s="45"/>
      <c r="S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</row>
    <row r="13" spans="1:46">
      <c r="A13" s="2"/>
      <c r="B13" s="2"/>
      <c r="C13" s="2"/>
      <c r="D13" s="2"/>
      <c r="E13" s="2"/>
      <c r="F13" s="2"/>
      <c r="G13" s="2"/>
      <c r="H13" s="38" t="s">
        <v>41</v>
      </c>
      <c r="I13" s="2"/>
      <c r="J13" s="46"/>
      <c r="K13" s="2"/>
      <c r="L13" s="38" t="s">
        <v>40</v>
      </c>
      <c r="M13" s="2"/>
      <c r="N13" s="46"/>
      <c r="O13" s="2"/>
      <c r="P13" s="46"/>
      <c r="Q13" s="2"/>
      <c r="R13" s="46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</row>
    <row r="14" spans="1:46">
      <c r="A14" s="2"/>
      <c r="B14" s="2"/>
      <c r="C14" s="2"/>
      <c r="D14" s="2"/>
      <c r="E14" s="2"/>
      <c r="F14" s="2"/>
      <c r="G14" s="2"/>
      <c r="H14" s="37" t="s">
        <v>39</v>
      </c>
      <c r="I14" s="2"/>
      <c r="J14" s="37" t="s">
        <v>38</v>
      </c>
      <c r="K14" s="2"/>
      <c r="L14" s="37" t="s">
        <v>37</v>
      </c>
      <c r="M14" s="2"/>
      <c r="N14" s="37" t="s">
        <v>36</v>
      </c>
      <c r="O14" s="2"/>
      <c r="P14" s="37" t="s">
        <v>35</v>
      </c>
      <c r="Q14" s="2"/>
      <c r="R14" s="2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</row>
    <row r="15" spans="1:46">
      <c r="A15" s="2"/>
      <c r="B15" s="2"/>
      <c r="C15" s="2"/>
      <c r="D15" s="2"/>
      <c r="E15" s="2"/>
      <c r="F15" s="2"/>
      <c r="G15" s="2"/>
      <c r="H15" s="36"/>
      <c r="I15" s="2"/>
      <c r="J15" s="36"/>
      <c r="K15" s="2"/>
      <c r="L15" s="36"/>
      <c r="M15" s="2"/>
      <c r="N15" s="36"/>
      <c r="O15" s="2"/>
      <c r="P15" s="36"/>
      <c r="Q15" s="2"/>
      <c r="R15" s="3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</row>
    <row r="16" spans="1:46">
      <c r="A16" s="2"/>
      <c r="B16" s="21"/>
      <c r="C16" s="2"/>
      <c r="D16" s="2"/>
      <c r="E16" s="2"/>
      <c r="F16" s="2"/>
      <c r="G16" s="2"/>
      <c r="H16" s="34"/>
      <c r="I16" s="2"/>
      <c r="J16" s="34"/>
      <c r="K16" s="2"/>
      <c r="L16" s="34"/>
      <c r="M16" s="2"/>
      <c r="N16" s="34"/>
      <c r="O16" s="2"/>
      <c r="P16" s="34"/>
      <c r="Q16" s="2"/>
      <c r="R16" s="34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</row>
    <row r="17" spans="1:18">
      <c r="A17" s="2">
        <f>+A16+1</f>
        <v>1</v>
      </c>
      <c r="B17" s="2" t="s">
        <v>34</v>
      </c>
      <c r="C17" s="2"/>
      <c r="D17" s="2"/>
      <c r="E17" s="2"/>
      <c r="F17" s="2"/>
      <c r="G17" s="2"/>
      <c r="H17" s="25">
        <f>SUM(J17:P17)</f>
        <v>57000</v>
      </c>
      <c r="I17" s="6"/>
      <c r="J17" s="32">
        <v>48300</v>
      </c>
      <c r="K17" s="7"/>
      <c r="L17" s="32">
        <v>5060</v>
      </c>
      <c r="M17" s="7"/>
      <c r="N17" s="32">
        <v>1190</v>
      </c>
      <c r="O17" s="7"/>
      <c r="P17" s="32">
        <v>2450</v>
      </c>
      <c r="Q17" s="6"/>
      <c r="R17" s="31" t="s">
        <v>27</v>
      </c>
    </row>
    <row r="18" spans="1:18">
      <c r="A18" s="2"/>
      <c r="B18" s="2" t="s">
        <v>33</v>
      </c>
      <c r="C18" s="2"/>
      <c r="D18" s="2"/>
      <c r="E18" s="2"/>
      <c r="F18" s="2"/>
      <c r="G18" s="2"/>
      <c r="H18" s="31"/>
      <c r="I18" s="6"/>
      <c r="J18" s="31"/>
      <c r="K18" s="6"/>
      <c r="L18" s="31"/>
      <c r="M18" s="6"/>
      <c r="N18" s="31"/>
      <c r="O18" s="6"/>
      <c r="P18" s="31"/>
      <c r="Q18" s="6"/>
      <c r="R18" s="31"/>
    </row>
    <row r="19" spans="1:18">
      <c r="A19" s="2">
        <v>2</v>
      </c>
      <c r="B19" s="2"/>
      <c r="C19" s="2" t="s">
        <v>32</v>
      </c>
      <c r="D19" s="2"/>
      <c r="E19" s="2"/>
      <c r="F19" s="2"/>
      <c r="G19" s="2"/>
      <c r="H19" s="30"/>
      <c r="I19" s="6"/>
      <c r="J19" s="30">
        <v>12000</v>
      </c>
      <c r="K19" s="6"/>
      <c r="L19" s="30">
        <v>1500</v>
      </c>
      <c r="M19" s="6"/>
      <c r="N19" s="30">
        <v>50</v>
      </c>
      <c r="O19" s="6"/>
      <c r="P19" s="30">
        <v>240</v>
      </c>
      <c r="Q19" s="6"/>
      <c r="R19" s="30">
        <v>1010</v>
      </c>
    </row>
    <row r="20" spans="1:18">
      <c r="A20" s="2">
        <f>+A19+1</f>
        <v>3</v>
      </c>
      <c r="B20" s="2"/>
      <c r="C20" s="2" t="s">
        <v>31</v>
      </c>
      <c r="D20" s="2"/>
      <c r="E20" s="2"/>
      <c r="F20" s="2"/>
      <c r="G20" s="2"/>
      <c r="H20" s="29"/>
      <c r="I20" s="6"/>
      <c r="J20" s="29">
        <v>30500</v>
      </c>
      <c r="K20" s="6"/>
      <c r="L20" s="29">
        <v>3000</v>
      </c>
      <c r="M20" s="6"/>
      <c r="N20" s="29">
        <v>900</v>
      </c>
      <c r="O20" s="6"/>
      <c r="P20" s="29">
        <v>1600</v>
      </c>
      <c r="Q20" s="6"/>
      <c r="R20" s="29">
        <v>6200</v>
      </c>
    </row>
    <row r="21" spans="1:18">
      <c r="A21" s="2"/>
      <c r="B21" s="2"/>
      <c r="C21" s="2"/>
      <c r="D21" s="2"/>
      <c r="E21" s="2"/>
      <c r="F21" s="2"/>
      <c r="G21" s="2"/>
      <c r="H21" s="28"/>
      <c r="I21" s="2"/>
      <c r="J21" s="28"/>
      <c r="K21" s="2"/>
      <c r="L21" s="28"/>
      <c r="M21" s="2"/>
      <c r="N21" s="28"/>
      <c r="O21" s="2"/>
      <c r="P21" s="28"/>
      <c r="Q21" s="2"/>
      <c r="R21" s="28"/>
    </row>
    <row r="22" spans="1:18">
      <c r="A22" s="2">
        <f>+A20+1</f>
        <v>4</v>
      </c>
      <c r="B22" s="2"/>
      <c r="C22" s="2" t="s">
        <v>30</v>
      </c>
      <c r="D22" s="2"/>
      <c r="E22" s="2"/>
      <c r="F22" s="2"/>
      <c r="G22" s="2"/>
      <c r="H22" s="27"/>
      <c r="I22" s="2"/>
      <c r="J22" s="26">
        <f>SUM(J19:J20)</f>
        <v>42500</v>
      </c>
      <c r="K22" s="4"/>
      <c r="L22" s="26">
        <f>SUM(L19:L20)</f>
        <v>4500</v>
      </c>
      <c r="M22" s="4"/>
      <c r="N22" s="26">
        <f>SUM(N19:N20)</f>
        <v>950</v>
      </c>
      <c r="O22" s="4"/>
      <c r="P22" s="26">
        <f>SUM(P19:P20)</f>
        <v>1840</v>
      </c>
      <c r="Q22" s="4"/>
      <c r="R22" s="26">
        <f>SUM(R19:R20)</f>
        <v>7210</v>
      </c>
    </row>
    <row r="23" spans="1:18">
      <c r="A23" s="2">
        <f>+A22+1</f>
        <v>5</v>
      </c>
      <c r="B23" s="2"/>
      <c r="C23" s="2" t="s">
        <v>29</v>
      </c>
      <c r="D23" s="2"/>
      <c r="E23" s="2"/>
      <c r="F23" s="2"/>
      <c r="G23" s="2"/>
      <c r="H23" s="25">
        <f>SUM(J23:P23)</f>
        <v>4520</v>
      </c>
      <c r="I23" s="6"/>
      <c r="J23" s="19">
        <v>3700</v>
      </c>
      <c r="K23" s="7"/>
      <c r="L23" s="19">
        <v>540</v>
      </c>
      <c r="M23" s="7"/>
      <c r="N23" s="19">
        <v>95</v>
      </c>
      <c r="O23" s="7"/>
      <c r="P23" s="19">
        <v>185</v>
      </c>
      <c r="Q23" s="7"/>
      <c r="R23" s="19"/>
    </row>
    <row r="24" spans="1:18">
      <c r="A24" s="2">
        <f>+A23+1</f>
        <v>6</v>
      </c>
      <c r="B24" s="2"/>
      <c r="C24" s="2" t="s">
        <v>28</v>
      </c>
      <c r="D24" s="2"/>
      <c r="E24" s="2"/>
      <c r="F24" s="2"/>
      <c r="G24" s="2"/>
      <c r="H24" s="25">
        <f>SUM(J24:P24)</f>
        <v>2500</v>
      </c>
      <c r="I24" s="6"/>
      <c r="J24" s="19">
        <v>2173</v>
      </c>
      <c r="K24" s="7"/>
      <c r="L24" s="19">
        <v>207</v>
      </c>
      <c r="M24" s="7"/>
      <c r="N24" s="19">
        <v>46</v>
      </c>
      <c r="O24" s="7"/>
      <c r="P24" s="19">
        <v>74</v>
      </c>
      <c r="Q24" s="7"/>
      <c r="R24" s="19" t="s">
        <v>27</v>
      </c>
    </row>
    <row r="25" spans="1:18">
      <c r="A25" s="2"/>
      <c r="B25" s="2"/>
      <c r="C25" s="2" t="s">
        <v>26</v>
      </c>
      <c r="D25" s="2"/>
      <c r="E25" s="2"/>
      <c r="F25" s="2"/>
      <c r="G25" s="2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>
      <c r="A26" s="2">
        <v>7</v>
      </c>
      <c r="B26" s="2"/>
      <c r="C26" s="2"/>
      <c r="D26" s="2" t="s">
        <v>25</v>
      </c>
      <c r="E26" s="2"/>
      <c r="F26" s="2"/>
      <c r="G26" s="2"/>
      <c r="H26" s="6"/>
      <c r="I26" s="6"/>
      <c r="J26" s="6">
        <v>534</v>
      </c>
      <c r="K26" s="6"/>
      <c r="L26" s="6">
        <v>50</v>
      </c>
      <c r="M26" s="6"/>
      <c r="N26" s="6">
        <v>8</v>
      </c>
      <c r="O26" s="6"/>
      <c r="P26" s="6">
        <v>12</v>
      </c>
      <c r="Q26" s="6"/>
      <c r="R26" s="6">
        <v>97</v>
      </c>
    </row>
    <row r="27" spans="1:18">
      <c r="A27" s="2">
        <f>+A26+1</f>
        <v>8</v>
      </c>
      <c r="B27" s="2"/>
      <c r="C27" s="2"/>
      <c r="D27" s="2" t="s">
        <v>24</v>
      </c>
      <c r="E27" s="2"/>
      <c r="F27" s="2"/>
      <c r="G27" s="2"/>
      <c r="H27" s="24"/>
      <c r="I27" s="6"/>
      <c r="J27" s="24">
        <v>1336</v>
      </c>
      <c r="K27" s="6"/>
      <c r="L27" s="24">
        <v>130</v>
      </c>
      <c r="M27" s="6"/>
      <c r="N27" s="24">
        <v>30</v>
      </c>
      <c r="O27" s="6"/>
      <c r="P27" s="24">
        <v>43</v>
      </c>
      <c r="Q27" s="6"/>
      <c r="R27" s="24">
        <v>260</v>
      </c>
    </row>
    <row r="28" spans="1:18">
      <c r="A28" s="2"/>
      <c r="B28" s="2"/>
      <c r="C28" s="2"/>
      <c r="D28" s="2"/>
      <c r="E28" s="2"/>
      <c r="F28" s="2"/>
      <c r="G28" s="2"/>
      <c r="H28" s="23"/>
      <c r="I28" s="2"/>
      <c r="J28" s="23"/>
      <c r="K28" s="2"/>
      <c r="L28" s="23"/>
      <c r="M28" s="2"/>
      <c r="N28" s="23"/>
      <c r="O28" s="2"/>
      <c r="P28" s="23"/>
      <c r="Q28" s="2"/>
      <c r="R28" s="23"/>
    </row>
    <row r="29" spans="1:18">
      <c r="A29" s="2">
        <f>+A27+1</f>
        <v>9</v>
      </c>
      <c r="B29" s="21" t="s">
        <v>23</v>
      </c>
      <c r="C29" s="2"/>
      <c r="D29" s="2"/>
      <c r="E29" s="2"/>
      <c r="F29" s="2"/>
      <c r="G29" s="2"/>
      <c r="H29" s="20"/>
      <c r="I29" s="2"/>
      <c r="J29" s="22">
        <f>SUM(J26:J28)</f>
        <v>1870</v>
      </c>
      <c r="K29" s="4"/>
      <c r="L29" s="22">
        <f>SUM(L26:L28)</f>
        <v>180</v>
      </c>
      <c r="M29" s="4"/>
      <c r="N29" s="22">
        <f>SUM(N26:N28)</f>
        <v>38</v>
      </c>
      <c r="O29" s="4"/>
      <c r="P29" s="22">
        <f>SUM(P26:P28)</f>
        <v>55</v>
      </c>
      <c r="Q29" s="4"/>
      <c r="R29" s="22">
        <f>SUM(R26:R28)</f>
        <v>357</v>
      </c>
    </row>
    <row r="30" spans="1:18">
      <c r="A30" s="2"/>
      <c r="B30" s="21"/>
      <c r="C30" s="2"/>
      <c r="D30" s="2"/>
      <c r="E30" s="2"/>
      <c r="F30" s="2"/>
      <c r="G30" s="16"/>
      <c r="H30" s="20"/>
      <c r="I30" s="2"/>
      <c r="J30" s="20"/>
      <c r="K30" s="2"/>
      <c r="L30" s="20"/>
      <c r="M30" s="2"/>
      <c r="N30" s="20"/>
      <c r="O30" s="2"/>
      <c r="P30" s="20"/>
      <c r="Q30" s="2"/>
      <c r="R30" s="2"/>
    </row>
    <row r="31" spans="1:18">
      <c r="A31" s="2">
        <f>+A29+1</f>
        <v>10</v>
      </c>
      <c r="B31" s="2" t="s">
        <v>22</v>
      </c>
      <c r="C31" s="2"/>
      <c r="D31" s="2"/>
      <c r="E31" s="2"/>
      <c r="F31" s="2"/>
      <c r="G31" s="16"/>
      <c r="H31" s="20"/>
      <c r="I31" s="2"/>
      <c r="J31" s="19">
        <v>1830</v>
      </c>
      <c r="K31" s="7"/>
      <c r="L31" s="19">
        <v>360</v>
      </c>
      <c r="M31" s="7"/>
      <c r="N31" s="19">
        <v>57</v>
      </c>
      <c r="O31" s="7"/>
      <c r="P31" s="19">
        <v>130</v>
      </c>
      <c r="Q31" s="2"/>
      <c r="R31" s="2"/>
    </row>
    <row r="32" spans="1:18">
      <c r="A32" s="2">
        <f t="shared" ref="A32:A40" si="0">+A31+1</f>
        <v>11</v>
      </c>
      <c r="B32" s="2" t="s">
        <v>21</v>
      </c>
      <c r="C32" s="2"/>
      <c r="D32" s="2"/>
      <c r="E32" s="2"/>
      <c r="F32" s="2"/>
      <c r="G32" s="18">
        <v>0.36056700000000003</v>
      </c>
      <c r="H32" s="2"/>
      <c r="I32" s="2"/>
      <c r="J32" s="17">
        <f>J31*$G32</f>
        <v>659.83761000000004</v>
      </c>
      <c r="K32" s="2"/>
      <c r="L32" s="17">
        <f>L31*$G32</f>
        <v>129.80412000000001</v>
      </c>
      <c r="M32" s="2"/>
      <c r="N32" s="17">
        <f>N31*$G32</f>
        <v>20.552319000000001</v>
      </c>
      <c r="O32" s="2"/>
      <c r="P32" s="17">
        <f>P31*$G32</f>
        <v>46.873710000000003</v>
      </c>
      <c r="Q32" s="2"/>
      <c r="R32" s="2"/>
    </row>
    <row r="33" spans="1:18">
      <c r="A33" s="2">
        <f t="shared" si="0"/>
        <v>12</v>
      </c>
      <c r="B33" s="2" t="s">
        <v>20</v>
      </c>
      <c r="C33" s="2"/>
      <c r="D33" s="2"/>
      <c r="E33" s="2"/>
      <c r="F33" s="2"/>
      <c r="G33" s="16"/>
      <c r="H33" s="13">
        <f>SUM(J33:P33)</f>
        <v>1519.932241</v>
      </c>
      <c r="I33" s="8"/>
      <c r="J33" s="8">
        <f>J31-J32</f>
        <v>1170.16239</v>
      </c>
      <c r="K33" s="8"/>
      <c r="L33" s="8">
        <f>L31-L32</f>
        <v>230.19587999999999</v>
      </c>
      <c r="M33" s="8"/>
      <c r="N33" s="8">
        <f>N31-N32</f>
        <v>36.447681000000003</v>
      </c>
      <c r="O33" s="8"/>
      <c r="P33" s="8">
        <f>P31-P32</f>
        <v>83.126289999999997</v>
      </c>
      <c r="Q33" s="2"/>
      <c r="R33" s="2"/>
    </row>
    <row r="34" spans="1:18">
      <c r="A34" s="2">
        <f t="shared" si="0"/>
        <v>13</v>
      </c>
      <c r="B34" s="2" t="s">
        <v>19</v>
      </c>
      <c r="C34" s="2"/>
      <c r="D34" s="2"/>
      <c r="E34" s="2"/>
      <c r="F34" s="2"/>
      <c r="G34" s="2"/>
      <c r="H34" s="2"/>
      <c r="I34" s="2"/>
      <c r="J34" s="41">
        <v>8.4279999999999994E-2</v>
      </c>
      <c r="K34" s="15"/>
      <c r="L34" s="14">
        <v>0.1241</v>
      </c>
      <c r="M34" s="15"/>
      <c r="N34" s="14">
        <f>0.1241+0.02</f>
        <v>0.14410000000000001</v>
      </c>
      <c r="O34" s="15"/>
      <c r="P34" s="14">
        <f>0.1241+0.05</f>
        <v>0.1741</v>
      </c>
      <c r="Q34" s="2"/>
      <c r="R34" s="2"/>
    </row>
    <row r="35" spans="1:18">
      <c r="A35" s="2">
        <f t="shared" si="0"/>
        <v>14</v>
      </c>
      <c r="B35" s="2" t="s">
        <v>18</v>
      </c>
      <c r="C35" s="2"/>
      <c r="D35" s="2"/>
      <c r="E35" s="2"/>
      <c r="F35" s="2"/>
      <c r="G35" s="2"/>
      <c r="H35" s="13">
        <f>SUM(J35:P35)</f>
        <v>383.13241666666664</v>
      </c>
      <c r="I35" s="8"/>
      <c r="J35" s="12">
        <f>(J22*J34)/12</f>
        <v>298.49166666666662</v>
      </c>
      <c r="K35" s="8"/>
      <c r="L35" s="12">
        <f>(L22*L34)/12</f>
        <v>46.537500000000001</v>
      </c>
      <c r="M35" s="8"/>
      <c r="N35" s="12">
        <f>(N22*N34)/12</f>
        <v>11.407916666666667</v>
      </c>
      <c r="O35" s="8"/>
      <c r="P35" s="12">
        <f>(P22*P34)/12</f>
        <v>26.695333333333334</v>
      </c>
      <c r="Q35" s="2"/>
      <c r="R35" s="2"/>
    </row>
    <row r="36" spans="1:18">
      <c r="A36" s="2">
        <f t="shared" si="0"/>
        <v>15</v>
      </c>
      <c r="B36" s="2" t="s">
        <v>17</v>
      </c>
      <c r="C36" s="2"/>
      <c r="D36" s="2"/>
      <c r="E36" s="2"/>
      <c r="F36" s="2"/>
      <c r="G36" s="2"/>
      <c r="H36" s="8">
        <f>H33-H35</f>
        <v>1136.7998243333334</v>
      </c>
      <c r="I36" s="8"/>
      <c r="J36" s="8">
        <f>J33-J35</f>
        <v>871.6707233333334</v>
      </c>
      <c r="K36" s="8"/>
      <c r="L36" s="8">
        <f>L33-L35</f>
        <v>183.65837999999999</v>
      </c>
      <c r="M36" s="8"/>
      <c r="N36" s="8">
        <f>N33-N35</f>
        <v>25.039764333333338</v>
      </c>
      <c r="O36" s="8"/>
      <c r="P36" s="8">
        <f>P33-P35</f>
        <v>56.43095666666666</v>
      </c>
      <c r="Q36" s="2"/>
      <c r="R36" s="2"/>
    </row>
    <row r="37" spans="1:18">
      <c r="A37" s="2">
        <f t="shared" si="0"/>
        <v>16</v>
      </c>
      <c r="B37" s="2"/>
      <c r="C37" s="2" t="s">
        <v>16</v>
      </c>
      <c r="D37" s="2"/>
      <c r="E37" s="2"/>
      <c r="F37" s="2"/>
      <c r="G37" s="11">
        <v>0.54</v>
      </c>
      <c r="H37" s="10">
        <f>H36*$G37</f>
        <v>613.87190514000008</v>
      </c>
      <c r="I37" s="2"/>
      <c r="J37" s="10">
        <f>J36*$G37</f>
        <v>470.70219060000005</v>
      </c>
      <c r="K37" s="2"/>
      <c r="L37" s="10">
        <f>L36*$G37</f>
        <v>99.17552520000001</v>
      </c>
      <c r="M37" s="2"/>
      <c r="N37" s="10">
        <f>N36*$G37</f>
        <v>13.521472740000004</v>
      </c>
      <c r="O37" s="2"/>
      <c r="P37" s="10">
        <f>P36*$G37</f>
        <v>30.472716599999998</v>
      </c>
      <c r="Q37" s="2"/>
      <c r="R37" s="2"/>
    </row>
    <row r="38" spans="1:18">
      <c r="A38" s="2">
        <f t="shared" si="0"/>
        <v>17</v>
      </c>
      <c r="B38" s="2"/>
      <c r="C38" s="2" t="s">
        <v>15</v>
      </c>
      <c r="D38" s="2"/>
      <c r="E38" s="2"/>
      <c r="F38" s="2"/>
      <c r="G38" s="9"/>
      <c r="H38" s="8">
        <f>H37/(1-$G32)</f>
        <v>960.0253742612598</v>
      </c>
      <c r="I38" s="4"/>
      <c r="J38" s="8">
        <f>J37/(1-$G32)</f>
        <v>736.12433296373524</v>
      </c>
      <c r="K38" s="8"/>
      <c r="L38" s="8">
        <f>L37/(1-$G32)</f>
        <v>155.09916629263742</v>
      </c>
      <c r="M38" s="8"/>
      <c r="N38" s="8">
        <f>N37/(1-$G32)</f>
        <v>21.146035221829347</v>
      </c>
      <c r="O38" s="8"/>
      <c r="P38" s="8">
        <f>P37/(1-$G32)</f>
        <v>47.655839783057807</v>
      </c>
      <c r="Q38" s="2"/>
      <c r="R38" s="2"/>
    </row>
    <row r="39" spans="1:18">
      <c r="A39" s="2">
        <f t="shared" si="0"/>
        <v>18</v>
      </c>
      <c r="B39" s="2" t="s">
        <v>14</v>
      </c>
      <c r="C39" s="2"/>
      <c r="D39" s="2"/>
      <c r="E39" s="2"/>
      <c r="F39" s="2"/>
      <c r="G39" s="4"/>
      <c r="H39" s="4"/>
      <c r="I39" s="4"/>
      <c r="J39" s="4"/>
      <c r="K39" s="4"/>
      <c r="L39" s="4"/>
      <c r="M39" s="4"/>
      <c r="N39" s="4"/>
      <c r="O39" s="4"/>
      <c r="P39" s="4"/>
      <c r="Q39" s="2"/>
      <c r="R39" s="2"/>
    </row>
    <row r="40" spans="1:18">
      <c r="A40" s="2">
        <f t="shared" si="0"/>
        <v>19</v>
      </c>
      <c r="B40" s="2"/>
      <c r="C40" s="2" t="s">
        <v>13</v>
      </c>
      <c r="D40" s="2"/>
      <c r="E40" s="2"/>
      <c r="F40" s="2"/>
      <c r="G40" s="4"/>
      <c r="H40" s="8">
        <f>+H23</f>
        <v>4520</v>
      </c>
      <c r="I40" s="4"/>
      <c r="J40" s="4"/>
      <c r="K40" s="4"/>
      <c r="L40" s="4"/>
      <c r="M40" s="4"/>
      <c r="N40" s="4"/>
      <c r="O40" s="4"/>
      <c r="P40" s="4"/>
      <c r="Q40" s="2"/>
      <c r="R40" s="2"/>
    </row>
    <row r="41" spans="1:18">
      <c r="A41" s="2"/>
      <c r="B41" s="2"/>
      <c r="C41" s="2" t="s">
        <v>12</v>
      </c>
      <c r="D41" s="2"/>
      <c r="E41" s="2"/>
      <c r="F41" s="2"/>
      <c r="G41" s="2"/>
      <c r="H41" s="2"/>
      <c r="I41" s="4"/>
      <c r="J41" s="4"/>
      <c r="K41" s="4"/>
      <c r="L41" s="4"/>
      <c r="M41" s="4"/>
      <c r="N41" s="4"/>
      <c r="O41" s="4"/>
      <c r="P41" s="4"/>
      <c r="Q41" s="2"/>
      <c r="R41" s="2"/>
    </row>
    <row r="42" spans="1:18">
      <c r="A42" s="2">
        <v>20</v>
      </c>
      <c r="B42" s="2"/>
      <c r="C42" s="2"/>
      <c r="D42" s="2" t="s">
        <v>11</v>
      </c>
      <c r="E42" s="2"/>
      <c r="F42" s="2"/>
      <c r="G42" s="7">
        <v>2143</v>
      </c>
      <c r="H42" s="4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>
      <c r="A43" s="2">
        <f>+A42+1</f>
        <v>21</v>
      </c>
      <c r="B43" s="2"/>
      <c r="C43" s="2"/>
      <c r="D43" s="2" t="s">
        <v>10</v>
      </c>
      <c r="E43" s="2"/>
      <c r="F43" s="2"/>
      <c r="G43" s="6">
        <v>600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>
      <c r="A44" s="2">
        <f>+A43+1</f>
        <v>22</v>
      </c>
      <c r="B44" s="2"/>
      <c r="C44" s="2"/>
      <c r="D44" s="2"/>
      <c r="E44" s="2" t="s">
        <v>9</v>
      </c>
      <c r="F44" s="2"/>
      <c r="G44" s="2"/>
      <c r="H44" s="5">
        <f>-SUM(G42:G43)</f>
        <v>-2743</v>
      </c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>
      <c r="A45" s="2">
        <f>+A44+1</f>
        <v>23</v>
      </c>
      <c r="B45" s="2"/>
      <c r="C45" s="2" t="s">
        <v>8</v>
      </c>
      <c r="D45" s="2"/>
      <c r="E45" s="2"/>
      <c r="F45" s="2"/>
      <c r="G45" s="2"/>
      <c r="H45" s="4">
        <f>SUM(H40:H44)</f>
        <v>1777</v>
      </c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>
      <c r="A46" s="2">
        <f>+A45+1</f>
        <v>24</v>
      </c>
      <c r="B46" s="2"/>
      <c r="C46" s="2" t="s">
        <v>7</v>
      </c>
      <c r="D46" s="2"/>
      <c r="E46" s="2"/>
      <c r="F46" s="2"/>
      <c r="G46" s="2"/>
      <c r="H46" s="5">
        <f>-H45*G32</f>
        <v>-640.72755900000004</v>
      </c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>
      <c r="A47" s="2">
        <f>+A46+1</f>
        <v>25</v>
      </c>
      <c r="B47" s="2"/>
      <c r="C47" s="2" t="s">
        <v>6</v>
      </c>
      <c r="D47" s="2"/>
      <c r="E47" s="2"/>
      <c r="F47" s="2"/>
      <c r="G47" s="2"/>
      <c r="H47" s="4">
        <f>SUM(H45:H46)</f>
        <v>1136.2724410000001</v>
      </c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>
      <c r="A49" s="2" t="s">
        <v>5</v>
      </c>
      <c r="B49" s="2" t="s">
        <v>4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>
      <c r="A50" s="2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>
      <c r="A51" s="2" t="s">
        <v>3</v>
      </c>
      <c r="B51" s="2" t="s">
        <v>2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>
      <c r="A53" s="2" t="s">
        <v>1</v>
      </c>
      <c r="B53" s="2" t="s">
        <v>0</v>
      </c>
      <c r="C53" s="2"/>
      <c r="D53" s="2"/>
    </row>
    <row r="127" spans="8:17">
      <c r="H127" s="1"/>
      <c r="I127" s="1"/>
      <c r="K127" s="1"/>
      <c r="M127" s="1"/>
      <c r="O127" s="1"/>
      <c r="Q127" s="1"/>
    </row>
    <row r="128" spans="8:17">
      <c r="H128" s="1"/>
      <c r="I128" s="1"/>
      <c r="K128" s="1"/>
      <c r="M128" s="1"/>
      <c r="O128" s="1"/>
      <c r="Q128" s="1"/>
    </row>
    <row r="129" spans="8:17">
      <c r="H129" s="1"/>
      <c r="I129" s="1"/>
      <c r="K129" s="1"/>
      <c r="M129" s="1"/>
      <c r="O129" s="1"/>
      <c r="Q129" s="1"/>
    </row>
    <row r="130" spans="8:17">
      <c r="H130" s="1"/>
      <c r="I130" s="1"/>
      <c r="K130" s="1"/>
      <c r="M130" s="1"/>
      <c r="O130" s="1"/>
      <c r="Q130" s="1"/>
    </row>
    <row r="131" spans="8:17">
      <c r="H131" s="1"/>
      <c r="I131" s="1"/>
      <c r="K131" s="1"/>
      <c r="M131" s="1"/>
      <c r="O131" s="1"/>
      <c r="Q131" s="1"/>
    </row>
    <row r="132" spans="8:17">
      <c r="H132" s="1"/>
      <c r="I132" s="1"/>
      <c r="K132" s="1"/>
      <c r="M132" s="1"/>
      <c r="O132" s="1"/>
      <c r="Q132" s="1"/>
    </row>
  </sheetData>
  <mergeCells count="9">
    <mergeCell ref="A2:R2"/>
    <mergeCell ref="A3:R3"/>
    <mergeCell ref="A4:R4"/>
    <mergeCell ref="A5:R5"/>
    <mergeCell ref="J11:J13"/>
    <mergeCell ref="P10:P13"/>
    <mergeCell ref="R10:R13"/>
    <mergeCell ref="N10:N13"/>
    <mergeCell ref="L8:N9"/>
  </mergeCells>
  <pageMargins left="0.7" right="0.7" top="0.89337121212121207" bottom="0.75" header="0.3" footer="0.3"/>
  <pageSetup scale="53" orientation="portrait" r:id="rId1"/>
  <headerFooter scaleWithDoc="0">
    <oddHeader>&amp;RQuestar Gas Company
Wexpro II Agreement
Exhibit 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ORIGINAL EXHIBIT B</vt:lpstr>
    </vt:vector>
  </TitlesOfParts>
  <Company>QUESTAR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Summers</dc:creator>
  <cp:lastModifiedBy>Melissa Robyn Paschal</cp:lastModifiedBy>
  <cp:lastPrinted>2012-09-10T20:41:23Z</cp:lastPrinted>
  <dcterms:created xsi:type="dcterms:W3CDTF">2012-09-10T19:42:43Z</dcterms:created>
  <dcterms:modified xsi:type="dcterms:W3CDTF">2012-09-19T17:52:55Z</dcterms:modified>
</cp:coreProperties>
</file>