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295" yWindow="-15" windowWidth="14310" windowHeight="9600"/>
  </bookViews>
  <sheets>
    <sheet name="ORIGINAL EXHIBIT B" sheetId="1" r:id="rId1"/>
  </sheets>
  <calcPr calcId="125725"/>
</workbook>
</file>

<file path=xl/calcChain.xml><?xml version="1.0" encoding="utf-8"?>
<calcChain xmlns="http://schemas.openxmlformats.org/spreadsheetml/2006/main">
  <c r="A20" i="1"/>
  <c r="I20"/>
  <c r="A23"/>
  <c r="A24" s="1"/>
  <c r="A27" s="1"/>
  <c r="A28" s="1"/>
  <c r="K24"/>
  <c r="M24"/>
  <c r="M40" s="1"/>
  <c r="O24"/>
  <c r="Q24"/>
  <c r="S24"/>
  <c r="I27"/>
  <c r="I47" s="1"/>
  <c r="I28"/>
  <c r="A31"/>
  <c r="A32" s="1"/>
  <c r="A35" s="1"/>
  <c r="A36" s="1"/>
  <c r="A37" s="1"/>
  <c r="A39" s="1"/>
  <c r="A40" s="1"/>
  <c r="A41" s="1"/>
  <c r="A42" s="1"/>
  <c r="A43" s="1"/>
  <c r="A46" s="1"/>
  <c r="A47" s="1"/>
  <c r="K32"/>
  <c r="M32"/>
  <c r="O32"/>
  <c r="Q32"/>
  <c r="S32"/>
  <c r="K36"/>
  <c r="M36"/>
  <c r="O36"/>
  <c r="Q36"/>
  <c r="K37"/>
  <c r="M37"/>
  <c r="O37"/>
  <c r="Q37"/>
  <c r="O39"/>
  <c r="O40" s="1"/>
  <c r="O41" s="1"/>
  <c r="O42" s="1"/>
  <c r="O43" s="1"/>
  <c r="Q39"/>
  <c r="K40"/>
  <c r="A50"/>
  <c r="A51" s="1"/>
  <c r="A52" s="1"/>
  <c r="A53" s="1"/>
  <c r="A54" s="1"/>
  <c r="G49" l="1"/>
  <c r="K41"/>
  <c r="K42" s="1"/>
  <c r="K43" s="1"/>
  <c r="Q40"/>
  <c r="I40"/>
  <c r="Q41"/>
  <c r="Q42" s="1"/>
  <c r="Q43" s="1"/>
  <c r="M41"/>
  <c r="M42" s="1"/>
  <c r="M43" s="1"/>
  <c r="I37"/>
  <c r="I41" l="1"/>
  <c r="I42" s="1"/>
  <c r="I43" s="1"/>
  <c r="G50" s="1"/>
  <c r="I51" s="1"/>
  <c r="I52" s="1"/>
  <c r="I53" s="1"/>
  <c r="I54" s="1"/>
</calcChain>
</file>

<file path=xl/sharedStrings.xml><?xml version="1.0" encoding="utf-8"?>
<sst xmlns="http://schemas.openxmlformats.org/spreadsheetml/2006/main" count="54" uniqueCount="52">
  <si>
    <t>3/</t>
  </si>
  <si>
    <t>See Exhibit C.</t>
  </si>
  <si>
    <t>2/</t>
  </si>
  <si>
    <t>1/</t>
  </si>
  <si>
    <t>Restated Wexpro Net Operating Income After Taxes</t>
  </si>
  <si>
    <t xml:space="preserve">Income Taxes </t>
  </si>
  <si>
    <t>Restated Operating Income</t>
  </si>
  <si>
    <t>Total Restated Expenses for Month</t>
  </si>
  <si>
    <t>Amount to Company</t>
  </si>
  <si>
    <t>Previous Expense - Total</t>
  </si>
  <si>
    <t>Expenses for Month - Oil</t>
  </si>
  <si>
    <t>Revenue For Month</t>
  </si>
  <si>
    <t>Restatements of Wexpro's Monthly Oil Net Income</t>
  </si>
  <si>
    <t>Payments to Company (line16)/(1-Tax Rate)</t>
  </si>
  <si>
    <t>Company Portion at:</t>
  </si>
  <si>
    <t>Amount to Be Divided Between Company and Wexpro</t>
  </si>
  <si>
    <t>Return Allocated to Oil Investments (line4 x line13)/12</t>
  </si>
  <si>
    <t>Rate of Return For Investment Recovery</t>
  </si>
  <si>
    <t>Net Income from Oil after Taxes</t>
  </si>
  <si>
    <t>Federal and State Income Taxes at :</t>
  </si>
  <si>
    <t>Operating Income for Month</t>
  </si>
  <si>
    <t>Allocated Expenses</t>
  </si>
  <si>
    <t>Allocated based on Product Allocation</t>
  </si>
  <si>
    <t>Directly Assignable to Products</t>
  </si>
  <si>
    <t>Allocation of Expenses for Month</t>
  </si>
  <si>
    <t xml:space="preserve"> </t>
  </si>
  <si>
    <t>Total Expenses for Month</t>
  </si>
  <si>
    <t>Total Revenues for Month from Sale of Oil</t>
  </si>
  <si>
    <t>Allocated Investment</t>
  </si>
  <si>
    <t>Allocation of Investment</t>
  </si>
  <si>
    <t>Net Plant Investment in Productive Oil Reservoirs</t>
  </si>
  <si>
    <t>(5)</t>
  </si>
  <si>
    <t>(4)</t>
  </si>
  <si>
    <t>(3)</t>
  </si>
  <si>
    <t>(2)</t>
  </si>
  <si>
    <t>(1)</t>
  </si>
  <si>
    <t>of Return(r)</t>
  </si>
  <si>
    <t>Total</t>
  </si>
  <si>
    <t>Base Rate</t>
  </si>
  <si>
    <t>Allocated to Cost-of-Service Natural Gas</t>
  </si>
  <si>
    <t>Wexpro II Development Drilling Facilities</t>
  </si>
  <si>
    <t>Enhanced Recovery Facilities (r+2.00%)</t>
  </si>
  <si>
    <t>(6)</t>
  </si>
  <si>
    <t>PRODUCTIVE OIL RESERVOIR ACCOUNTING   \1</t>
  </si>
  <si>
    <t>SAMPLE CALCULATION</t>
  </si>
  <si>
    <t>EXHIBIT B</t>
  </si>
  <si>
    <t>Allocated Based on Product Allocation</t>
  </si>
  <si>
    <t>\2</t>
  </si>
  <si>
    <t>All figures are hypothetical and used only for demonstrating the method of calculating payment to the Company for oil production oil reservoirs, as provided in Article II of the Agreement.</t>
  </si>
  <si>
    <t>Post Acquired Wexpro II Oil Property Enhanced Recovery Facilities</t>
  </si>
  <si>
    <t>Acquired Wexpro II Oil Property \3</t>
  </si>
  <si>
    <r>
      <t xml:space="preserve">Future capital investment on Acquired Wexpro II Oil Property, other than costs as provided in columns 3,4,and 5, will earn the </t>
    </r>
    <r>
      <rPr>
        <strike/>
        <sz val="11"/>
        <color rgb="FFFF0000"/>
        <rFont val="Times New Roman"/>
        <family val="1"/>
      </rPr>
      <t>Utah</t>
    </r>
    <r>
      <rPr>
        <sz val="11"/>
        <color theme="1"/>
        <rFont val="Times New Roman"/>
        <family val="1"/>
      </rPr>
      <t xml:space="preserve"> Commission-Allowed rate of return.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</si>
</sst>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0.0000%"/>
    <numFmt numFmtId="168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5" fontId="3" fillId="0" borderId="0" xfId="0" applyNumberFormat="1" applyFont="1"/>
    <xf numFmtId="5" fontId="3" fillId="0" borderId="1" xfId="0" applyNumberFormat="1" applyFont="1" applyBorder="1"/>
    <xf numFmtId="0" fontId="5" fillId="0" borderId="0" xfId="0" applyFont="1"/>
    <xf numFmtId="5" fontId="5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" fontId="3" fillId="0" borderId="0" xfId="0" applyNumberFormat="1" applyFont="1"/>
    <xf numFmtId="9" fontId="5" fillId="0" borderId="0" xfId="0" applyNumberFormat="1" applyFont="1"/>
    <xf numFmtId="165" fontId="3" fillId="0" borderId="0" xfId="1" applyNumberFormat="1" applyFont="1"/>
    <xf numFmtId="165" fontId="6" fillId="0" borderId="0" xfId="2" applyNumberFormat="1" applyFont="1"/>
    <xf numFmtId="10" fontId="5" fillId="0" borderId="0" xfId="3" applyNumberFormat="1" applyFont="1"/>
    <xf numFmtId="10" fontId="3" fillId="0" borderId="0" xfId="3" applyNumberFormat="1" applyFont="1"/>
    <xf numFmtId="0" fontId="3" fillId="0" borderId="0" xfId="0" applyFont="1" applyBorder="1"/>
    <xf numFmtId="164" fontId="3" fillId="0" borderId="1" xfId="1" applyNumberFormat="1" applyFont="1" applyBorder="1"/>
    <xf numFmtId="167" fontId="5" fillId="0" borderId="0" xfId="0" applyNumberFormat="1" applyFont="1"/>
    <xf numFmtId="5" fontId="5" fillId="0" borderId="0" xfId="1" applyNumberFormat="1" applyFont="1"/>
    <xf numFmtId="168" fontId="3" fillId="0" borderId="0" xfId="1" applyNumberFormat="1" applyFont="1"/>
    <xf numFmtId="0" fontId="7" fillId="0" borderId="0" xfId="0" applyFont="1"/>
    <xf numFmtId="5" fontId="3" fillId="0" borderId="0" xfId="1" applyNumberFormat="1" applyFont="1"/>
    <xf numFmtId="0" fontId="5" fillId="0" borderId="1" xfId="0" applyFont="1" applyBorder="1"/>
    <xf numFmtId="5" fontId="6" fillId="0" borderId="0" xfId="2" applyNumberFormat="1" applyFont="1"/>
    <xf numFmtId="5" fontId="3" fillId="0" borderId="0" xfId="2" applyNumberFormat="1" applyFont="1"/>
    <xf numFmtId="168" fontId="3" fillId="0" borderId="0" xfId="2" applyNumberFormat="1" applyFont="1"/>
    <xf numFmtId="164" fontId="5" fillId="0" borderId="1" xfId="1" applyNumberFormat="1" applyFont="1" applyBorder="1"/>
    <xf numFmtId="164" fontId="5" fillId="0" borderId="0" xfId="1" applyNumberFormat="1" applyFont="1"/>
    <xf numFmtId="168" fontId="5" fillId="0" borderId="0" xfId="2" applyNumberFormat="1" applyFont="1"/>
    <xf numFmtId="5" fontId="5" fillId="0" borderId="0" xfId="2" applyNumberFormat="1" applyFont="1"/>
    <xf numFmtId="0" fontId="2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166" fontId="5" fillId="0" borderId="0" xfId="3" applyNumberFormat="1" applyFont="1"/>
    <xf numFmtId="165" fontId="6" fillId="0" borderId="0" xfId="0" applyNumberFormat="1" applyFont="1"/>
    <xf numFmtId="0" fontId="3" fillId="0" borderId="0" xfId="0" applyFont="1" applyAlignment="1">
      <alignment horizontal="center"/>
    </xf>
    <xf numFmtId="5" fontId="6" fillId="0" borderId="0" xfId="0" applyNumberFormat="1" applyFont="1"/>
    <xf numFmtId="167" fontId="6" fillId="0" borderId="0" xfId="0" applyNumberFormat="1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U139"/>
  <sheetViews>
    <sheetView tabSelected="1" view="pageLayout" zoomScale="55" zoomScaleNormal="80" zoomScalePageLayoutView="55" workbookViewId="0">
      <selection activeCell="I49" sqref="I49"/>
    </sheetView>
  </sheetViews>
  <sheetFormatPr defaultRowHeight="15"/>
  <cols>
    <col min="1" max="1" width="5.28515625" customWidth="1"/>
    <col min="2" max="2" width="3.5703125" customWidth="1"/>
    <col min="3" max="3" width="3.42578125" customWidth="1"/>
    <col min="4" max="4" width="4" customWidth="1"/>
    <col min="5" max="5" width="3.85546875" customWidth="1"/>
    <col min="6" max="6" width="32.5703125" customWidth="1"/>
    <col min="7" max="7" width="11.42578125" customWidth="1"/>
    <col min="8" max="8" width="3.140625" customWidth="1"/>
    <col min="9" max="9" width="12.5703125" bestFit="1" customWidth="1"/>
    <col min="10" max="10" width="2.7109375" customWidth="1"/>
    <col min="11" max="11" width="14" customWidth="1"/>
    <col min="12" max="12" width="2.7109375" customWidth="1"/>
    <col min="13" max="13" width="16" customWidth="1"/>
    <col min="14" max="14" width="2.7109375" customWidth="1"/>
    <col min="15" max="15" width="16.7109375" customWidth="1"/>
    <col min="16" max="16" width="2.7109375" customWidth="1"/>
    <col min="17" max="17" width="18.140625" customWidth="1"/>
    <col min="18" max="18" width="2.7109375" customWidth="1"/>
    <col min="19" max="19" width="15.140625" customWidth="1"/>
  </cols>
  <sheetData>
    <row r="7" spans="1:47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47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47">
      <c r="A9" s="43" t="s">
        <v>43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47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47">
      <c r="A11" s="37"/>
      <c r="B11" s="37"/>
      <c r="C11" s="37"/>
      <c r="D11" s="37"/>
      <c r="E11" s="37"/>
      <c r="F11" s="37"/>
      <c r="G11" s="37"/>
      <c r="H11" s="40"/>
      <c r="I11" s="34" t="s">
        <v>35</v>
      </c>
      <c r="J11" s="34"/>
      <c r="K11" s="34" t="s">
        <v>34</v>
      </c>
      <c r="L11" s="34"/>
      <c r="M11" s="34" t="s">
        <v>33</v>
      </c>
      <c r="N11" s="34"/>
      <c r="O11" s="34" t="s">
        <v>32</v>
      </c>
      <c r="P11" s="34"/>
      <c r="Q11" s="34" t="s">
        <v>31</v>
      </c>
      <c r="R11" s="37"/>
      <c r="S11" s="34" t="s">
        <v>42</v>
      </c>
    </row>
    <row r="12" spans="1:4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4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8" t="s">
        <v>49</v>
      </c>
      <c r="N13" s="49"/>
      <c r="O13" s="49"/>
      <c r="P13" s="2"/>
      <c r="Q13" s="2"/>
      <c r="R13" s="2"/>
      <c r="S13" s="2"/>
    </row>
    <row r="14" spans="1:4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50"/>
      <c r="N14" s="50"/>
      <c r="O14" s="50"/>
      <c r="P14" s="2"/>
      <c r="Q14" s="45" t="s">
        <v>40</v>
      </c>
      <c r="R14" s="2"/>
      <c r="S14" s="45" t="s">
        <v>39</v>
      </c>
    </row>
    <row r="15" spans="1:47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6"/>
      <c r="N15" s="2"/>
      <c r="O15" s="45" t="s">
        <v>41</v>
      </c>
      <c r="P15" s="2"/>
      <c r="Q15" s="51"/>
      <c r="R15" s="2"/>
      <c r="S15" s="53"/>
    </row>
    <row r="16" spans="1:47">
      <c r="A16" s="2"/>
      <c r="B16" s="2"/>
      <c r="C16" s="2"/>
      <c r="D16" s="2"/>
      <c r="E16" s="2"/>
      <c r="F16" s="2"/>
      <c r="G16" s="2"/>
      <c r="H16" s="2"/>
      <c r="I16" s="2"/>
      <c r="J16" s="2"/>
      <c r="K16" s="45" t="s">
        <v>50</v>
      </c>
      <c r="L16" s="2"/>
      <c r="M16" s="2"/>
      <c r="N16" s="2"/>
      <c r="O16" s="46"/>
      <c r="P16" s="2"/>
      <c r="Q16" s="51"/>
      <c r="R16" s="2"/>
      <c r="S16" s="53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>
      <c r="A17" s="2"/>
      <c r="B17" s="2"/>
      <c r="C17" s="2"/>
      <c r="D17" s="2"/>
      <c r="E17" s="2"/>
      <c r="F17" s="2"/>
      <c r="G17" s="2"/>
      <c r="H17" s="2"/>
      <c r="I17" s="33"/>
      <c r="J17" s="2"/>
      <c r="K17" s="46"/>
      <c r="L17" s="2"/>
      <c r="M17" s="33" t="s">
        <v>38</v>
      </c>
      <c r="N17" s="2"/>
      <c r="O17" s="46"/>
      <c r="P17" s="2"/>
      <c r="Q17" s="51"/>
      <c r="R17" s="2"/>
      <c r="S17" s="53"/>
      <c r="T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>
      <c r="A18" s="2"/>
      <c r="B18" s="2"/>
      <c r="C18" s="2"/>
      <c r="D18" s="2"/>
      <c r="E18" s="2"/>
      <c r="F18" s="2"/>
      <c r="G18" s="2"/>
      <c r="H18" s="2"/>
      <c r="I18" s="35" t="s">
        <v>37</v>
      </c>
      <c r="J18" s="2"/>
      <c r="K18" s="47"/>
      <c r="L18" s="2"/>
      <c r="M18" s="35" t="s">
        <v>36</v>
      </c>
      <c r="N18" s="2"/>
      <c r="O18" s="47"/>
      <c r="P18" s="2"/>
      <c r="Q18" s="52"/>
      <c r="R18" s="2"/>
      <c r="S18" s="54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>
      <c r="A19" s="2"/>
      <c r="B19" s="21"/>
      <c r="C19" s="2"/>
      <c r="D19" s="2"/>
      <c r="E19" s="2"/>
      <c r="F19" s="2"/>
      <c r="G19" s="2"/>
      <c r="H19" s="2"/>
      <c r="I19" s="32"/>
      <c r="J19" s="2"/>
      <c r="K19" s="32"/>
      <c r="L19" s="2"/>
      <c r="M19" s="32"/>
      <c r="N19" s="2"/>
      <c r="O19" s="32"/>
      <c r="P19" s="2"/>
      <c r="Q19" s="32"/>
      <c r="R19" s="2"/>
      <c r="S19" s="32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>
      <c r="A20" s="2">
        <f>+A19+1</f>
        <v>1</v>
      </c>
      <c r="B20" s="2" t="s">
        <v>30</v>
      </c>
      <c r="C20" s="2"/>
      <c r="D20" s="2"/>
      <c r="E20" s="2"/>
      <c r="F20" s="2"/>
      <c r="G20" s="2"/>
      <c r="H20" s="2"/>
      <c r="I20" s="24">
        <f>SUM(K20:Q20)</f>
        <v>57000</v>
      </c>
      <c r="J20" s="6"/>
      <c r="K20" s="30">
        <v>48300</v>
      </c>
      <c r="L20" s="7"/>
      <c r="M20" s="30">
        <v>5060</v>
      </c>
      <c r="N20" s="7"/>
      <c r="O20" s="30">
        <v>1190</v>
      </c>
      <c r="P20" s="7"/>
      <c r="Q20" s="30">
        <v>2450</v>
      </c>
      <c r="R20" s="6"/>
      <c r="S20" s="29" t="s">
        <v>25</v>
      </c>
    </row>
    <row r="21" spans="1:47">
      <c r="A21" s="2"/>
      <c r="B21" s="2" t="s">
        <v>29</v>
      </c>
      <c r="C21" s="2"/>
      <c r="D21" s="2"/>
      <c r="E21" s="2"/>
      <c r="F21" s="2"/>
      <c r="G21" s="2"/>
      <c r="H21" s="2"/>
      <c r="I21" s="29"/>
      <c r="J21" s="6"/>
      <c r="K21" s="29"/>
      <c r="L21" s="6"/>
      <c r="M21" s="29"/>
      <c r="N21" s="6"/>
      <c r="O21" s="29"/>
      <c r="P21" s="6"/>
      <c r="Q21" s="29"/>
      <c r="R21" s="6"/>
      <c r="S21" s="29"/>
    </row>
    <row r="22" spans="1:47">
      <c r="A22" s="2">
        <v>2</v>
      </c>
      <c r="B22" s="2"/>
      <c r="C22" s="2" t="s">
        <v>23</v>
      </c>
      <c r="D22" s="2"/>
      <c r="E22" s="2"/>
      <c r="F22" s="2"/>
      <c r="G22" s="2"/>
      <c r="H22" s="2"/>
      <c r="I22" s="28"/>
      <c r="J22" s="6"/>
      <c r="K22" s="28">
        <v>12000</v>
      </c>
      <c r="L22" s="6"/>
      <c r="M22" s="28">
        <v>1500</v>
      </c>
      <c r="N22" s="6"/>
      <c r="O22" s="28">
        <v>50</v>
      </c>
      <c r="P22" s="6"/>
      <c r="Q22" s="28">
        <v>240</v>
      </c>
      <c r="R22" s="6"/>
      <c r="S22" s="28">
        <v>1010</v>
      </c>
    </row>
    <row r="23" spans="1:47">
      <c r="A23" s="2">
        <f>+A22+1</f>
        <v>3</v>
      </c>
      <c r="B23" s="2"/>
      <c r="C23" s="2" t="s">
        <v>46</v>
      </c>
      <c r="D23" s="2"/>
      <c r="E23" s="2"/>
      <c r="F23" s="2"/>
      <c r="G23" s="2"/>
      <c r="H23" s="2"/>
      <c r="I23" s="27"/>
      <c r="J23" s="6"/>
      <c r="K23" s="27">
        <v>30500</v>
      </c>
      <c r="L23" s="6"/>
      <c r="M23" s="27">
        <v>3000</v>
      </c>
      <c r="N23" s="6"/>
      <c r="O23" s="27">
        <v>900</v>
      </c>
      <c r="P23" s="6"/>
      <c r="Q23" s="27">
        <v>1600</v>
      </c>
      <c r="R23" s="6"/>
      <c r="S23" s="27">
        <v>6200</v>
      </c>
    </row>
    <row r="24" spans="1:47">
      <c r="A24" s="2">
        <f>+A23+1</f>
        <v>4</v>
      </c>
      <c r="B24" s="2"/>
      <c r="C24" s="2" t="s">
        <v>28</v>
      </c>
      <c r="D24" s="2"/>
      <c r="E24" s="2"/>
      <c r="F24" s="2"/>
      <c r="G24" s="2"/>
      <c r="H24" s="2"/>
      <c r="I24" s="26"/>
      <c r="J24" s="2"/>
      <c r="K24" s="25">
        <f>SUM(K22:K23)</f>
        <v>42500</v>
      </c>
      <c r="L24" s="4"/>
      <c r="M24" s="25">
        <f>SUM(M22:M23)</f>
        <v>4500</v>
      </c>
      <c r="N24" s="4"/>
      <c r="O24" s="25">
        <f>SUM(O22:O23)</f>
        <v>950</v>
      </c>
      <c r="P24" s="4"/>
      <c r="Q24" s="25">
        <f>SUM(Q22:Q23)</f>
        <v>1840</v>
      </c>
      <c r="R24" s="4"/>
      <c r="S24" s="25">
        <f>SUM(S22:S23)</f>
        <v>7210</v>
      </c>
    </row>
    <row r="25" spans="1:47">
      <c r="A25" s="2"/>
      <c r="B25" s="2"/>
      <c r="C25" s="2"/>
      <c r="D25" s="2"/>
      <c r="E25" s="2"/>
      <c r="F25" s="2"/>
      <c r="G25" s="2"/>
      <c r="H25" s="2"/>
      <c r="I25" s="26"/>
      <c r="J25" s="2"/>
      <c r="K25" s="25"/>
      <c r="L25" s="4"/>
      <c r="M25" s="25"/>
      <c r="N25" s="4"/>
      <c r="O25" s="25"/>
      <c r="P25" s="4"/>
      <c r="Q25" s="25"/>
      <c r="R25" s="4"/>
      <c r="S25" s="25"/>
    </row>
    <row r="26" spans="1:47">
      <c r="A26" s="2"/>
      <c r="B26" s="2"/>
      <c r="C26" s="2"/>
      <c r="D26" s="2"/>
      <c r="E26" s="2"/>
      <c r="F26" s="2"/>
      <c r="G26" s="2"/>
      <c r="H26" s="2"/>
      <c r="I26" s="26"/>
      <c r="J26" s="2"/>
      <c r="K26" s="25"/>
      <c r="L26" s="4"/>
      <c r="M26" s="25"/>
      <c r="N26" s="4"/>
      <c r="O26" s="25"/>
      <c r="P26" s="4"/>
      <c r="Q26" s="25"/>
      <c r="R26" s="4"/>
      <c r="S26" s="25"/>
    </row>
    <row r="27" spans="1:47">
      <c r="A27" s="2">
        <f>+A24+1</f>
        <v>5</v>
      </c>
      <c r="B27" s="2"/>
      <c r="C27" s="2" t="s">
        <v>27</v>
      </c>
      <c r="D27" s="2"/>
      <c r="E27" s="2"/>
      <c r="F27" s="2"/>
      <c r="G27" s="2"/>
      <c r="H27" s="2"/>
      <c r="I27" s="24">
        <f>SUM(K27:Q27)</f>
        <v>4520</v>
      </c>
      <c r="J27" s="6"/>
      <c r="K27" s="19">
        <v>3700</v>
      </c>
      <c r="L27" s="7"/>
      <c r="M27" s="19">
        <v>540</v>
      </c>
      <c r="N27" s="7"/>
      <c r="O27" s="19">
        <v>95</v>
      </c>
      <c r="P27" s="7"/>
      <c r="Q27" s="19">
        <v>185</v>
      </c>
      <c r="R27" s="7"/>
      <c r="S27" s="19"/>
    </row>
    <row r="28" spans="1:47">
      <c r="A28" s="2">
        <f>+A27+1</f>
        <v>6</v>
      </c>
      <c r="B28" s="2"/>
      <c r="C28" s="2" t="s">
        <v>26</v>
      </c>
      <c r="D28" s="2"/>
      <c r="E28" s="2"/>
      <c r="F28" s="2"/>
      <c r="G28" s="2"/>
      <c r="H28" s="2"/>
      <c r="I28" s="24">
        <f>SUM(K28:Q28)</f>
        <v>2500</v>
      </c>
      <c r="J28" s="6"/>
      <c r="K28" s="19">
        <v>2173</v>
      </c>
      <c r="L28" s="7"/>
      <c r="M28" s="19">
        <v>207</v>
      </c>
      <c r="N28" s="7"/>
      <c r="O28" s="19">
        <v>46</v>
      </c>
      <c r="P28" s="7"/>
      <c r="Q28" s="19">
        <v>74</v>
      </c>
      <c r="R28" s="7"/>
      <c r="S28" s="19" t="s">
        <v>25</v>
      </c>
    </row>
    <row r="29" spans="1:47">
      <c r="A29" s="2"/>
      <c r="B29" s="2"/>
      <c r="C29" s="2" t="s">
        <v>24</v>
      </c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47">
      <c r="A30" s="2">
        <v>7</v>
      </c>
      <c r="B30" s="2"/>
      <c r="C30" s="2"/>
      <c r="D30" s="2" t="s">
        <v>23</v>
      </c>
      <c r="E30" s="2"/>
      <c r="F30" s="2"/>
      <c r="G30" s="2"/>
      <c r="H30" s="2"/>
      <c r="I30" s="6"/>
      <c r="J30" s="6"/>
      <c r="K30" s="6">
        <v>534</v>
      </c>
      <c r="L30" s="6"/>
      <c r="M30" s="6">
        <v>50</v>
      </c>
      <c r="N30" s="6"/>
      <c r="O30" s="6">
        <v>8</v>
      </c>
      <c r="P30" s="6"/>
      <c r="Q30" s="6">
        <v>12</v>
      </c>
      <c r="R30" s="6"/>
      <c r="S30" s="6">
        <v>97</v>
      </c>
    </row>
    <row r="31" spans="1:47">
      <c r="A31" s="2">
        <f>+A30+1</f>
        <v>8</v>
      </c>
      <c r="B31" s="2"/>
      <c r="C31" s="2"/>
      <c r="D31" s="2" t="s">
        <v>22</v>
      </c>
      <c r="E31" s="2"/>
      <c r="F31" s="2"/>
      <c r="G31" s="2"/>
      <c r="H31" s="2"/>
      <c r="I31" s="23"/>
      <c r="J31" s="6"/>
      <c r="K31" s="23">
        <v>1336</v>
      </c>
      <c r="L31" s="6"/>
      <c r="M31" s="23">
        <v>130</v>
      </c>
      <c r="N31" s="6"/>
      <c r="O31" s="23">
        <v>30</v>
      </c>
      <c r="P31" s="6"/>
      <c r="Q31" s="23">
        <v>43</v>
      </c>
      <c r="R31" s="6"/>
      <c r="S31" s="23">
        <v>260</v>
      </c>
    </row>
    <row r="32" spans="1:47">
      <c r="A32" s="2">
        <f>+A31+1</f>
        <v>9</v>
      </c>
      <c r="B32" s="21" t="s">
        <v>21</v>
      </c>
      <c r="C32" s="2"/>
      <c r="D32" s="2"/>
      <c r="E32" s="2"/>
      <c r="F32" s="2"/>
      <c r="G32" s="2"/>
      <c r="H32" s="2"/>
      <c r="I32" s="20"/>
      <c r="J32" s="2"/>
      <c r="K32" s="22">
        <f>SUM(K30:K31)</f>
        <v>1870</v>
      </c>
      <c r="L32" s="4"/>
      <c r="M32" s="22">
        <f>SUM(M30:M31)</f>
        <v>180</v>
      </c>
      <c r="N32" s="4"/>
      <c r="O32" s="22">
        <f>SUM(O30:O31)</f>
        <v>38</v>
      </c>
      <c r="P32" s="4"/>
      <c r="Q32" s="22">
        <f>SUM(Q30:Q31)</f>
        <v>55</v>
      </c>
      <c r="R32" s="4"/>
      <c r="S32" s="22">
        <f>SUM(S30:S31)</f>
        <v>357</v>
      </c>
    </row>
    <row r="33" spans="1:19">
      <c r="A33" s="2"/>
      <c r="B33" s="21"/>
      <c r="C33" s="2"/>
      <c r="D33" s="2"/>
      <c r="E33" s="2"/>
      <c r="F33" s="2"/>
      <c r="G33" s="2"/>
      <c r="H33" s="2"/>
      <c r="I33" s="20"/>
      <c r="J33" s="2"/>
      <c r="K33" s="22"/>
      <c r="L33" s="4"/>
      <c r="M33" s="22"/>
      <c r="N33" s="4"/>
      <c r="O33" s="22"/>
      <c r="P33" s="4"/>
      <c r="Q33" s="22"/>
      <c r="R33" s="4"/>
      <c r="S33" s="22"/>
    </row>
    <row r="34" spans="1:19">
      <c r="A34" s="2"/>
      <c r="B34" s="21"/>
      <c r="C34" s="2"/>
      <c r="D34" s="2"/>
      <c r="E34" s="2"/>
      <c r="F34" s="2"/>
      <c r="G34" s="16"/>
      <c r="H34" s="16"/>
      <c r="I34" s="20"/>
      <c r="J34" s="2"/>
      <c r="K34" s="20"/>
      <c r="L34" s="2"/>
      <c r="M34" s="20"/>
      <c r="N34" s="2"/>
      <c r="O34" s="20"/>
      <c r="P34" s="2"/>
      <c r="Q34" s="20"/>
      <c r="R34" s="2"/>
      <c r="S34" s="2"/>
    </row>
    <row r="35" spans="1:19">
      <c r="A35" s="2">
        <f>+A32+1</f>
        <v>10</v>
      </c>
      <c r="B35" s="2" t="s">
        <v>20</v>
      </c>
      <c r="C35" s="2"/>
      <c r="D35" s="2"/>
      <c r="E35" s="2"/>
      <c r="F35" s="2"/>
      <c r="G35" s="16"/>
      <c r="H35" s="16"/>
      <c r="I35" s="20"/>
      <c r="J35" s="2"/>
      <c r="K35" s="19">
        <v>1830</v>
      </c>
      <c r="L35" s="7"/>
      <c r="M35" s="19">
        <v>360</v>
      </c>
      <c r="N35" s="7"/>
      <c r="O35" s="19">
        <v>57</v>
      </c>
      <c r="P35" s="7"/>
      <c r="Q35" s="19">
        <v>130</v>
      </c>
      <c r="R35" s="2"/>
      <c r="S35" s="2"/>
    </row>
    <row r="36" spans="1:19">
      <c r="A36" s="2">
        <f t="shared" ref="A36:A47" si="0">+A35+1</f>
        <v>11</v>
      </c>
      <c r="B36" s="2" t="s">
        <v>19</v>
      </c>
      <c r="C36" s="2"/>
      <c r="D36" s="2"/>
      <c r="E36" s="2"/>
      <c r="F36" s="2"/>
      <c r="G36" s="18">
        <v>0.36056700000000003</v>
      </c>
      <c r="H36" s="42" t="s">
        <v>47</v>
      </c>
      <c r="I36" s="2"/>
      <c r="J36" s="2"/>
      <c r="K36" s="17">
        <f>K35*$G36</f>
        <v>659.83761000000004</v>
      </c>
      <c r="L36" s="2"/>
      <c r="M36" s="17">
        <f>M35*$G36</f>
        <v>129.80412000000001</v>
      </c>
      <c r="N36" s="2"/>
      <c r="O36" s="17">
        <f>O35*$G36</f>
        <v>20.552319000000001</v>
      </c>
      <c r="P36" s="2"/>
      <c r="Q36" s="17">
        <f>Q35*$G36</f>
        <v>46.873710000000003</v>
      </c>
      <c r="R36" s="2"/>
      <c r="S36" s="2"/>
    </row>
    <row r="37" spans="1:19">
      <c r="A37" s="2">
        <f t="shared" si="0"/>
        <v>12</v>
      </c>
      <c r="B37" s="2" t="s">
        <v>18</v>
      </c>
      <c r="C37" s="2"/>
      <c r="D37" s="2"/>
      <c r="E37" s="2"/>
      <c r="F37" s="2"/>
      <c r="G37" s="16"/>
      <c r="H37" s="16"/>
      <c r="I37" s="13">
        <f>SUM(K37:Q37)</f>
        <v>1519.932241</v>
      </c>
      <c r="J37" s="8"/>
      <c r="K37" s="8">
        <f>K35-K36</f>
        <v>1170.16239</v>
      </c>
      <c r="L37" s="8"/>
      <c r="M37" s="8">
        <f>M35-M36</f>
        <v>230.19587999999999</v>
      </c>
      <c r="N37" s="8"/>
      <c r="O37" s="8">
        <f>O35-O36</f>
        <v>36.447681000000003</v>
      </c>
      <c r="P37" s="8"/>
      <c r="Q37" s="8">
        <f>Q35-Q36</f>
        <v>83.126289999999997</v>
      </c>
      <c r="R37" s="2"/>
      <c r="S37" s="2"/>
    </row>
    <row r="38" spans="1:19">
      <c r="A38" s="2"/>
      <c r="B38" s="2"/>
      <c r="C38" s="2"/>
      <c r="D38" s="2"/>
      <c r="E38" s="2"/>
      <c r="F38" s="2"/>
      <c r="G38" s="16"/>
      <c r="H38" s="16"/>
      <c r="I38" s="13"/>
      <c r="J38" s="8"/>
      <c r="K38" s="8"/>
      <c r="L38" s="8"/>
      <c r="M38" s="8"/>
      <c r="N38" s="8"/>
      <c r="O38" s="8"/>
      <c r="P38" s="8"/>
      <c r="Q38" s="8"/>
      <c r="R38" s="2"/>
      <c r="S38" s="2"/>
    </row>
    <row r="39" spans="1:19">
      <c r="A39" s="2">
        <f>+A37+1</f>
        <v>13</v>
      </c>
      <c r="B39" s="2" t="s">
        <v>17</v>
      </c>
      <c r="C39" s="2"/>
      <c r="D39" s="2"/>
      <c r="E39" s="2"/>
      <c r="F39" s="2"/>
      <c r="G39" s="2"/>
      <c r="H39" s="2"/>
      <c r="I39" s="2"/>
      <c r="J39" s="2"/>
      <c r="K39" s="38">
        <v>8.4279999999999994E-2</v>
      </c>
      <c r="L39" s="15"/>
      <c r="M39" s="14">
        <v>0.1241</v>
      </c>
      <c r="N39" s="15"/>
      <c r="O39" s="14">
        <f>0.1241+0.02</f>
        <v>0.14410000000000001</v>
      </c>
      <c r="P39" s="15"/>
      <c r="Q39" s="14">
        <f>0.1241+0.05</f>
        <v>0.1741</v>
      </c>
      <c r="R39" s="2"/>
      <c r="S39" s="2"/>
    </row>
    <row r="40" spans="1:19">
      <c r="A40" s="2">
        <f t="shared" si="0"/>
        <v>14</v>
      </c>
      <c r="B40" s="2" t="s">
        <v>16</v>
      </c>
      <c r="C40" s="2"/>
      <c r="D40" s="2"/>
      <c r="E40" s="2"/>
      <c r="F40" s="2"/>
      <c r="G40" s="2"/>
      <c r="H40" s="2"/>
      <c r="I40" s="13">
        <f>SUM(K40:Q40)</f>
        <v>383.13241666666664</v>
      </c>
      <c r="J40" s="8"/>
      <c r="K40" s="12">
        <f>(K24*K39)/12</f>
        <v>298.49166666666662</v>
      </c>
      <c r="L40" s="8"/>
      <c r="M40" s="12">
        <f>(M24*M39)/12</f>
        <v>46.537500000000001</v>
      </c>
      <c r="N40" s="8"/>
      <c r="O40" s="12">
        <f>(O24*O39)/12</f>
        <v>11.407916666666667</v>
      </c>
      <c r="P40" s="8"/>
      <c r="Q40" s="12">
        <f>(Q24*Q39)/12</f>
        <v>26.695333333333334</v>
      </c>
      <c r="R40" s="2"/>
      <c r="S40" s="2"/>
    </row>
    <row r="41" spans="1:19">
      <c r="A41" s="2">
        <f t="shared" si="0"/>
        <v>15</v>
      </c>
      <c r="B41" s="2" t="s">
        <v>15</v>
      </c>
      <c r="C41" s="2"/>
      <c r="D41" s="2"/>
      <c r="E41" s="2"/>
      <c r="F41" s="2"/>
      <c r="G41" s="2"/>
      <c r="H41" s="2"/>
      <c r="I41" s="8">
        <f>I37-I40</f>
        <v>1136.7998243333334</v>
      </c>
      <c r="J41" s="8"/>
      <c r="K41" s="8">
        <f>K37-K40</f>
        <v>871.6707233333334</v>
      </c>
      <c r="L41" s="8"/>
      <c r="M41" s="8">
        <f>M37-M40</f>
        <v>183.65837999999999</v>
      </c>
      <c r="N41" s="8"/>
      <c r="O41" s="8">
        <f>O37-O40</f>
        <v>25.039764333333338</v>
      </c>
      <c r="P41" s="8"/>
      <c r="Q41" s="8">
        <f>Q37-Q40</f>
        <v>56.43095666666666</v>
      </c>
      <c r="R41" s="2"/>
      <c r="S41" s="2"/>
    </row>
    <row r="42" spans="1:19">
      <c r="A42" s="2">
        <f t="shared" si="0"/>
        <v>16</v>
      </c>
      <c r="B42" s="2"/>
      <c r="C42" s="2" t="s">
        <v>14</v>
      </c>
      <c r="D42" s="2"/>
      <c r="E42" s="2"/>
      <c r="F42" s="2"/>
      <c r="G42" s="11">
        <v>0.54</v>
      </c>
      <c r="H42" s="11"/>
      <c r="I42" s="10">
        <f>I41*$G42</f>
        <v>613.87190514000008</v>
      </c>
      <c r="J42" s="2"/>
      <c r="K42" s="10">
        <f>K41*$G42</f>
        <v>470.70219060000005</v>
      </c>
      <c r="L42" s="2"/>
      <c r="M42" s="10">
        <f>M41*$G42</f>
        <v>99.17552520000001</v>
      </c>
      <c r="N42" s="2"/>
      <c r="O42" s="10">
        <f>O41*$G42</f>
        <v>13.521472740000004</v>
      </c>
      <c r="P42" s="2"/>
      <c r="Q42" s="10">
        <f>Q41*$G42</f>
        <v>30.472716599999998</v>
      </c>
      <c r="R42" s="2"/>
      <c r="S42" s="2"/>
    </row>
    <row r="43" spans="1:19">
      <c r="A43" s="2">
        <f t="shared" si="0"/>
        <v>17</v>
      </c>
      <c r="B43" s="2"/>
      <c r="C43" s="2" t="s">
        <v>13</v>
      </c>
      <c r="D43" s="2"/>
      <c r="E43" s="2"/>
      <c r="F43" s="2"/>
      <c r="G43" s="9"/>
      <c r="H43" s="9"/>
      <c r="I43" s="8">
        <f>I42/(1-$G36)</f>
        <v>960.0253742612598</v>
      </c>
      <c r="J43" s="4"/>
      <c r="K43" s="8">
        <f>K42/(1-$G36)</f>
        <v>736.12433296373524</v>
      </c>
      <c r="L43" s="8"/>
      <c r="M43" s="8">
        <f>M42/(1-$G36)</f>
        <v>155.09916629263742</v>
      </c>
      <c r="N43" s="8"/>
      <c r="O43" s="8">
        <f>O42/(1-$G36)</f>
        <v>21.146035221829347</v>
      </c>
      <c r="P43" s="8"/>
      <c r="Q43" s="8">
        <f>Q42/(1-$G36)</f>
        <v>47.655839783057807</v>
      </c>
      <c r="R43" s="2"/>
      <c r="S43" s="2"/>
    </row>
    <row r="44" spans="1:19">
      <c r="A44" s="2"/>
      <c r="B44" s="2"/>
      <c r="C44" s="2"/>
      <c r="D44" s="2"/>
      <c r="E44" s="2"/>
      <c r="F44" s="2"/>
      <c r="G44" s="9"/>
      <c r="H44" s="9"/>
      <c r="I44" s="8"/>
      <c r="J44" s="4"/>
      <c r="K44" s="8"/>
      <c r="L44" s="8"/>
      <c r="M44" s="8"/>
      <c r="N44" s="8"/>
      <c r="O44" s="8"/>
      <c r="P44" s="8"/>
      <c r="Q44" s="8"/>
      <c r="R44" s="2"/>
      <c r="S44" s="2"/>
    </row>
    <row r="45" spans="1:19">
      <c r="A45" s="2"/>
      <c r="B45" s="2"/>
      <c r="C45" s="2"/>
      <c r="D45" s="2"/>
      <c r="E45" s="2"/>
      <c r="F45" s="2"/>
      <c r="G45" s="9"/>
      <c r="H45" s="9"/>
      <c r="I45" s="8"/>
      <c r="J45" s="4"/>
      <c r="K45" s="8"/>
      <c r="L45" s="8"/>
      <c r="M45" s="8"/>
      <c r="N45" s="8"/>
      <c r="O45" s="8"/>
      <c r="P45" s="8"/>
      <c r="Q45" s="8"/>
      <c r="R45" s="2"/>
      <c r="S45" s="2"/>
    </row>
    <row r="46" spans="1:19">
      <c r="A46" s="2">
        <f>+A43+1</f>
        <v>18</v>
      </c>
      <c r="B46" s="2" t="s">
        <v>12</v>
      </c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2"/>
    </row>
    <row r="47" spans="1:19">
      <c r="A47" s="2">
        <f t="shared" si="0"/>
        <v>19</v>
      </c>
      <c r="B47" s="2"/>
      <c r="C47" s="2" t="s">
        <v>11</v>
      </c>
      <c r="D47" s="2"/>
      <c r="E47" s="2"/>
      <c r="F47" s="2"/>
      <c r="G47" s="4"/>
      <c r="H47" s="4"/>
      <c r="I47" s="8">
        <f>+I27</f>
        <v>4520</v>
      </c>
      <c r="J47" s="4"/>
      <c r="K47" s="4"/>
      <c r="L47" s="4"/>
      <c r="M47" s="4"/>
      <c r="N47" s="4"/>
      <c r="O47" s="4"/>
      <c r="P47" s="4"/>
      <c r="Q47" s="4"/>
      <c r="R47" s="2"/>
      <c r="S47" s="2"/>
    </row>
    <row r="48" spans="1:19">
      <c r="A48" s="2"/>
      <c r="B48" s="2"/>
      <c r="C48" s="2" t="s">
        <v>10</v>
      </c>
      <c r="D48" s="2"/>
      <c r="E48" s="2"/>
      <c r="F48" s="2"/>
      <c r="G48" s="2"/>
      <c r="H48" s="2"/>
      <c r="I48" s="2"/>
      <c r="J48" s="4"/>
      <c r="K48" s="4"/>
      <c r="L48" s="4"/>
      <c r="M48" s="4"/>
      <c r="N48" s="4"/>
      <c r="O48" s="4"/>
      <c r="P48" s="4"/>
      <c r="Q48" s="4"/>
      <c r="R48" s="2"/>
      <c r="S48" s="2"/>
    </row>
    <row r="49" spans="1:19">
      <c r="A49" s="2">
        <v>20</v>
      </c>
      <c r="B49" s="2"/>
      <c r="C49" s="2"/>
      <c r="D49" s="2" t="s">
        <v>9</v>
      </c>
      <c r="E49" s="2"/>
      <c r="F49" s="2"/>
      <c r="G49" s="41">
        <f>SUM(K32:Q32)</f>
        <v>2143</v>
      </c>
      <c r="H49" s="41"/>
      <c r="I49" s="4"/>
      <c r="J49" s="2"/>
      <c r="K49" s="4"/>
      <c r="L49" s="2"/>
      <c r="M49" s="2"/>
      <c r="N49" s="2"/>
      <c r="O49" s="2"/>
      <c r="P49" s="2"/>
      <c r="Q49" s="2"/>
      <c r="R49" s="2"/>
      <c r="S49" s="2"/>
    </row>
    <row r="50" spans="1:19">
      <c r="A50" s="2">
        <f>+A49+1</f>
        <v>21</v>
      </c>
      <c r="B50" s="2"/>
      <c r="C50" s="2"/>
      <c r="D50" s="2" t="s">
        <v>8</v>
      </c>
      <c r="E50" s="2"/>
      <c r="F50" s="2"/>
      <c r="G50" s="39">
        <f>I43</f>
        <v>960.0253742612598</v>
      </c>
      <c r="H50" s="3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>
        <f>+A50+1</f>
        <v>22</v>
      </c>
      <c r="B51" s="2"/>
      <c r="C51" s="2"/>
      <c r="D51" s="2"/>
      <c r="E51" s="2" t="s">
        <v>7</v>
      </c>
      <c r="F51" s="2"/>
      <c r="G51" s="2"/>
      <c r="H51" s="2"/>
      <c r="I51" s="5">
        <f>-SUM(G49:G50)</f>
        <v>-3103.0253742612599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>
        <f>+A51+1</f>
        <v>23</v>
      </c>
      <c r="B52" s="2"/>
      <c r="C52" s="2" t="s">
        <v>6</v>
      </c>
      <c r="D52" s="2"/>
      <c r="E52" s="2"/>
      <c r="F52" s="2"/>
      <c r="G52" s="2"/>
      <c r="H52" s="2"/>
      <c r="I52" s="4">
        <f>SUM(I47:I51)</f>
        <v>1416.9746257387401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>
        <f>+A52+1</f>
        <v>24</v>
      </c>
      <c r="B53" s="2"/>
      <c r="C53" s="2" t="s">
        <v>5</v>
      </c>
      <c r="D53" s="2"/>
      <c r="E53" s="2"/>
      <c r="F53" s="2"/>
      <c r="G53" s="2"/>
      <c r="H53" s="2"/>
      <c r="I53" s="5">
        <f>-I52*G36</f>
        <v>-510.91428987874036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>
        <f>+A53+1</f>
        <v>25</v>
      </c>
      <c r="B54" s="2"/>
      <c r="C54" s="2" t="s">
        <v>4</v>
      </c>
      <c r="D54" s="2"/>
      <c r="E54" s="2"/>
      <c r="F54" s="2"/>
      <c r="G54" s="2"/>
      <c r="H54" s="2"/>
      <c r="I54" s="4">
        <f>SUM(I52:I53)</f>
        <v>906.06033585999967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 t="s">
        <v>3</v>
      </c>
      <c r="B56" s="2" t="s">
        <v>48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 t="s">
        <v>2</v>
      </c>
      <c r="B58" s="2" t="s">
        <v>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 t="s">
        <v>0</v>
      </c>
      <c r="B60" s="2" t="s">
        <v>51</v>
      </c>
      <c r="C60" s="2"/>
      <c r="D60" s="2"/>
    </row>
    <row r="134" spans="9:18">
      <c r="I134" s="1"/>
      <c r="J134" s="1"/>
      <c r="L134" s="1"/>
      <c r="N134" s="1"/>
      <c r="P134" s="1"/>
      <c r="R134" s="1"/>
    </row>
    <row r="135" spans="9:18">
      <c r="I135" s="1"/>
      <c r="J135" s="1"/>
      <c r="L135" s="1"/>
      <c r="N135" s="1"/>
      <c r="P135" s="1"/>
      <c r="R135" s="1"/>
    </row>
    <row r="136" spans="9:18">
      <c r="I136" s="1"/>
      <c r="J136" s="1"/>
      <c r="L136" s="1"/>
      <c r="N136" s="1"/>
      <c r="P136" s="1"/>
      <c r="R136" s="1"/>
    </row>
    <row r="137" spans="9:18">
      <c r="I137" s="1"/>
      <c r="J137" s="1"/>
      <c r="L137" s="1"/>
      <c r="N137" s="1"/>
      <c r="P137" s="1"/>
      <c r="R137" s="1"/>
    </row>
    <row r="138" spans="9:18">
      <c r="I138" s="1"/>
      <c r="J138" s="1"/>
      <c r="L138" s="1"/>
      <c r="N138" s="1"/>
      <c r="P138" s="1"/>
      <c r="R138" s="1"/>
    </row>
    <row r="139" spans="9:18">
      <c r="I139" s="1"/>
      <c r="J139" s="1"/>
      <c r="L139" s="1"/>
      <c r="N139" s="1"/>
      <c r="P139" s="1"/>
      <c r="R139" s="1"/>
    </row>
  </sheetData>
  <mergeCells count="9">
    <mergeCell ref="A7:S7"/>
    <mergeCell ref="A8:S8"/>
    <mergeCell ref="A9:S9"/>
    <mergeCell ref="A10:S10"/>
    <mergeCell ref="K16:K18"/>
    <mergeCell ref="O15:O18"/>
    <mergeCell ref="M13:O14"/>
    <mergeCell ref="Q14:Q18"/>
    <mergeCell ref="S14:S18"/>
  </mergeCells>
  <pageMargins left="0.5420454545454545" right="0.7" top="0.89337121212121207" bottom="0.75" header="0.3" footer="0.3"/>
  <pageSetup scale="53" orientation="portrait" r:id="rId1"/>
  <headerFooter scaleWithDoc="0">
    <oddHeader>&amp;RQuestar Gas Company
Wexpro II Agreement
Exhibit B
&amp;KFF0000Replacement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EXHIBIT B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mpaschal</cp:lastModifiedBy>
  <cp:lastPrinted>2013-03-21T22:08:36Z</cp:lastPrinted>
  <dcterms:created xsi:type="dcterms:W3CDTF">2012-09-10T19:42:43Z</dcterms:created>
  <dcterms:modified xsi:type="dcterms:W3CDTF">2013-03-28T16:20:00Z</dcterms:modified>
</cp:coreProperties>
</file>