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310" windowHeight="9600"/>
  </bookViews>
  <sheets>
    <sheet name="EXHIBIT A" sheetId="1" r:id="rId1"/>
  </sheets>
  <definedNames>
    <definedName name="_xlnm.Print_Area" localSheetId="0">'EXHIBIT A'!$A$1:$P$56</definedName>
  </definedNames>
  <calcPr calcId="125725"/>
</workbook>
</file>

<file path=xl/calcChain.xml><?xml version="1.0" encoding="utf-8"?>
<calcChain xmlns="http://schemas.openxmlformats.org/spreadsheetml/2006/main">
  <c r="P47" i="1"/>
  <c r="N47"/>
  <c r="H44"/>
  <c r="H43"/>
  <c r="H41"/>
  <c r="H40"/>
  <c r="H36"/>
  <c r="H35"/>
  <c r="H34"/>
  <c r="H33"/>
  <c r="H32"/>
  <c r="H30"/>
  <c r="H29"/>
  <c r="H20"/>
  <c r="H19"/>
  <c r="H16"/>
  <c r="P24" l="1"/>
  <c r="N24"/>
  <c r="L24"/>
  <c r="J24"/>
  <c r="P42"/>
  <c r="P45" s="1"/>
  <c r="N42"/>
  <c r="N45" s="1"/>
  <c r="L42"/>
  <c r="L45" s="1"/>
  <c r="P38"/>
  <c r="N38"/>
  <c r="L38"/>
  <c r="P37"/>
  <c r="N37"/>
  <c r="L37"/>
  <c r="P21"/>
  <c r="P23" s="1"/>
  <c r="N21"/>
  <c r="N23" s="1"/>
  <c r="L21"/>
  <c r="L23" s="1"/>
  <c r="J42"/>
  <c r="H42" s="1"/>
  <c r="H45" s="1"/>
  <c r="J38"/>
  <c r="J45"/>
  <c r="J37"/>
  <c r="J21"/>
  <c r="J23" s="1"/>
  <c r="H38"/>
  <c r="H37"/>
  <c r="H21"/>
  <c r="H24" l="1"/>
  <c r="N26"/>
  <c r="N48" s="1"/>
  <c r="N49" s="1"/>
  <c r="P26"/>
  <c r="P48" s="1"/>
  <c r="P49" s="1"/>
  <c r="L26"/>
  <c r="L48" s="1"/>
  <c r="L49" s="1"/>
  <c r="A16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J26" l="1"/>
  <c r="J48" s="1"/>
  <c r="H23"/>
  <c r="H26" s="1"/>
  <c r="N50"/>
  <c r="P50"/>
  <c r="L50"/>
  <c r="J49" l="1"/>
  <c r="H49" s="1"/>
  <c r="H48"/>
  <c r="J50"/>
  <c r="H50" l="1"/>
</calcChain>
</file>

<file path=xl/sharedStrings.xml><?xml version="1.0" encoding="utf-8"?>
<sst xmlns="http://schemas.openxmlformats.org/spreadsheetml/2006/main" count="55" uniqueCount="50">
  <si>
    <t>SAMPLE COST - OF- SERVICE CALCULATION</t>
  </si>
  <si>
    <t>GAS SOLD BY WEXPRO TO THE COMPANY</t>
  </si>
  <si>
    <t>Investment</t>
  </si>
  <si>
    <t>Gas production Investment:</t>
  </si>
  <si>
    <t>Net Investment in Gas Production Facilities</t>
  </si>
  <si>
    <t>Add:</t>
  </si>
  <si>
    <t>Cash Working Capital: 45/365 X (O&amp;M+A&amp;G) x 12</t>
  </si>
  <si>
    <t>Deferred Income Tax Accrual</t>
  </si>
  <si>
    <t>Total Investment Base for Return Calculation</t>
  </si>
  <si>
    <t>Cost of Service</t>
  </si>
  <si>
    <t>Total Expenses for Month</t>
  </si>
  <si>
    <t>Operating &amp; Maintenance Expenses</t>
  </si>
  <si>
    <t>Administrative and General Expenses</t>
  </si>
  <si>
    <t>Royalties</t>
  </si>
  <si>
    <t>Other Taxes</t>
  </si>
  <si>
    <t>Depreciation</t>
  </si>
  <si>
    <t>Allocable Expenses - Gas</t>
  </si>
  <si>
    <t>Total Gas Allocable Expenses</t>
  </si>
  <si>
    <t>Return Computation</t>
  </si>
  <si>
    <t>Applicable Rate of Return</t>
  </si>
  <si>
    <t>Return on Investment (line 11 x line 31)/12</t>
  </si>
  <si>
    <t>Total Monthly Cost of Service (lines 21 + 29 + 32 + 33)</t>
  </si>
  <si>
    <t>Total - Gas Direct Expenses</t>
  </si>
  <si>
    <t>Total</t>
  </si>
  <si>
    <t>Base Rate</t>
  </si>
  <si>
    <t>of Return(r)</t>
  </si>
  <si>
    <t>(1)</t>
  </si>
  <si>
    <t>(2)</t>
  </si>
  <si>
    <t>(3)</t>
  </si>
  <si>
    <t>(4)</t>
  </si>
  <si>
    <t>(5)</t>
  </si>
  <si>
    <t>Net Plant Investment in Productive Oil Reservoirs</t>
  </si>
  <si>
    <t>1/</t>
  </si>
  <si>
    <t>2/</t>
  </si>
  <si>
    <t>Enhanced Recovery Facilities (r+2.00%)</t>
  </si>
  <si>
    <t>FROM PRODUCTIVE OIL RESERVOIRS  1/</t>
  </si>
  <si>
    <t>General Plant @</t>
  </si>
  <si>
    <t>Current Tax Rate :</t>
  </si>
  <si>
    <t>Federal Income Taxes (line 32 x Tax Rate)/(1-Tax Rate)  2/</t>
  </si>
  <si>
    <t>Wexpro II Development Drilling Facilities</t>
  </si>
  <si>
    <t>Directly Assignable to Gas Production</t>
  </si>
  <si>
    <t>Directly Assignable Expenses - Oil &amp; Gas</t>
  </si>
  <si>
    <t>Directly Assignable Expenses - Gas</t>
  </si>
  <si>
    <t>Allocable Expenses - Oil &amp; Gas</t>
  </si>
  <si>
    <t>3/</t>
  </si>
  <si>
    <t>All figures are hypothetical and used only for demonstrating the method of calculating the cost of service price for gas sold by Wexpro to the Company.</t>
  </si>
  <si>
    <t>Post Acquired Wexpro II Property Enhanced Recovery Facilities</t>
  </si>
  <si>
    <t>Allocation Based on Product Allocation (&amp;I-35)</t>
  </si>
  <si>
    <t>Acquired Wexpro II Oil Property 3/</t>
  </si>
  <si>
    <r>
      <t xml:space="preserve">Future capital investment on Acquired Wexpro II Oil Property, other than costs as provided in columns 3,4,and 5, will earn the </t>
    </r>
    <r>
      <rPr>
        <sz val="11"/>
        <color theme="1"/>
        <rFont val="Times New Roman"/>
        <family val="1"/>
      </rPr>
      <t>Commission-Allowed rate of return.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</si>
</sst>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%"/>
    <numFmt numFmtId="168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164" fontId="5" fillId="0" borderId="0" xfId="1" applyNumberFormat="1" applyFont="1" applyAlignment="1">
      <alignment horizontal="center"/>
    </xf>
    <xf numFmtId="164" fontId="4" fillId="0" borderId="0" xfId="1" applyNumberFormat="1" applyFont="1"/>
    <xf numFmtId="165" fontId="4" fillId="0" borderId="0" xfId="1" applyNumberFormat="1" applyFont="1"/>
    <xf numFmtId="164" fontId="4" fillId="0" borderId="1" xfId="1" applyNumberFormat="1" applyFont="1" applyBorder="1"/>
    <xf numFmtId="164" fontId="4" fillId="0" borderId="0" xfId="0" applyNumberFormat="1" applyFont="1"/>
    <xf numFmtId="9" fontId="4" fillId="0" borderId="0" xfId="3" applyFont="1"/>
    <xf numFmtId="5" fontId="6" fillId="0" borderId="0" xfId="2" applyNumberFormat="1" applyFont="1"/>
    <xf numFmtId="5" fontId="7" fillId="0" borderId="0" xfId="2" applyNumberFormat="1" applyFont="1"/>
    <xf numFmtId="164" fontId="7" fillId="0" borderId="0" xfId="1" applyNumberFormat="1" applyFont="1"/>
    <xf numFmtId="164" fontId="7" fillId="0" borderId="1" xfId="1" applyNumberFormat="1" applyFont="1" applyBorder="1"/>
    <xf numFmtId="5" fontId="4" fillId="0" borderId="0" xfId="2" applyNumberFormat="1" applyFont="1"/>
    <xf numFmtId="10" fontId="7" fillId="0" borderId="0" xfId="3" applyNumberFormat="1" applyFont="1"/>
    <xf numFmtId="165" fontId="7" fillId="0" borderId="0" xfId="1" applyNumberFormat="1" applyFont="1"/>
    <xf numFmtId="166" fontId="4" fillId="0" borderId="0" xfId="0" applyNumberFormat="1" applyFont="1"/>
    <xf numFmtId="167" fontId="3" fillId="0" borderId="0" xfId="0" applyNumberFormat="1" applyFont="1"/>
    <xf numFmtId="10" fontId="4" fillId="0" borderId="0" xfId="3" applyNumberFormat="1" applyFont="1"/>
    <xf numFmtId="168" fontId="7" fillId="0" borderId="0" xfId="3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30"/>
  <sheetViews>
    <sheetView tabSelected="1" view="pageLayout" topLeftCell="A22" zoomScale="55" zoomScaleNormal="80" zoomScaleSheetLayoutView="70" zoomScalePageLayoutView="55" workbookViewId="0">
      <selection activeCell="L54" sqref="L54"/>
    </sheetView>
  </sheetViews>
  <sheetFormatPr defaultRowHeight="15"/>
  <cols>
    <col min="1" max="1" width="3.85546875" customWidth="1"/>
    <col min="2" max="2" width="3.5703125" customWidth="1"/>
    <col min="3" max="3" width="3.42578125" customWidth="1"/>
    <col min="4" max="4" width="4" customWidth="1"/>
    <col min="5" max="5" width="11.140625" customWidth="1"/>
    <col min="6" max="6" width="11.42578125" customWidth="1"/>
    <col min="7" max="7" width="31.140625" customWidth="1"/>
    <col min="8" max="8" width="14.140625" customWidth="1"/>
    <col min="9" max="9" width="3.42578125" customWidth="1"/>
    <col min="10" max="10" width="14.7109375" customWidth="1"/>
    <col min="11" max="11" width="3.5703125" customWidth="1"/>
    <col min="12" max="12" width="14.85546875" customWidth="1"/>
    <col min="13" max="13" width="3.140625" customWidth="1"/>
    <col min="14" max="14" width="14.28515625" customWidth="1"/>
    <col min="15" max="15" width="3.140625" customWidth="1"/>
    <col min="16" max="16" width="14.85546875" customWidth="1"/>
  </cols>
  <sheetData>
    <row r="2" spans="1:4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5"/>
    </row>
    <row r="3" spans="1:4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"/>
    </row>
    <row r="4" spans="1:4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5"/>
    </row>
    <row r="5" spans="1: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45">
      <c r="A6" s="5"/>
      <c r="B6" s="5"/>
      <c r="C6" s="5"/>
      <c r="D6" s="5"/>
      <c r="E6" s="5"/>
      <c r="F6" s="5"/>
      <c r="G6" s="5"/>
      <c r="H6" s="9" t="s">
        <v>26</v>
      </c>
      <c r="I6" s="9"/>
      <c r="J6" s="9" t="s">
        <v>27</v>
      </c>
      <c r="K6" s="9"/>
      <c r="L6" s="9" t="s">
        <v>28</v>
      </c>
      <c r="M6" s="9"/>
      <c r="N6" s="9" t="s">
        <v>29</v>
      </c>
      <c r="O6" s="9"/>
      <c r="P6" s="9" t="s">
        <v>30</v>
      </c>
      <c r="Q6" s="5"/>
    </row>
    <row r="7" spans="1:45">
      <c r="A7" s="5"/>
      <c r="B7" s="5"/>
      <c r="C7" s="5"/>
      <c r="D7" s="5"/>
      <c r="E7" s="5"/>
      <c r="F7" s="5"/>
      <c r="G7" s="5"/>
      <c r="H7" s="9"/>
      <c r="I7" s="9"/>
      <c r="J7" s="9"/>
      <c r="K7" s="9"/>
      <c r="L7" s="9"/>
      <c r="M7" s="9"/>
      <c r="N7" s="9"/>
      <c r="O7" s="9"/>
      <c r="P7" s="9"/>
      <c r="Q7" s="5"/>
    </row>
    <row r="8" spans="1:45">
      <c r="A8" s="5"/>
      <c r="B8" s="5"/>
      <c r="C8" s="5"/>
      <c r="D8" s="5"/>
      <c r="E8" s="5"/>
      <c r="F8" s="5"/>
      <c r="G8" s="5"/>
      <c r="H8" s="9"/>
      <c r="I8" s="9"/>
      <c r="J8" s="9"/>
      <c r="K8" s="9"/>
      <c r="L8" s="33" t="s">
        <v>46</v>
      </c>
      <c r="M8" s="34"/>
      <c r="N8" s="34"/>
      <c r="O8" s="9"/>
      <c r="P8" s="9"/>
      <c r="Q8" s="5"/>
    </row>
    <row r="9" spans="1: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35"/>
      <c r="M9" s="35"/>
      <c r="N9" s="35"/>
      <c r="O9" s="6"/>
      <c r="P9" s="7"/>
      <c r="Q9" s="5"/>
    </row>
    <row r="10" spans="1: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30" t="s">
        <v>34</v>
      </c>
      <c r="O10" s="5"/>
      <c r="P10" s="30" t="s">
        <v>39</v>
      </c>
      <c r="Q10" s="5"/>
    </row>
    <row r="11" spans="1:45">
      <c r="A11" s="5"/>
      <c r="B11" s="5"/>
      <c r="C11" s="5"/>
      <c r="D11" s="5"/>
      <c r="E11" s="5"/>
      <c r="F11" s="5"/>
      <c r="G11" s="5"/>
      <c r="H11" s="5"/>
      <c r="I11" s="5"/>
      <c r="J11" s="30" t="s">
        <v>48</v>
      </c>
      <c r="K11" s="5"/>
      <c r="L11" s="5"/>
      <c r="M11" s="5"/>
      <c r="N11" s="31"/>
      <c r="O11" s="5"/>
      <c r="P11" s="31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>
      <c r="A12" s="5"/>
      <c r="B12" s="5"/>
      <c r="C12" s="5"/>
      <c r="D12" s="5"/>
      <c r="E12" s="5"/>
      <c r="F12" s="5"/>
      <c r="G12" s="5"/>
      <c r="H12" s="7"/>
      <c r="I12" s="7"/>
      <c r="J12" s="31"/>
      <c r="K12" s="7"/>
      <c r="L12" s="7" t="s">
        <v>24</v>
      </c>
      <c r="M12" s="7"/>
      <c r="N12" s="31"/>
      <c r="O12" s="7"/>
      <c r="P12" s="31"/>
      <c r="Q12" s="7"/>
      <c r="R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5"/>
      <c r="B13" s="5"/>
      <c r="C13" s="5"/>
      <c r="D13" s="5"/>
      <c r="E13" s="5"/>
      <c r="F13" s="5"/>
      <c r="G13" s="5"/>
      <c r="H13" s="8" t="s">
        <v>23</v>
      </c>
      <c r="I13" s="5"/>
      <c r="J13" s="32"/>
      <c r="K13" s="5"/>
      <c r="L13" s="8" t="s">
        <v>25</v>
      </c>
      <c r="M13" s="5"/>
      <c r="N13" s="32"/>
      <c r="O13" s="5"/>
      <c r="P13" s="32"/>
      <c r="Q13" s="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>
      <c r="A14" s="5"/>
      <c r="B14" s="5"/>
      <c r="C14" s="5"/>
      <c r="D14" s="5"/>
      <c r="E14" s="5"/>
      <c r="F14" s="5"/>
      <c r="G14" s="5"/>
      <c r="H14" s="10"/>
      <c r="I14" s="7"/>
      <c r="J14" s="10"/>
      <c r="K14" s="7"/>
      <c r="L14" s="10"/>
      <c r="M14" s="7"/>
      <c r="N14" s="10"/>
      <c r="O14" s="7"/>
      <c r="P14" s="10"/>
      <c r="Q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>
      <c r="A15" s="5">
        <v>1</v>
      </c>
      <c r="B15" s="11" t="s">
        <v>2</v>
      </c>
      <c r="C15" s="5"/>
      <c r="D15" s="5"/>
      <c r="E15" s="5"/>
      <c r="F15" s="5"/>
      <c r="G15" s="5"/>
      <c r="H15" s="12"/>
      <c r="I15" s="5"/>
      <c r="J15" s="12"/>
      <c r="K15" s="5"/>
      <c r="L15" s="12"/>
      <c r="M15" s="5"/>
      <c r="N15" s="12"/>
      <c r="O15" s="5"/>
      <c r="P15" s="12"/>
      <c r="Q15" s="1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>
      <c r="A16" s="5">
        <f>+A15+1</f>
        <v>2</v>
      </c>
      <c r="B16" s="5" t="s">
        <v>31</v>
      </c>
      <c r="C16" s="5"/>
      <c r="D16" s="5"/>
      <c r="E16" s="5"/>
      <c r="F16" s="5"/>
      <c r="G16" s="5"/>
      <c r="H16" s="22">
        <f>SUM(J16:P16)</f>
        <v>57000</v>
      </c>
      <c r="I16" s="7"/>
      <c r="J16" s="19">
        <v>48300</v>
      </c>
      <c r="K16" s="7"/>
      <c r="L16" s="19">
        <v>5060</v>
      </c>
      <c r="M16" s="7"/>
      <c r="N16" s="19">
        <v>1190</v>
      </c>
      <c r="O16" s="7"/>
      <c r="P16" s="19">
        <v>2450</v>
      </c>
      <c r="Q16" s="13"/>
    </row>
    <row r="17" spans="1:17">
      <c r="A17" s="5"/>
      <c r="B17" s="5"/>
      <c r="C17" s="5"/>
      <c r="D17" s="5"/>
      <c r="E17" s="5"/>
      <c r="F17" s="5"/>
      <c r="G17" s="5"/>
      <c r="H17" s="14"/>
      <c r="I17" s="5"/>
      <c r="J17" s="14"/>
      <c r="K17" s="5"/>
      <c r="L17" s="14"/>
      <c r="M17" s="5"/>
      <c r="N17" s="14"/>
      <c r="O17" s="5"/>
      <c r="P17" s="14"/>
      <c r="Q17" s="13"/>
    </row>
    <row r="18" spans="1:17">
      <c r="A18" s="5">
        <f>+A16+1</f>
        <v>3</v>
      </c>
      <c r="B18" s="11" t="s">
        <v>3</v>
      </c>
      <c r="C18" s="5"/>
      <c r="D18" s="5"/>
      <c r="E18" s="5"/>
      <c r="F18" s="5"/>
      <c r="G18" s="5"/>
      <c r="H18" s="14"/>
      <c r="I18" s="7"/>
      <c r="J18" s="14"/>
      <c r="K18" s="7"/>
      <c r="L18" s="14"/>
      <c r="M18" s="7"/>
      <c r="N18" s="14"/>
      <c r="O18" s="7"/>
      <c r="P18" s="14"/>
      <c r="Q18" s="13"/>
    </row>
    <row r="19" spans="1:17">
      <c r="A19" s="5">
        <f t="shared" ref="A19:A50" si="0">+A18+1</f>
        <v>4</v>
      </c>
      <c r="B19" s="5"/>
      <c r="C19" s="5" t="s">
        <v>40</v>
      </c>
      <c r="D19" s="5"/>
      <c r="E19" s="5"/>
      <c r="F19" s="5"/>
      <c r="G19" s="5"/>
      <c r="H19" s="13">
        <f>+SUM(J19:P19)</f>
        <v>1010</v>
      </c>
      <c r="I19" s="5"/>
      <c r="J19" s="20">
        <v>800</v>
      </c>
      <c r="K19" s="5"/>
      <c r="L19" s="20">
        <v>100</v>
      </c>
      <c r="M19" s="5"/>
      <c r="N19" s="20">
        <v>70</v>
      </c>
      <c r="O19" s="5"/>
      <c r="P19" s="20">
        <v>40</v>
      </c>
      <c r="Q19" s="13"/>
    </row>
    <row r="20" spans="1:17">
      <c r="A20" s="5">
        <f t="shared" si="0"/>
        <v>5</v>
      </c>
      <c r="B20" s="5"/>
      <c r="C20" s="5" t="s">
        <v>47</v>
      </c>
      <c r="D20" s="5"/>
      <c r="E20" s="5"/>
      <c r="F20" s="5"/>
      <c r="G20" s="5"/>
      <c r="H20" s="15">
        <f>SUM(J20:P20)</f>
        <v>6200</v>
      </c>
      <c r="I20" s="7"/>
      <c r="J20" s="21">
        <v>5000</v>
      </c>
      <c r="K20" s="7"/>
      <c r="L20" s="21">
        <v>460</v>
      </c>
      <c r="M20" s="7"/>
      <c r="N20" s="21">
        <v>170</v>
      </c>
      <c r="O20" s="7"/>
      <c r="P20" s="21">
        <v>570</v>
      </c>
      <c r="Q20" s="13"/>
    </row>
    <row r="21" spans="1:17">
      <c r="A21" s="5">
        <f t="shared" si="0"/>
        <v>6</v>
      </c>
      <c r="B21" s="5"/>
      <c r="C21" s="5" t="s">
        <v>4</v>
      </c>
      <c r="D21" s="5"/>
      <c r="E21" s="5"/>
      <c r="F21" s="5"/>
      <c r="G21" s="5"/>
      <c r="H21" s="22">
        <f>SUM(H19:H20)</f>
        <v>7210</v>
      </c>
      <c r="I21" s="5"/>
      <c r="J21" s="18">
        <f>SUM(J19:J20)</f>
        <v>5800</v>
      </c>
      <c r="K21" s="5"/>
      <c r="L21" s="18">
        <f t="shared" ref="L21:P21" si="1">SUM(L19:L20)</f>
        <v>560</v>
      </c>
      <c r="M21" s="5"/>
      <c r="N21" s="18">
        <f t="shared" si="1"/>
        <v>240</v>
      </c>
      <c r="O21" s="5"/>
      <c r="P21" s="18">
        <f t="shared" si="1"/>
        <v>610</v>
      </c>
      <c r="Q21" s="13"/>
    </row>
    <row r="22" spans="1:17">
      <c r="A22" s="5">
        <f t="shared" si="0"/>
        <v>7</v>
      </c>
      <c r="B22" s="5"/>
      <c r="C22" s="5" t="s">
        <v>5</v>
      </c>
      <c r="D22" s="5"/>
      <c r="E22" s="5"/>
      <c r="F22" s="5"/>
      <c r="G22" s="5"/>
      <c r="H22" s="14"/>
      <c r="I22" s="7"/>
      <c r="J22" s="14"/>
      <c r="K22" s="7"/>
      <c r="L22" s="14"/>
      <c r="M22" s="7"/>
      <c r="N22" s="14"/>
      <c r="O22" s="7"/>
      <c r="P22" s="14"/>
      <c r="Q22" s="13"/>
    </row>
    <row r="23" spans="1:17">
      <c r="A23" s="5">
        <f t="shared" si="0"/>
        <v>8</v>
      </c>
      <c r="B23" s="5"/>
      <c r="C23" s="5"/>
      <c r="D23" s="5" t="s">
        <v>36</v>
      </c>
      <c r="E23" s="5"/>
      <c r="F23" s="25">
        <v>6.3E-2</v>
      </c>
      <c r="G23" s="5"/>
      <c r="H23" s="13">
        <f>+SUM(J23:P23)</f>
        <v>454.22999999999996</v>
      </c>
      <c r="I23" s="5"/>
      <c r="J23" s="13">
        <f>J21*$F23</f>
        <v>365.4</v>
      </c>
      <c r="K23" s="5"/>
      <c r="L23" s="13">
        <f t="shared" ref="L23:P23" si="2">L21*$F23</f>
        <v>35.28</v>
      </c>
      <c r="M23" s="5"/>
      <c r="N23" s="13">
        <f t="shared" si="2"/>
        <v>15.120000000000001</v>
      </c>
      <c r="O23" s="5"/>
      <c r="P23" s="13">
        <f t="shared" si="2"/>
        <v>38.43</v>
      </c>
      <c r="Q23" s="13"/>
    </row>
    <row r="24" spans="1:17">
      <c r="A24" s="5">
        <f t="shared" si="0"/>
        <v>9</v>
      </c>
      <c r="B24" s="5"/>
      <c r="C24" s="5"/>
      <c r="D24" s="5" t="s">
        <v>6</v>
      </c>
      <c r="E24" s="5"/>
      <c r="F24" s="5"/>
      <c r="G24" s="5"/>
      <c r="H24" s="13">
        <f>+SUM(J24:P24)</f>
        <v>130.1917808219178</v>
      </c>
      <c r="I24" s="7"/>
      <c r="J24" s="16">
        <f>((45/365)*(J40+J41))*12</f>
        <v>116.87671232876713</v>
      </c>
      <c r="K24" s="7"/>
      <c r="L24" s="16">
        <f t="shared" ref="L24:P24" si="3">((45/365)*(L40+L41))*12</f>
        <v>5.9178082191780819</v>
      </c>
      <c r="M24" s="7"/>
      <c r="N24" s="16">
        <f t="shared" si="3"/>
        <v>2.9589041095890409</v>
      </c>
      <c r="O24" s="7"/>
      <c r="P24" s="16">
        <f t="shared" si="3"/>
        <v>4.4383561643835616</v>
      </c>
      <c r="Q24" s="13"/>
    </row>
    <row r="25" spans="1:17">
      <c r="A25" s="5">
        <f t="shared" si="0"/>
        <v>10</v>
      </c>
      <c r="B25" s="5"/>
      <c r="C25" s="5"/>
      <c r="D25" s="5" t="s">
        <v>7</v>
      </c>
      <c r="E25" s="5"/>
      <c r="F25" s="5"/>
      <c r="G25" s="5"/>
      <c r="H25" s="21">
        <v>-54</v>
      </c>
      <c r="I25" s="5"/>
      <c r="J25" s="15">
        <v>0</v>
      </c>
      <c r="K25" s="5"/>
      <c r="L25" s="15"/>
      <c r="M25" s="5"/>
      <c r="N25" s="15"/>
      <c r="O25" s="5"/>
      <c r="P25" s="15"/>
      <c r="Q25" s="13"/>
    </row>
    <row r="26" spans="1:17">
      <c r="A26" s="5">
        <f t="shared" si="0"/>
        <v>11</v>
      </c>
      <c r="B26" s="5"/>
      <c r="C26" s="5"/>
      <c r="D26" s="5"/>
      <c r="E26" s="5" t="s">
        <v>8</v>
      </c>
      <c r="F26" s="5"/>
      <c r="G26" s="5"/>
      <c r="H26" s="22">
        <f>SUM(H23:H25)+H21</f>
        <v>7740.4217808219182</v>
      </c>
      <c r="I26" s="7"/>
      <c r="J26" s="18">
        <f>SUM(J23:J25)+J21</f>
        <v>6282.2767123287667</v>
      </c>
      <c r="K26" s="7"/>
      <c r="L26" s="18">
        <f t="shared" ref="L26:P26" si="4">SUM(L23:L25)+L21</f>
        <v>601.19780821917811</v>
      </c>
      <c r="M26" s="7"/>
      <c r="N26" s="18">
        <f t="shared" si="4"/>
        <v>258.07890410958902</v>
      </c>
      <c r="O26" s="7"/>
      <c r="P26" s="18">
        <f t="shared" si="4"/>
        <v>652.86835616438361</v>
      </c>
      <c r="Q26" s="13"/>
    </row>
    <row r="27" spans="1:17">
      <c r="A27" s="5"/>
      <c r="B27" s="5"/>
      <c r="C27" s="5"/>
      <c r="D27" s="5"/>
      <c r="E27" s="5"/>
      <c r="F27" s="5"/>
      <c r="G27" s="5"/>
      <c r="H27" s="14"/>
      <c r="I27" s="5"/>
      <c r="J27" s="14"/>
      <c r="K27" s="5"/>
      <c r="L27" s="14"/>
      <c r="M27" s="5"/>
      <c r="N27" s="14"/>
      <c r="O27" s="5"/>
      <c r="P27" s="14"/>
      <c r="Q27" s="13"/>
    </row>
    <row r="28" spans="1:17">
      <c r="A28" s="5">
        <f>+A26+1</f>
        <v>12</v>
      </c>
      <c r="B28" s="11" t="s">
        <v>9</v>
      </c>
      <c r="C28" s="5"/>
      <c r="D28" s="5"/>
      <c r="E28" s="5"/>
      <c r="F28" s="5"/>
      <c r="G28" s="5"/>
      <c r="H28" s="14"/>
      <c r="I28" s="7"/>
      <c r="J28" s="14"/>
      <c r="K28" s="7"/>
      <c r="L28" s="14"/>
      <c r="M28" s="7"/>
      <c r="N28" s="14"/>
      <c r="O28" s="7"/>
      <c r="P28" s="14"/>
      <c r="Q28" s="13"/>
    </row>
    <row r="29" spans="1:17">
      <c r="A29" s="5">
        <f t="shared" si="0"/>
        <v>13</v>
      </c>
      <c r="B29" s="5"/>
      <c r="C29" s="5" t="s">
        <v>10</v>
      </c>
      <c r="D29" s="5"/>
      <c r="E29" s="5"/>
      <c r="F29" s="5"/>
      <c r="G29" s="5"/>
      <c r="H29" s="22">
        <f>SUM(J29:P29)</f>
        <v>2500</v>
      </c>
      <c r="I29" s="5"/>
      <c r="J29" s="19">
        <v>2173</v>
      </c>
      <c r="K29" s="5"/>
      <c r="L29" s="19">
        <v>207</v>
      </c>
      <c r="M29" s="5"/>
      <c r="N29" s="19">
        <v>46</v>
      </c>
      <c r="O29" s="5"/>
      <c r="P29" s="19">
        <v>74</v>
      </c>
      <c r="Q29" s="13"/>
    </row>
    <row r="30" spans="1:17">
      <c r="A30" s="5">
        <f t="shared" si="0"/>
        <v>14</v>
      </c>
      <c r="B30" s="5"/>
      <c r="C30" s="5"/>
      <c r="D30" s="5" t="s">
        <v>41</v>
      </c>
      <c r="E30" s="5"/>
      <c r="F30" s="5"/>
      <c r="G30" s="5"/>
      <c r="H30" s="13">
        <f>+SUM(J30:P30)</f>
        <v>701</v>
      </c>
      <c r="I30" s="7"/>
      <c r="J30" s="20">
        <v>618</v>
      </c>
      <c r="K30" s="7"/>
      <c r="L30" s="20">
        <v>57</v>
      </c>
      <c r="M30" s="7"/>
      <c r="N30" s="20">
        <v>10</v>
      </c>
      <c r="O30" s="7"/>
      <c r="P30" s="20">
        <v>16</v>
      </c>
      <c r="Q30" s="13"/>
    </row>
    <row r="31" spans="1:17">
      <c r="A31" s="5">
        <f t="shared" si="0"/>
        <v>15</v>
      </c>
      <c r="B31" s="5"/>
      <c r="C31" s="5"/>
      <c r="D31" s="5" t="s">
        <v>42</v>
      </c>
      <c r="E31" s="5"/>
      <c r="F31" s="5"/>
      <c r="G31" s="5"/>
      <c r="H31" s="14"/>
      <c r="I31" s="5"/>
      <c r="J31" s="24"/>
      <c r="K31" s="5"/>
      <c r="L31" s="24"/>
      <c r="M31" s="5"/>
      <c r="N31" s="24"/>
      <c r="O31" s="5"/>
      <c r="P31" s="24"/>
      <c r="Q31" s="13"/>
    </row>
    <row r="32" spans="1:17">
      <c r="A32" s="5">
        <f t="shared" si="0"/>
        <v>16</v>
      </c>
      <c r="B32" s="5"/>
      <c r="C32" s="5"/>
      <c r="D32" s="5"/>
      <c r="E32" s="5" t="s">
        <v>11</v>
      </c>
      <c r="F32" s="5"/>
      <c r="G32" s="5"/>
      <c r="H32" s="13">
        <f t="shared" ref="H32:H36" si="5">+SUM(J32:P32)</f>
        <v>1</v>
      </c>
      <c r="I32" s="7"/>
      <c r="J32" s="20">
        <v>0</v>
      </c>
      <c r="K32" s="7"/>
      <c r="L32" s="20">
        <v>1</v>
      </c>
      <c r="M32" s="7"/>
      <c r="N32" s="20">
        <v>0</v>
      </c>
      <c r="O32" s="7"/>
      <c r="P32" s="20">
        <v>0</v>
      </c>
      <c r="Q32" s="13"/>
    </row>
    <row r="33" spans="1:19">
      <c r="A33" s="5">
        <f t="shared" si="0"/>
        <v>17</v>
      </c>
      <c r="B33" s="5"/>
      <c r="C33" s="5"/>
      <c r="D33" s="5"/>
      <c r="E33" s="5" t="s">
        <v>12</v>
      </c>
      <c r="F33" s="5"/>
      <c r="G33" s="5"/>
      <c r="H33" s="13">
        <f t="shared" si="5"/>
        <v>0</v>
      </c>
      <c r="I33" s="5"/>
      <c r="J33" s="20">
        <v>0</v>
      </c>
      <c r="K33" s="5"/>
      <c r="L33" s="20">
        <v>0</v>
      </c>
      <c r="M33" s="5"/>
      <c r="N33" s="20">
        <v>0</v>
      </c>
      <c r="O33" s="5"/>
      <c r="P33" s="20">
        <v>0</v>
      </c>
      <c r="Q33" s="13"/>
    </row>
    <row r="34" spans="1:19">
      <c r="A34" s="5">
        <f t="shared" si="0"/>
        <v>18</v>
      </c>
      <c r="B34" s="5"/>
      <c r="C34" s="5"/>
      <c r="D34" s="5"/>
      <c r="E34" s="5" t="s">
        <v>13</v>
      </c>
      <c r="F34" s="5"/>
      <c r="G34" s="5"/>
      <c r="H34" s="13">
        <f t="shared" si="5"/>
        <v>94</v>
      </c>
      <c r="I34" s="7"/>
      <c r="J34" s="20">
        <v>83</v>
      </c>
      <c r="K34" s="7"/>
      <c r="L34" s="20">
        <v>6</v>
      </c>
      <c r="M34" s="7"/>
      <c r="N34" s="20">
        <v>2</v>
      </c>
      <c r="O34" s="7"/>
      <c r="P34" s="20">
        <v>3</v>
      </c>
      <c r="Q34" s="13"/>
    </row>
    <row r="35" spans="1:19">
      <c r="A35" s="5">
        <f t="shared" si="0"/>
        <v>19</v>
      </c>
      <c r="B35" s="5"/>
      <c r="C35" s="5"/>
      <c r="D35" s="5"/>
      <c r="E35" s="5" t="s">
        <v>14</v>
      </c>
      <c r="F35" s="5"/>
      <c r="G35" s="5"/>
      <c r="H35" s="13">
        <f t="shared" si="5"/>
        <v>1</v>
      </c>
      <c r="I35" s="5"/>
      <c r="J35" s="20">
        <v>1</v>
      </c>
      <c r="K35" s="5"/>
      <c r="L35" s="20">
        <v>0</v>
      </c>
      <c r="M35" s="5"/>
      <c r="N35" s="20">
        <v>0</v>
      </c>
      <c r="O35" s="5"/>
      <c r="P35" s="20">
        <v>0</v>
      </c>
      <c r="Q35" s="13"/>
    </row>
    <row r="36" spans="1:19">
      <c r="A36" s="5">
        <f t="shared" si="0"/>
        <v>20</v>
      </c>
      <c r="B36" s="5"/>
      <c r="C36" s="5"/>
      <c r="D36" s="5"/>
      <c r="E36" s="5" t="s">
        <v>15</v>
      </c>
      <c r="F36" s="5"/>
      <c r="G36" s="5"/>
      <c r="H36" s="13">
        <f t="shared" si="5"/>
        <v>1</v>
      </c>
      <c r="I36" s="7"/>
      <c r="J36" s="20">
        <v>0</v>
      </c>
      <c r="K36" s="7"/>
      <c r="L36" s="20">
        <v>0</v>
      </c>
      <c r="M36" s="7"/>
      <c r="N36" s="20">
        <v>0</v>
      </c>
      <c r="O36" s="7"/>
      <c r="P36" s="20">
        <v>1</v>
      </c>
      <c r="Q36" s="13"/>
    </row>
    <row r="37" spans="1:19">
      <c r="A37" s="5">
        <f t="shared" si="0"/>
        <v>21</v>
      </c>
      <c r="B37" s="5"/>
      <c r="C37" s="5"/>
      <c r="D37" s="5"/>
      <c r="E37" s="5"/>
      <c r="F37" s="5" t="s">
        <v>22</v>
      </c>
      <c r="G37" s="5"/>
      <c r="H37" s="13">
        <f>SUM(H32:H36)</f>
        <v>97</v>
      </c>
      <c r="I37" s="5"/>
      <c r="J37" s="13">
        <f>SUM(J32:J36)</f>
        <v>84</v>
      </c>
      <c r="K37" s="5"/>
      <c r="L37" s="13">
        <f t="shared" ref="L37:P37" si="6">SUM(L32:L36)</f>
        <v>7</v>
      </c>
      <c r="M37" s="5"/>
      <c r="N37" s="13">
        <f t="shared" si="6"/>
        <v>2</v>
      </c>
      <c r="O37" s="5"/>
      <c r="P37" s="13">
        <f t="shared" si="6"/>
        <v>4</v>
      </c>
      <c r="Q37" s="13"/>
    </row>
    <row r="38" spans="1:19">
      <c r="A38" s="5">
        <f t="shared" si="0"/>
        <v>22</v>
      </c>
      <c r="B38" s="5"/>
      <c r="C38" s="5"/>
      <c r="D38" s="5" t="s">
        <v>43</v>
      </c>
      <c r="E38" s="5"/>
      <c r="F38" s="5"/>
      <c r="G38" s="5"/>
      <c r="H38" s="22">
        <f>+H29-H30</f>
        <v>1799</v>
      </c>
      <c r="I38" s="7"/>
      <c r="J38" s="18">
        <f>+J29-J30</f>
        <v>1555</v>
      </c>
      <c r="K38" s="7"/>
      <c r="L38" s="18">
        <f t="shared" ref="L38:P38" si="7">+L29-L30</f>
        <v>150</v>
      </c>
      <c r="M38" s="7"/>
      <c r="N38" s="18">
        <f t="shared" si="7"/>
        <v>36</v>
      </c>
      <c r="O38" s="7"/>
      <c r="P38" s="18">
        <f t="shared" si="7"/>
        <v>58</v>
      </c>
      <c r="Q38" s="13"/>
    </row>
    <row r="39" spans="1:19">
      <c r="A39" s="5">
        <f t="shared" si="0"/>
        <v>23</v>
      </c>
      <c r="B39" s="5"/>
      <c r="C39" s="5"/>
      <c r="D39" s="5" t="s">
        <v>16</v>
      </c>
      <c r="E39" s="5"/>
      <c r="F39" s="5"/>
      <c r="G39" s="5"/>
      <c r="H39" s="14"/>
      <c r="I39" s="5"/>
      <c r="J39" s="14"/>
      <c r="K39" s="5"/>
      <c r="L39" s="14"/>
      <c r="M39" s="5"/>
      <c r="N39" s="14"/>
      <c r="O39" s="5"/>
      <c r="P39" s="14"/>
      <c r="Q39" s="13"/>
    </row>
    <row r="40" spans="1:19">
      <c r="A40" s="5">
        <f t="shared" si="0"/>
        <v>24</v>
      </c>
      <c r="B40" s="5"/>
      <c r="C40" s="5"/>
      <c r="D40" s="5"/>
      <c r="E40" s="5" t="s">
        <v>11</v>
      </c>
      <c r="F40" s="5"/>
      <c r="G40" s="5"/>
      <c r="H40" s="13">
        <f t="shared" ref="H40:H44" si="8">+SUM(J40:P40)</f>
        <v>70</v>
      </c>
      <c r="I40" s="7"/>
      <c r="J40" s="20">
        <v>64</v>
      </c>
      <c r="K40" s="7"/>
      <c r="L40" s="20">
        <v>3</v>
      </c>
      <c r="M40" s="7"/>
      <c r="N40" s="20">
        <v>1</v>
      </c>
      <c r="O40" s="7"/>
      <c r="P40" s="20">
        <v>2</v>
      </c>
      <c r="Q40" s="13"/>
    </row>
    <row r="41" spans="1:19">
      <c r="A41" s="5">
        <f t="shared" si="0"/>
        <v>25</v>
      </c>
      <c r="B41" s="5"/>
      <c r="C41" s="5"/>
      <c r="D41" s="5"/>
      <c r="E41" s="5" t="s">
        <v>12</v>
      </c>
      <c r="F41" s="5"/>
      <c r="G41" s="5"/>
      <c r="H41" s="13">
        <f t="shared" si="8"/>
        <v>18</v>
      </c>
      <c r="I41" s="5"/>
      <c r="J41" s="20">
        <v>15</v>
      </c>
      <c r="K41" s="5"/>
      <c r="L41" s="20">
        <v>1</v>
      </c>
      <c r="M41" s="5"/>
      <c r="N41" s="20">
        <v>1</v>
      </c>
      <c r="O41" s="5"/>
      <c r="P41" s="20">
        <v>1</v>
      </c>
      <c r="Q41" s="13"/>
    </row>
    <row r="42" spans="1:19">
      <c r="A42" s="5">
        <f t="shared" si="0"/>
        <v>26</v>
      </c>
      <c r="B42" s="5"/>
      <c r="C42" s="5"/>
      <c r="D42" s="5"/>
      <c r="E42" s="5" t="s">
        <v>13</v>
      </c>
      <c r="F42" s="5"/>
      <c r="G42" s="5"/>
      <c r="H42" s="13">
        <f t="shared" si="8"/>
        <v>0</v>
      </c>
      <c r="I42" s="7"/>
      <c r="J42" s="20">
        <f>-J3969</f>
        <v>0</v>
      </c>
      <c r="K42" s="7"/>
      <c r="L42" s="20">
        <f t="shared" ref="L42:P42" si="9">-L3969</f>
        <v>0</v>
      </c>
      <c r="M42" s="7"/>
      <c r="N42" s="20">
        <f t="shared" si="9"/>
        <v>0</v>
      </c>
      <c r="O42" s="7"/>
      <c r="P42" s="20">
        <f t="shared" si="9"/>
        <v>0</v>
      </c>
      <c r="Q42" s="13"/>
    </row>
    <row r="43" spans="1:19">
      <c r="A43" s="5">
        <f t="shared" si="0"/>
        <v>27</v>
      </c>
      <c r="B43" s="5"/>
      <c r="C43" s="5"/>
      <c r="D43" s="5"/>
      <c r="E43" s="5" t="s">
        <v>14</v>
      </c>
      <c r="F43" s="5"/>
      <c r="G43" s="5"/>
      <c r="H43" s="13">
        <f t="shared" si="8"/>
        <v>79</v>
      </c>
      <c r="I43" s="5"/>
      <c r="J43" s="20">
        <v>65</v>
      </c>
      <c r="K43" s="5"/>
      <c r="L43" s="20">
        <v>7</v>
      </c>
      <c r="M43" s="5"/>
      <c r="N43" s="20">
        <v>2</v>
      </c>
      <c r="O43" s="5"/>
      <c r="P43" s="20">
        <v>5</v>
      </c>
      <c r="Q43" s="13"/>
    </row>
    <row r="44" spans="1:19">
      <c r="A44" s="5">
        <f t="shared" si="0"/>
        <v>28</v>
      </c>
      <c r="B44" s="5"/>
      <c r="C44" s="5"/>
      <c r="D44" s="5"/>
      <c r="E44" s="5" t="s">
        <v>15</v>
      </c>
      <c r="F44" s="5"/>
      <c r="G44" s="5"/>
      <c r="H44" s="13">
        <f t="shared" si="8"/>
        <v>93</v>
      </c>
      <c r="I44" s="7"/>
      <c r="J44" s="21">
        <v>75</v>
      </c>
      <c r="K44" s="7"/>
      <c r="L44" s="21">
        <v>9</v>
      </c>
      <c r="M44" s="7"/>
      <c r="N44" s="21">
        <v>2</v>
      </c>
      <c r="O44" s="7"/>
      <c r="P44" s="21">
        <v>7</v>
      </c>
      <c r="Q44" s="13"/>
    </row>
    <row r="45" spans="1:19">
      <c r="A45" s="5">
        <f t="shared" si="0"/>
        <v>29</v>
      </c>
      <c r="B45" s="5"/>
      <c r="C45" s="5"/>
      <c r="D45" s="5"/>
      <c r="E45" s="5"/>
      <c r="F45" s="5" t="s">
        <v>17</v>
      </c>
      <c r="G45" s="5"/>
      <c r="H45" s="22">
        <f>SUM(H40:H44)</f>
        <v>260</v>
      </c>
      <c r="I45" s="5"/>
      <c r="J45" s="19">
        <f>SUM(J40:J44)</f>
        <v>219</v>
      </c>
      <c r="K45" s="5"/>
      <c r="L45" s="19">
        <f t="shared" ref="L45:P45" si="10">SUM(L40:L44)</f>
        <v>20</v>
      </c>
      <c r="M45" s="5"/>
      <c r="N45" s="19">
        <f t="shared" si="10"/>
        <v>6</v>
      </c>
      <c r="O45" s="5"/>
      <c r="P45" s="19">
        <f t="shared" si="10"/>
        <v>15</v>
      </c>
      <c r="Q45" s="13"/>
      <c r="S45" s="4"/>
    </row>
    <row r="46" spans="1:19">
      <c r="A46" s="5">
        <f t="shared" si="0"/>
        <v>30</v>
      </c>
      <c r="B46" s="11" t="s">
        <v>18</v>
      </c>
      <c r="C46" s="5"/>
      <c r="D46" s="5"/>
      <c r="E46" s="5"/>
      <c r="F46" s="5"/>
      <c r="G46" s="5"/>
      <c r="H46" s="14"/>
      <c r="I46" s="7"/>
      <c r="J46" s="14"/>
      <c r="K46" s="7"/>
      <c r="L46" s="14"/>
      <c r="M46" s="7"/>
      <c r="N46" s="14"/>
      <c r="O46" s="7"/>
      <c r="P46" s="14"/>
      <c r="Q46" s="13"/>
    </row>
    <row r="47" spans="1:19">
      <c r="A47" s="5">
        <f t="shared" si="0"/>
        <v>31</v>
      </c>
      <c r="B47" s="5" t="s">
        <v>19</v>
      </c>
      <c r="C47" s="5"/>
      <c r="D47" s="5"/>
      <c r="E47" s="5"/>
      <c r="F47" s="5"/>
      <c r="G47" s="5"/>
      <c r="H47" s="17"/>
      <c r="I47" s="17"/>
      <c r="J47" s="28">
        <v>8.4279999999999994E-2</v>
      </c>
      <c r="K47" s="27"/>
      <c r="L47" s="23">
        <v>0.1241</v>
      </c>
      <c r="M47" s="27"/>
      <c r="N47" s="23">
        <f>0.1241+0.02</f>
        <v>0.14410000000000001</v>
      </c>
      <c r="O47" s="27"/>
      <c r="P47" s="23">
        <f>0.1241+0.05</f>
        <v>0.1741</v>
      </c>
      <c r="Q47" s="13"/>
    </row>
    <row r="48" spans="1:19">
      <c r="A48" s="5">
        <f t="shared" si="0"/>
        <v>32</v>
      </c>
      <c r="B48" s="5"/>
      <c r="C48" s="5" t="s">
        <v>20</v>
      </c>
      <c r="D48" s="5"/>
      <c r="E48" s="5"/>
      <c r="F48" s="5"/>
      <c r="G48" s="5"/>
      <c r="H48" s="13">
        <f t="shared" ref="H48:H49" si="11">+SUM(J48:P48)</f>
        <v>62.911040017123277</v>
      </c>
      <c r="I48" s="13"/>
      <c r="J48" s="13">
        <f>(J26*J47)/12</f>
        <v>44.122523442922365</v>
      </c>
      <c r="K48" s="13"/>
      <c r="L48" s="13">
        <f t="shared" ref="L48:P48" si="12">(L26*L47)/12</f>
        <v>6.2173873333333338</v>
      </c>
      <c r="M48" s="13"/>
      <c r="N48" s="13">
        <f t="shared" si="12"/>
        <v>3.099097506849315</v>
      </c>
      <c r="O48" s="13"/>
      <c r="P48" s="13">
        <f t="shared" si="12"/>
        <v>9.472031734018266</v>
      </c>
      <c r="Q48" s="13"/>
    </row>
    <row r="49" spans="1:17">
      <c r="A49" s="5">
        <f t="shared" si="0"/>
        <v>33</v>
      </c>
      <c r="B49" s="5"/>
      <c r="C49" s="5" t="s">
        <v>38</v>
      </c>
      <c r="D49" s="5"/>
      <c r="E49" s="5"/>
      <c r="F49" s="5"/>
      <c r="G49" s="5"/>
      <c r="H49" s="13">
        <f t="shared" si="11"/>
        <v>35.474623558455839</v>
      </c>
      <c r="I49" s="13"/>
      <c r="J49" s="13">
        <f>(J48*$F54)/(1-$F54)</f>
        <v>24.880051405298431</v>
      </c>
      <c r="K49" s="13"/>
      <c r="L49" s="13">
        <f>(L48*$F54)/(1-$F54)</f>
        <v>3.5058945950834577</v>
      </c>
      <c r="M49" s="13"/>
      <c r="N49" s="13">
        <f t="shared" ref="N49:P49" si="13">(N48*$F54)/(1-$F54)</f>
        <v>1.7475361621188414</v>
      </c>
      <c r="O49" s="13"/>
      <c r="P49" s="13">
        <f t="shared" si="13"/>
        <v>5.3411413959551117</v>
      </c>
      <c r="Q49" s="13"/>
    </row>
    <row r="50" spans="1:17">
      <c r="A50" s="5">
        <f t="shared" si="0"/>
        <v>34</v>
      </c>
      <c r="B50" s="5" t="s">
        <v>21</v>
      </c>
      <c r="C50" s="5"/>
      <c r="D50" s="5"/>
      <c r="E50" s="5"/>
      <c r="F50" s="5"/>
      <c r="G50" s="5"/>
      <c r="H50" s="22">
        <f>H37+H45+H48+H49</f>
        <v>455.38566357557914</v>
      </c>
      <c r="I50" s="22"/>
      <c r="J50" s="18">
        <f>J37+J45+J48+J49</f>
        <v>372.00257484822083</v>
      </c>
      <c r="K50" s="18"/>
      <c r="L50" s="18">
        <f t="shared" ref="L50:P50" si="14">L37+L45+L48+L49</f>
        <v>36.723281928416796</v>
      </c>
      <c r="M50" s="18"/>
      <c r="N50" s="18">
        <f t="shared" si="14"/>
        <v>12.846633668968156</v>
      </c>
      <c r="O50" s="18"/>
      <c r="P50" s="18">
        <f t="shared" si="14"/>
        <v>33.813173129973379</v>
      </c>
      <c r="Q50" s="13"/>
    </row>
    <row r="51" spans="1:17">
      <c r="A51" s="5"/>
      <c r="B51" s="5"/>
      <c r="C51" s="5"/>
      <c r="D51" s="5"/>
      <c r="E51" s="5"/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3"/>
    </row>
    <row r="52" spans="1:17">
      <c r="A52" s="5" t="s">
        <v>32</v>
      </c>
      <c r="B52" s="5" t="s">
        <v>45</v>
      </c>
      <c r="C52" s="5"/>
      <c r="D52" s="5"/>
      <c r="E52" s="5"/>
      <c r="F52" s="5"/>
      <c r="G52" s="5"/>
      <c r="H52" s="14"/>
      <c r="I52" s="14"/>
      <c r="J52" s="14"/>
      <c r="K52" s="14"/>
      <c r="L52" s="14"/>
      <c r="M52" s="14"/>
      <c r="N52" s="14"/>
      <c r="O52" s="14"/>
      <c r="P52" s="14"/>
      <c r="Q52" s="13"/>
    </row>
    <row r="53" spans="1:17">
      <c r="A53" s="5"/>
      <c r="B53" s="5"/>
      <c r="C53" s="5"/>
      <c r="D53" s="5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13"/>
    </row>
    <row r="54" spans="1:17">
      <c r="A54" s="5" t="s">
        <v>33</v>
      </c>
      <c r="B54" s="5" t="s">
        <v>37</v>
      </c>
      <c r="F54" s="26">
        <v>0.36056700000000003</v>
      </c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1:17"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1:17" ht="15" customHeight="1">
      <c r="A56" s="5" t="s">
        <v>44</v>
      </c>
      <c r="B56" s="5" t="s">
        <v>49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"/>
    </row>
    <row r="57" spans="1:17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"/>
    </row>
    <row r="58" spans="1:17"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8:17"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8:17"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8:17"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8:17"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8:17"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8:17"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8:17"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8:17"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8:17"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8:17"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8:17"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8:17"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8:17"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8:17"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8:17"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8:17"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8:17"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8:17"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8:17"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8:17"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8:17"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8:17"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8:17"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8:17"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8:17"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8:17"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8:17"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8:17"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8:17"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8:17"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8:17"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8:17"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8:17"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8:17"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8:17"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8:17"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8:17"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8:17"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8:17"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8:17"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8:17"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8:17"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8:17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8:17"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8:17"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8:17"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8:17"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8:17"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8:17"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8:17"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8:17"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8:17"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8:17"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8:17"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8:17"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8:17"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8:17"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8:17"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8:17"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8:17"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8:17"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8:17"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8:17"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8:17"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8:17"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8:17">
      <c r="H130" s="2"/>
      <c r="I130" s="2"/>
      <c r="J130" s="2"/>
      <c r="K130" s="2"/>
      <c r="L130" s="2"/>
      <c r="M130" s="2"/>
      <c r="N130" s="2"/>
      <c r="O130" s="2"/>
      <c r="P130" s="2"/>
      <c r="Q130" s="2"/>
    </row>
  </sheetData>
  <mergeCells count="7">
    <mergeCell ref="A2:P2"/>
    <mergeCell ref="A3:P3"/>
    <mergeCell ref="A4:P4"/>
    <mergeCell ref="J11:J13"/>
    <mergeCell ref="N10:N13"/>
    <mergeCell ref="P10:P13"/>
    <mergeCell ref="L8:N9"/>
  </mergeCells>
  <pageMargins left="0.7" right="0.7" top="1.0950757575757575" bottom="0.75" header="0.3" footer="0.3"/>
  <pageSetup scale="58" orientation="portrait" r:id="rId1"/>
  <headerFooter scaleWithDoc="0">
    <oddHeader>&amp;RQuestar Gas Company
Wexpro II Agreement
Exhibit A
Page 3 of 3
&amp;K000000Replacement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2013-03-28T16:21:12Z</dcterms:modified>
</cp:coreProperties>
</file>