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465" yWindow="-15" windowWidth="21510" windowHeight="9750"/>
  </bookViews>
  <sheets>
    <sheet name="COS Sum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tual">#REF!,#REF!,#REF!,#REF!,#REF!,#REF!</definedName>
    <definedName name="Adjustments">'[1]Control Panel'!$A$25:$F$73</definedName>
    <definedName name="Advertisingscenario">[1]Advertising!$C$10:$F$52</definedName>
    <definedName name="Alloc_Cust_Assist">'[1]COS Input'!$C$88:$K$89</definedName>
    <definedName name="Alloc_Deposits">'[1]COS Input'!#REF!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TempN">#REF!</definedName>
    <definedName name="Bill_Block_FT1Existing">'[1]Full GS, Existing FT-1'!$A$3:$AB$600</definedName>
    <definedName name="Bill_Block_FT1New">'[1]Full GS, New FT-1'!$A$3:$AB$435</definedName>
    <definedName name="Bill_Block_FT1NTempN">#REF!</definedName>
    <definedName name="CapStr">'[1]Capital Str'!$C$22:$I$62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EEDRLINEREV">#REF!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0">'COS Sum'!$A$1:$N$94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[1]Rates!$T$4:$IV$65536</definedName>
    <definedName name="rates2">[1]Rates!$I$8:$O$317</definedName>
    <definedName name="RESERVEACCRUALSCENARIO">'[1]RESERVE ACCRUAL'!$D$6:$G$75</definedName>
    <definedName name="RevenueScenarios">[1]Revenue!$F$8:$R$452</definedName>
    <definedName name="Scenarios">'[1]Control Panel'!$H$10:$W$73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45621"/>
</workbook>
</file>

<file path=xl/calcChain.xml><?xml version="1.0" encoding="utf-8"?>
<calcChain xmlns="http://schemas.openxmlformats.org/spreadsheetml/2006/main">
  <c r="N92" i="4"/>
  <c r="R26"/>
  <c r="N26"/>
  <c r="M26"/>
  <c r="L26"/>
  <c r="K26"/>
  <c r="J26"/>
  <c r="I26"/>
  <c r="H26"/>
  <c r="G26"/>
  <c r="F26"/>
  <c r="N90"/>
  <c r="M90"/>
  <c r="L90"/>
  <c r="K90"/>
  <c r="J90"/>
  <c r="I90"/>
  <c r="H90"/>
  <c r="G90"/>
  <c r="F17"/>
  <c r="A15"/>
  <c r="A16" s="1"/>
  <c r="A17" s="1"/>
  <c r="A18" s="1"/>
  <c r="A19" s="1"/>
  <c r="A20" s="1"/>
  <c r="A21" s="1"/>
  <c r="A23" s="1"/>
  <c r="A24" s="1"/>
  <c r="A25" s="1"/>
  <c r="A26" s="1"/>
  <c r="A28" s="1"/>
  <c r="A29" s="1"/>
  <c r="A30" s="1"/>
  <c r="A31" s="1"/>
  <c r="A32" s="1"/>
  <c r="A33" s="1"/>
  <c r="A34" s="1"/>
  <c r="A36" s="1"/>
  <c r="A37" s="1"/>
  <c r="A38" s="1"/>
  <c r="A39" s="1"/>
  <c r="A40" s="1"/>
  <c r="A43" s="1"/>
  <c r="A46" s="1"/>
  <c r="A49" s="1"/>
  <c r="A51" s="1"/>
  <c r="A52" s="1"/>
  <c r="A53" s="1"/>
  <c r="A54" s="1"/>
  <c r="A55" s="1"/>
  <c r="A56" s="1"/>
  <c r="A57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4" s="1"/>
  <c r="A77" s="1"/>
  <c r="A79" s="1"/>
  <c r="A82" s="1"/>
  <c r="A84" s="1"/>
  <c r="A86" s="1"/>
  <c r="A89" s="1"/>
  <c r="A90" s="1"/>
  <c r="A91" s="1"/>
  <c r="A92" s="1"/>
  <c r="A93" s="1"/>
  <c r="Q17" l="1"/>
  <c r="S17" s="1"/>
  <c r="F38"/>
  <c r="F55"/>
  <c r="Q62"/>
  <c r="Q64"/>
  <c r="Q66"/>
  <c r="Q68"/>
  <c r="G21"/>
  <c r="I21"/>
  <c r="K21"/>
  <c r="M21"/>
  <c r="G57"/>
  <c r="I57"/>
  <c r="K57"/>
  <c r="M57"/>
  <c r="F56"/>
  <c r="Q61"/>
  <c r="Q63"/>
  <c r="S63" s="1"/>
  <c r="Q65"/>
  <c r="Q67"/>
  <c r="S67" s="1"/>
  <c r="Q69"/>
  <c r="F19"/>
  <c r="F53"/>
  <c r="Q53"/>
  <c r="S53" s="1"/>
  <c r="F18"/>
  <c r="Q19"/>
  <c r="S19" s="1"/>
  <c r="F37"/>
  <c r="Q38"/>
  <c r="S38" s="1"/>
  <c r="F54"/>
  <c r="Q55"/>
  <c r="S55" s="1"/>
  <c r="F16"/>
  <c r="H21"/>
  <c r="J21"/>
  <c r="L21"/>
  <c r="N21"/>
  <c r="R21"/>
  <c r="Q18"/>
  <c r="S18" s="1"/>
  <c r="F20"/>
  <c r="F90" s="1"/>
  <c r="Q30"/>
  <c r="S30" s="1"/>
  <c r="Q31"/>
  <c r="Q32"/>
  <c r="S32" s="1"/>
  <c r="F52"/>
  <c r="H57"/>
  <c r="J57"/>
  <c r="L57"/>
  <c r="N57"/>
  <c r="R57"/>
  <c r="Q54"/>
  <c r="S54" s="1"/>
  <c r="Q56"/>
  <c r="S56" s="1"/>
  <c r="S31"/>
  <c r="S61"/>
  <c r="S62"/>
  <c r="S64"/>
  <c r="S65"/>
  <c r="S66"/>
  <c r="S68"/>
  <c r="S69"/>
  <c r="F29"/>
  <c r="Q29"/>
  <c r="S29" s="1"/>
  <c r="F30"/>
  <c r="F31"/>
  <c r="F32"/>
  <c r="F60"/>
  <c r="Q60"/>
  <c r="S60" s="1"/>
  <c r="F61"/>
  <c r="F62"/>
  <c r="F63"/>
  <c r="F64"/>
  <c r="F65"/>
  <c r="F66"/>
  <c r="F67"/>
  <c r="F68"/>
  <c r="F69"/>
  <c r="G92"/>
  <c r="I92"/>
  <c r="K92"/>
  <c r="M92"/>
  <c r="H93"/>
  <c r="J93"/>
  <c r="L93"/>
  <c r="N93"/>
  <c r="Q16"/>
  <c r="Q20"/>
  <c r="S20" s="1"/>
  <c r="Q25"/>
  <c r="Q37"/>
  <c r="Q52"/>
  <c r="H92"/>
  <c r="J92"/>
  <c r="L92"/>
  <c r="G93"/>
  <c r="I93"/>
  <c r="K93"/>
  <c r="M93"/>
  <c r="F57" l="1"/>
  <c r="F21"/>
  <c r="Q57"/>
  <c r="S52"/>
  <c r="Q26"/>
  <c r="S25"/>
  <c r="S26" s="1"/>
  <c r="Q21"/>
  <c r="S16"/>
  <c r="S21" s="1"/>
  <c r="S37"/>
  <c r="S57" l="1"/>
  <c r="R34" l="1"/>
  <c r="L34" l="1"/>
  <c r="I34"/>
  <c r="N34"/>
  <c r="K34"/>
  <c r="M34"/>
  <c r="J34"/>
  <c r="G34" l="1"/>
  <c r="H34"/>
  <c r="Q33" l="1"/>
  <c r="F33"/>
  <c r="F34" s="1"/>
  <c r="Q34" l="1"/>
  <c r="S33"/>
  <c r="S34" l="1"/>
  <c r="R40" l="1"/>
  <c r="R71" l="1"/>
  <c r="R74" s="1"/>
  <c r="R43"/>
  <c r="J71"/>
  <c r="J74" s="1"/>
  <c r="K71"/>
  <c r="K74" s="1"/>
  <c r="H71"/>
  <c r="H74" s="1"/>
  <c r="H77" s="1"/>
  <c r="L71"/>
  <c r="L74" s="1"/>
  <c r="N71"/>
  <c r="N74" s="1"/>
  <c r="M71"/>
  <c r="M74" s="1"/>
  <c r="I71"/>
  <c r="I74" s="1"/>
  <c r="I77" s="1"/>
  <c r="G71" l="1"/>
  <c r="G74" s="1"/>
  <c r="F70"/>
  <c r="F71" s="1"/>
  <c r="F74" s="1"/>
  <c r="Q70"/>
  <c r="R46"/>
  <c r="R77" s="1"/>
  <c r="R89" l="1"/>
  <c r="Q71"/>
  <c r="Q74" s="1"/>
  <c r="S70"/>
  <c r="S71" s="1"/>
  <c r="S74" l="1"/>
  <c r="S77" s="1"/>
  <c r="L40" l="1"/>
  <c r="L43" s="1"/>
  <c r="I40"/>
  <c r="I43" s="1"/>
  <c r="M40"/>
  <c r="M43" s="1"/>
  <c r="J40"/>
  <c r="J43" s="1"/>
  <c r="H40"/>
  <c r="H43" s="1"/>
  <c r="G40" l="1"/>
  <c r="G43" s="1"/>
  <c r="H46"/>
  <c r="J46"/>
  <c r="J82" s="1"/>
  <c r="M46"/>
  <c r="M82" s="1"/>
  <c r="I46"/>
  <c r="L46"/>
  <c r="K40"/>
  <c r="K43" s="1"/>
  <c r="K46" s="1"/>
  <c r="N40"/>
  <c r="N43" s="1"/>
  <c r="H82" l="1"/>
  <c r="I82"/>
  <c r="K82"/>
  <c r="K77"/>
  <c r="L77"/>
  <c r="M77"/>
  <c r="J77"/>
  <c r="Q39"/>
  <c r="N46"/>
  <c r="N82" s="1"/>
  <c r="L82"/>
  <c r="F39"/>
  <c r="F40" s="1"/>
  <c r="G46"/>
  <c r="G82" s="1"/>
  <c r="F43"/>
  <c r="F46" l="1"/>
  <c r="Q40"/>
  <c r="S39"/>
  <c r="Q82"/>
  <c r="S82" s="1"/>
  <c r="G77"/>
  <c r="N77"/>
  <c r="F82" l="1"/>
  <c r="Q43"/>
  <c r="S40"/>
  <c r="Q46" l="1"/>
  <c r="S43"/>
  <c r="M89"/>
  <c r="M91" s="1"/>
  <c r="N89"/>
  <c r="N91" s="1"/>
  <c r="S46" l="1"/>
  <c r="Q77"/>
  <c r="K89"/>
  <c r="K91" s="1"/>
  <c r="H89"/>
  <c r="H91" s="1"/>
  <c r="L89"/>
  <c r="L91" s="1"/>
  <c r="J89"/>
  <c r="J91" s="1"/>
  <c r="I89"/>
  <c r="I91" s="1"/>
  <c r="F86" l="1"/>
  <c r="F89" s="1"/>
  <c r="F91" s="1"/>
  <c r="G89"/>
  <c r="G91" s="1"/>
  <c r="Q89"/>
  <c r="S89" s="1"/>
  <c r="S84"/>
</calcChain>
</file>

<file path=xl/sharedStrings.xml><?xml version="1.0" encoding="utf-8"?>
<sst xmlns="http://schemas.openxmlformats.org/spreadsheetml/2006/main" count="100" uniqueCount="94">
  <si>
    <t>Questar Gas Company</t>
  </si>
  <si>
    <t>Docket No. 13-057-05</t>
  </si>
  <si>
    <t>Exhibit 4.6</t>
  </si>
  <si>
    <t>COST OF SERVICE SUMMARY AND ALLOCATIONS TO RATE CLASSES</t>
  </si>
  <si>
    <t>(A)</t>
  </si>
  <si>
    <t>(B)</t>
  </si>
  <si>
    <t>(C)</t>
  </si>
  <si>
    <t>(D)</t>
  </si>
  <si>
    <t>(E)</t>
  </si>
  <si>
    <t>(F)</t>
  </si>
  <si>
    <t>(G)</t>
  </si>
  <si>
    <t>(H)</t>
  </si>
  <si>
    <t>Check with Report</t>
  </si>
  <si>
    <t>Allocations to Rate Classes</t>
  </si>
  <si>
    <t>Description</t>
  </si>
  <si>
    <t>GS</t>
  </si>
  <si>
    <t>COS Sum</t>
  </si>
  <si>
    <t>Report</t>
  </si>
  <si>
    <t>Difference</t>
  </si>
  <si>
    <t>NET INCOME SUMMARY</t>
  </si>
  <si>
    <t>Utility Operating Revenue</t>
  </si>
  <si>
    <t>System Distribution Non-Gas Revenue</t>
  </si>
  <si>
    <t>System Supplier Non-Gas Revenue</t>
  </si>
  <si>
    <t>System Commodity Revenue</t>
  </si>
  <si>
    <t>Pass-Through Related Other Revenue</t>
  </si>
  <si>
    <t>General Related Other Revenue</t>
  </si>
  <si>
    <t>Total Utility Operating Revenue</t>
  </si>
  <si>
    <t>Utility Operating Expenses</t>
  </si>
  <si>
    <t>Gas Purchase Expenses</t>
  </si>
  <si>
    <t>Utah</t>
  </si>
  <si>
    <t>Value of Peaking Supply</t>
  </si>
  <si>
    <t>Total Gas Purchase Expenses</t>
  </si>
  <si>
    <t>O&amp;M Expenses</t>
  </si>
  <si>
    <t>Production</t>
  </si>
  <si>
    <t>Distribution</t>
  </si>
  <si>
    <t>Customer Accounts</t>
  </si>
  <si>
    <t>Customer Service &amp; Information</t>
  </si>
  <si>
    <t>Administrative &amp; General</t>
  </si>
  <si>
    <t>Total O&amp;M Expense</t>
  </si>
  <si>
    <t>Other Operating Expenses</t>
  </si>
  <si>
    <t>Depreciation, Depletion, Amortization</t>
  </si>
  <si>
    <t>Taxes Other Than Income Taxes</t>
  </si>
  <si>
    <t>Income Taxes</t>
  </si>
  <si>
    <t>Total Other Operating Expenses</t>
  </si>
  <si>
    <t>Total Utility Operating Expenses</t>
  </si>
  <si>
    <t>NET OPERATING INCOME</t>
  </si>
  <si>
    <t>RATE BASE SUMMARY</t>
  </si>
  <si>
    <t>Net Utility Plant</t>
  </si>
  <si>
    <t>Gas Plant In Service</t>
  </si>
  <si>
    <t>Gas Plant Held For Future Use</t>
  </si>
  <si>
    <t>Completed Construction Not Classified</t>
  </si>
  <si>
    <t>Accumulated Depreciation</t>
  </si>
  <si>
    <t>Accumulated Amort &amp; Depletion</t>
  </si>
  <si>
    <t>Total Net Utility Plant</t>
  </si>
  <si>
    <t>Other Rate Base Accounts</t>
  </si>
  <si>
    <t>Materials &amp; Supplies</t>
  </si>
  <si>
    <t>164-1</t>
  </si>
  <si>
    <t>Gas Stored Underground</t>
  </si>
  <si>
    <t>Prepayments</t>
  </si>
  <si>
    <t>190008</t>
  </si>
  <si>
    <t>Accum Deferred Income Tax Federal</t>
  </si>
  <si>
    <t>Accum Deferred Income Tax State</t>
  </si>
  <si>
    <t>235-1</t>
  </si>
  <si>
    <t>Customer Deposits</t>
  </si>
  <si>
    <t>Misc Customer Credits</t>
  </si>
  <si>
    <t>253-1</t>
  </si>
  <si>
    <t>Unclaimed Customer Deposits</t>
  </si>
  <si>
    <t>Deferred Investment Tax Credits</t>
  </si>
  <si>
    <t>Accum Deferred Income Taxes</t>
  </si>
  <si>
    <t>Working Capital - Cash</t>
  </si>
  <si>
    <t>Total Other Rate Base Accounts</t>
  </si>
  <si>
    <t>TOTAL RATE BASE</t>
  </si>
  <si>
    <t>Return On Rate Base- Actual</t>
  </si>
  <si>
    <t>Return On Equity - Actual</t>
  </si>
  <si>
    <t>COS Adjustment</t>
  </si>
  <si>
    <t>Total Cost Of Service incl./Deficiency</t>
  </si>
  <si>
    <t>General Related Revenue Class Allocation</t>
  </si>
  <si>
    <t>Net Cost of Service Collected in Rates</t>
  </si>
  <si>
    <t>Return On Rate Base - Allowed</t>
  </si>
  <si>
    <t>Return On Equity - Allowed</t>
  </si>
  <si>
    <t xml:space="preserve"> </t>
  </si>
  <si>
    <t>Cost of Service (Line 25 + Line 26)</t>
  </si>
  <si>
    <t>Deficiency (((Line 48 * Line 57) - Line 26) * Tax Factor)</t>
  </si>
  <si>
    <t>Utah - DEC 2014 Adjusted Avg  Results</t>
  </si>
  <si>
    <t>12 Months Ended : Dec-2014</t>
  </si>
  <si>
    <t>Jurisdiction</t>
  </si>
  <si>
    <t>DNG Related</t>
  </si>
  <si>
    <t>GSR</t>
  </si>
  <si>
    <t>GSC</t>
  </si>
  <si>
    <t>FS</t>
  </si>
  <si>
    <t>IS</t>
  </si>
  <si>
    <t>TS</t>
  </si>
  <si>
    <t>FT-1</t>
  </si>
  <si>
    <t>NGV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</si>
</sst>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\ \ \ h:mm\ AM/PM"/>
    <numFmt numFmtId="166" formatCode="0_);\(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17">
    <xf numFmtId="0" fontId="0" fillId="0" borderId="0"/>
    <xf numFmtId="0" fontId="2" fillId="0" borderId="0"/>
    <xf numFmtId="43" fontId="4" fillId="0" borderId="0" applyFont="0" applyFill="0" applyBorder="0" applyProtection="0"/>
    <xf numFmtId="43" fontId="4" fillId="0" borderId="0" applyFont="0" applyFill="0" applyBorder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Protection="0"/>
    <xf numFmtId="43" fontId="4" fillId="0" borderId="0" applyFont="0" applyFill="0" applyBorder="0" applyProtection="0"/>
    <xf numFmtId="44" fontId="4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 applyFill="1"/>
    <xf numFmtId="0" fontId="3" fillId="0" borderId="0" xfId="1" applyFont="1" applyFill="1" applyAlignment="1" applyProtection="1">
      <alignment horizontal="right"/>
    </xf>
    <xf numFmtId="37" fontId="2" fillId="0" borderId="0" xfId="1" applyNumberFormat="1" applyFill="1"/>
    <xf numFmtId="0" fontId="3" fillId="0" borderId="0" xfId="1" applyFont="1" applyFill="1" applyAlignment="1">
      <alignment horizontal="right"/>
    </xf>
    <xf numFmtId="164" fontId="5" fillId="0" borderId="0" xfId="2" applyNumberFormat="1" applyFont="1" applyFill="1" applyAlignment="1">
      <alignment horizontal="left"/>
    </xf>
    <xf numFmtId="37" fontId="5" fillId="0" borderId="0" xfId="2" applyNumberFormat="1" applyFont="1" applyFill="1" applyAlignment="1">
      <alignment horizontal="center"/>
    </xf>
    <xf numFmtId="10" fontId="5" fillId="0" borderId="0" xfId="1" quotePrefix="1" applyNumberFormat="1" applyFont="1" applyFill="1" applyAlignment="1">
      <alignment horizontal="left"/>
    </xf>
    <xf numFmtId="37" fontId="5" fillId="0" borderId="0" xfId="2" applyNumberFormat="1" applyFont="1" applyFill="1"/>
    <xf numFmtId="37" fontId="4" fillId="0" borderId="0" xfId="2" applyNumberFormat="1" applyFill="1" applyAlignment="1">
      <alignment horizontal="left"/>
    </xf>
    <xf numFmtId="37" fontId="4" fillId="0" borderId="0" xfId="2" applyNumberFormat="1" applyFont="1" applyFill="1"/>
    <xf numFmtId="37" fontId="5" fillId="0" borderId="0" xfId="2" applyNumberFormat="1" applyFont="1" applyFill="1" applyAlignment="1">
      <alignment horizontal="left"/>
    </xf>
    <xf numFmtId="37" fontId="4" fillId="0" borderId="0" xfId="2" applyNumberFormat="1" applyFill="1"/>
    <xf numFmtId="37" fontId="5" fillId="0" borderId="0" xfId="2" applyNumberFormat="1" applyFont="1" applyFill="1" applyAlignment="1"/>
    <xf numFmtId="165" fontId="5" fillId="0" borderId="0" xfId="1" applyNumberFormat="1" applyFont="1" applyFill="1" applyAlignment="1">
      <alignment horizontal="left"/>
    </xf>
    <xf numFmtId="37" fontId="5" fillId="0" borderId="0" xfId="2" applyNumberFormat="1" applyFont="1" applyFill="1" applyBorder="1" applyAlignment="1">
      <alignment horizontal="center"/>
    </xf>
    <xf numFmtId="37" fontId="5" fillId="0" borderId="0" xfId="2" quotePrefix="1" applyNumberFormat="1" applyFont="1" applyFill="1" applyAlignment="1">
      <alignment horizontal="center"/>
    </xf>
    <xf numFmtId="37" fontId="5" fillId="0" borderId="1" xfId="2" quotePrefix="1" applyNumberFormat="1" applyFont="1" applyFill="1" applyBorder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37" fontId="5" fillId="0" borderId="0" xfId="2" quotePrefix="1" applyNumberFormat="1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166" fontId="4" fillId="0" borderId="0" xfId="2" applyNumberFormat="1" applyFill="1" applyAlignment="1">
      <alignment horizontal="center"/>
    </xf>
    <xf numFmtId="37" fontId="5" fillId="0" borderId="1" xfId="2" applyNumberFormat="1" applyFont="1" applyFill="1" applyBorder="1" applyAlignment="1">
      <alignment horizontal="center"/>
    </xf>
    <xf numFmtId="0" fontId="2" fillId="0" borderId="0" xfId="1" applyFill="1" applyBorder="1"/>
    <xf numFmtId="0" fontId="2" fillId="0" borderId="3" xfId="1" applyFill="1" applyBorder="1"/>
    <xf numFmtId="37" fontId="5" fillId="0" borderId="0" xfId="2" applyNumberFormat="1" applyFont="1" applyFill="1" applyBorder="1" applyAlignment="1"/>
    <xf numFmtId="0" fontId="2" fillId="0" borderId="7" xfId="1" applyFill="1" applyBorder="1"/>
    <xf numFmtId="37" fontId="2" fillId="0" borderId="8" xfId="1" applyNumberFormat="1" applyFill="1" applyBorder="1"/>
    <xf numFmtId="37" fontId="5" fillId="0" borderId="10" xfId="2" applyNumberFormat="1" applyFont="1" applyFill="1" applyBorder="1" applyAlignment="1">
      <alignment horizontal="center"/>
    </xf>
    <xf numFmtId="37" fontId="5" fillId="0" borderId="11" xfId="2" applyNumberFormat="1" applyFont="1" applyFill="1" applyBorder="1" applyAlignment="1">
      <alignment horizontal="center"/>
    </xf>
    <xf numFmtId="37" fontId="5" fillId="0" borderId="9" xfId="2" applyNumberFormat="1" applyFont="1" applyFill="1" applyBorder="1" applyAlignment="1">
      <alignment horizontal="center"/>
    </xf>
    <xf numFmtId="37" fontId="5" fillId="0" borderId="12" xfId="2" applyNumberFormat="1" applyFont="1" applyFill="1" applyBorder="1" applyAlignment="1">
      <alignment horizontal="center"/>
    </xf>
    <xf numFmtId="37" fontId="5" fillId="0" borderId="13" xfId="2" applyNumberFormat="1" applyFont="1" applyFill="1" applyBorder="1" applyAlignment="1">
      <alignment horizontal="center"/>
    </xf>
    <xf numFmtId="37" fontId="5" fillId="0" borderId="14" xfId="2" applyNumberFormat="1" applyFont="1" applyFill="1" applyBorder="1" applyAlignment="1">
      <alignment horizontal="center"/>
    </xf>
    <xf numFmtId="37" fontId="5" fillId="0" borderId="7" xfId="2" applyNumberFormat="1" applyFont="1" applyFill="1" applyBorder="1" applyAlignment="1">
      <alignment horizontal="center"/>
    </xf>
    <xf numFmtId="37" fontId="5" fillId="0" borderId="8" xfId="2" applyNumberFormat="1" applyFont="1" applyFill="1" applyBorder="1" applyAlignment="1">
      <alignment horizontal="center"/>
    </xf>
    <xf numFmtId="0" fontId="4" fillId="0" borderId="0" xfId="2" applyNumberFormat="1" applyFill="1" applyAlignment="1">
      <alignment horizontal="center"/>
    </xf>
    <xf numFmtId="37" fontId="4" fillId="0" borderId="1" xfId="2" applyNumberFormat="1" applyFill="1" applyBorder="1"/>
    <xf numFmtId="37" fontId="4" fillId="0" borderId="2" xfId="2" applyNumberFormat="1" applyFill="1" applyBorder="1"/>
    <xf numFmtId="37" fontId="4" fillId="0" borderId="0" xfId="2" applyNumberFormat="1" applyFill="1" applyBorder="1"/>
    <xf numFmtId="37" fontId="4" fillId="0" borderId="3" xfId="2" applyNumberFormat="1" applyFill="1" applyBorder="1"/>
    <xf numFmtId="0" fontId="2" fillId="0" borderId="8" xfId="1" applyFill="1" applyBorder="1"/>
    <xf numFmtId="37" fontId="4" fillId="0" borderId="0" xfId="2" applyNumberFormat="1" applyFont="1" applyFill="1" applyBorder="1"/>
    <xf numFmtId="37" fontId="4" fillId="0" borderId="1" xfId="2" applyNumberFormat="1" applyFill="1" applyBorder="1" applyAlignment="1">
      <alignment horizontal="right"/>
    </xf>
    <xf numFmtId="37" fontId="4" fillId="0" borderId="7" xfId="2" applyNumberFormat="1" applyFill="1" applyBorder="1" applyAlignment="1">
      <alignment horizontal="right"/>
    </xf>
    <xf numFmtId="37" fontId="4" fillId="0" borderId="0" xfId="2" applyNumberFormat="1" applyFill="1" applyBorder="1" applyAlignment="1">
      <alignment horizontal="right"/>
    </xf>
    <xf numFmtId="37" fontId="4" fillId="0" borderId="8" xfId="2" applyNumberFormat="1" applyFill="1" applyBorder="1" applyAlignment="1">
      <alignment horizontal="right"/>
    </xf>
    <xf numFmtId="37" fontId="4" fillId="0" borderId="15" xfId="2" applyNumberFormat="1" applyFill="1" applyBorder="1"/>
    <xf numFmtId="37" fontId="4" fillId="0" borderId="16" xfId="2" applyNumberFormat="1" applyFill="1" applyBorder="1"/>
    <xf numFmtId="37" fontId="4" fillId="0" borderId="5" xfId="2" applyNumberFormat="1" applyFill="1" applyBorder="1"/>
    <xf numFmtId="37" fontId="4" fillId="0" borderId="17" xfId="2" applyNumberFormat="1" applyFill="1" applyBorder="1"/>
    <xf numFmtId="37" fontId="4" fillId="0" borderId="4" xfId="2" applyNumberFormat="1" applyFill="1" applyBorder="1"/>
    <xf numFmtId="37" fontId="4" fillId="0" borderId="6" xfId="2" applyNumberFormat="1" applyFill="1" applyBorder="1"/>
    <xf numFmtId="37" fontId="4" fillId="0" borderId="7" xfId="2" applyNumberFormat="1" applyFill="1" applyBorder="1"/>
    <xf numFmtId="37" fontId="4" fillId="0" borderId="8" xfId="2" applyNumberFormat="1" applyFill="1" applyBorder="1"/>
    <xf numFmtId="37" fontId="4" fillId="0" borderId="18" xfId="2" applyNumberFormat="1" applyFill="1" applyBorder="1"/>
    <xf numFmtId="37" fontId="4" fillId="0" borderId="19" xfId="2" applyNumberFormat="1" applyFill="1" applyBorder="1"/>
    <xf numFmtId="37" fontId="4" fillId="0" borderId="20" xfId="2" applyNumberFormat="1" applyFill="1" applyBorder="1"/>
    <xf numFmtId="37" fontId="4" fillId="0" borderId="21" xfId="2" applyNumberFormat="1" applyFill="1" applyBorder="1"/>
    <xf numFmtId="37" fontId="4" fillId="0" borderId="22" xfId="2" applyNumberFormat="1" applyFill="1" applyBorder="1"/>
    <xf numFmtId="37" fontId="4" fillId="0" borderId="23" xfId="2" applyNumberFormat="1" applyFill="1" applyBorder="1"/>
    <xf numFmtId="37" fontId="4" fillId="0" borderId="13" xfId="2" applyNumberFormat="1" applyFill="1" applyBorder="1" applyAlignment="1">
      <alignment horizontal="right"/>
    </xf>
    <xf numFmtId="37" fontId="4" fillId="0" borderId="9" xfId="2" applyNumberFormat="1" applyFill="1" applyBorder="1" applyAlignment="1">
      <alignment horizontal="right"/>
    </xf>
    <xf numFmtId="37" fontId="4" fillId="0" borderId="14" xfId="2" applyNumberFormat="1" applyFill="1" applyBorder="1" applyAlignment="1">
      <alignment horizontal="right"/>
    </xf>
    <xf numFmtId="37" fontId="4" fillId="0" borderId="9" xfId="2" applyNumberFormat="1" applyFill="1" applyBorder="1"/>
    <xf numFmtId="37" fontId="4" fillId="0" borderId="10" xfId="2" applyNumberFormat="1" applyFill="1" applyBorder="1"/>
    <xf numFmtId="37" fontId="4" fillId="0" borderId="11" xfId="2" applyNumberFormat="1" applyFill="1" applyBorder="1"/>
    <xf numFmtId="37" fontId="4" fillId="0" borderId="12" xfId="2" applyNumberFormat="1" applyFill="1" applyBorder="1"/>
    <xf numFmtId="37" fontId="5" fillId="0" borderId="0" xfId="2" quotePrefix="1" applyNumberFormat="1" applyFont="1" applyFill="1" applyAlignment="1">
      <alignment horizontal="left"/>
    </xf>
    <xf numFmtId="37" fontId="4" fillId="0" borderId="0" xfId="2" applyNumberFormat="1" applyFont="1" applyFill="1" applyAlignment="1">
      <alignment horizontal="left"/>
    </xf>
    <xf numFmtId="49" fontId="0" fillId="0" borderId="0" xfId="2" quotePrefix="1" applyNumberFormat="1" applyFont="1" applyFill="1" applyAlignment="1">
      <alignment horizontal="left"/>
    </xf>
    <xf numFmtId="164" fontId="0" fillId="0" borderId="0" xfId="2" quotePrefix="1" applyNumberFormat="1" applyFont="1" applyFill="1" applyAlignment="1">
      <alignment horizontal="left"/>
    </xf>
    <xf numFmtId="0" fontId="2" fillId="0" borderId="0" xfId="1" applyNumberFormat="1" applyFill="1" applyAlignment="1">
      <alignment horizontal="center"/>
    </xf>
    <xf numFmtId="0" fontId="5" fillId="0" borderId="0" xfId="1" applyFont="1" applyFill="1"/>
    <xf numFmtId="37" fontId="2" fillId="0" borderId="1" xfId="1" applyNumberFormat="1" applyFill="1" applyBorder="1"/>
    <xf numFmtId="37" fontId="2" fillId="0" borderId="2" xfId="1" applyNumberFormat="1" applyFill="1" applyBorder="1"/>
    <xf numFmtId="37" fontId="2" fillId="0" borderId="0" xfId="1" applyNumberFormat="1" applyFill="1" applyBorder="1"/>
    <xf numFmtId="37" fontId="2" fillId="0" borderId="3" xfId="1" applyNumberFormat="1" applyFill="1" applyBorder="1"/>
    <xf numFmtId="37" fontId="4" fillId="0" borderId="0" xfId="2" quotePrefix="1" applyNumberFormat="1" applyFont="1" applyFill="1" applyAlignment="1">
      <alignment horizontal="left"/>
    </xf>
    <xf numFmtId="10" fontId="4" fillId="0" borderId="1" xfId="2" applyNumberFormat="1" applyFill="1" applyBorder="1" applyAlignment="1">
      <alignment horizontal="right"/>
    </xf>
    <xf numFmtId="10" fontId="2" fillId="0" borderId="2" xfId="1" applyNumberFormat="1" applyFill="1" applyBorder="1"/>
    <xf numFmtId="10" fontId="2" fillId="0" borderId="0" xfId="1" applyNumberFormat="1" applyFill="1" applyBorder="1"/>
    <xf numFmtId="10" fontId="2" fillId="0" borderId="3" xfId="1" applyNumberFormat="1" applyFill="1" applyBorder="1"/>
    <xf numFmtId="10" fontId="2" fillId="0" borderId="4" xfId="1" applyNumberFormat="1" applyFill="1" applyBorder="1"/>
    <xf numFmtId="10" fontId="2" fillId="0" borderId="5" xfId="1" applyNumberFormat="1" applyFill="1" applyBorder="1"/>
    <xf numFmtId="10" fontId="2" fillId="0" borderId="6" xfId="1" applyNumberFormat="1" applyFill="1" applyBorder="1"/>
    <xf numFmtId="10" fontId="2" fillId="0" borderId="7" xfId="1" applyNumberFormat="1" applyFill="1" applyBorder="1"/>
    <xf numFmtId="10" fontId="2" fillId="0" borderId="8" xfId="1" applyNumberFormat="1" applyFill="1" applyBorder="1"/>
    <xf numFmtId="37" fontId="2" fillId="0" borderId="9" xfId="1" applyNumberFormat="1" applyFill="1" applyBorder="1"/>
    <xf numFmtId="37" fontId="2" fillId="0" borderId="10" xfId="1" applyNumberFormat="1" applyFill="1" applyBorder="1"/>
    <xf numFmtId="37" fontId="2" fillId="0" borderId="11" xfId="1" applyNumberFormat="1" applyFill="1" applyBorder="1"/>
    <xf numFmtId="37" fontId="2" fillId="0" borderId="12" xfId="1" applyNumberFormat="1" applyFill="1" applyBorder="1"/>
    <xf numFmtId="37" fontId="2" fillId="0" borderId="13" xfId="1" applyNumberFormat="1" applyFill="1" applyBorder="1"/>
    <xf numFmtId="37" fontId="2" fillId="0" borderId="14" xfId="1" applyNumberFormat="1" applyFill="1" applyBorder="1"/>
    <xf numFmtId="0" fontId="2" fillId="0" borderId="1" xfId="1" applyFill="1" applyBorder="1"/>
    <xf numFmtId="0" fontId="2" fillId="0" borderId="2" xfId="1" applyFill="1" applyBorder="1"/>
    <xf numFmtId="37" fontId="2" fillId="0" borderId="7" xfId="1" applyNumberFormat="1" applyFill="1" applyBorder="1"/>
    <xf numFmtId="0" fontId="4" fillId="0" borderId="0" xfId="1" applyFont="1" applyFill="1"/>
    <xf numFmtId="0" fontId="4" fillId="0" borderId="0" xfId="1" quotePrefix="1" applyFont="1" applyFill="1" applyAlignment="1">
      <alignment horizontal="left"/>
    </xf>
    <xf numFmtId="37" fontId="4" fillId="0" borderId="1" xfId="1" applyNumberFormat="1" applyFont="1" applyFill="1" applyBorder="1"/>
    <xf numFmtId="37" fontId="4" fillId="0" borderId="2" xfId="1" applyNumberFormat="1" applyFont="1" applyFill="1" applyBorder="1"/>
    <xf numFmtId="37" fontId="4" fillId="0" borderId="0" xfId="1" applyNumberFormat="1" applyFont="1" applyFill="1" applyBorder="1"/>
    <xf numFmtId="37" fontId="4" fillId="0" borderId="3" xfId="1" applyNumberFormat="1" applyFont="1" applyFill="1" applyBorder="1"/>
    <xf numFmtId="0" fontId="2" fillId="0" borderId="18" xfId="1" applyFill="1" applyBorder="1"/>
    <xf numFmtId="0" fontId="2" fillId="0" borderId="19" xfId="1" applyFill="1" applyBorder="1"/>
    <xf numFmtId="0" fontId="2" fillId="0" borderId="20" xfId="1" applyFill="1" applyBorder="1"/>
    <xf numFmtId="0" fontId="2" fillId="0" borderId="21" xfId="1" applyFill="1" applyBorder="1"/>
    <xf numFmtId="0" fontId="2" fillId="0" borderId="22" xfId="1" applyFill="1" applyBorder="1"/>
    <xf numFmtId="0" fontId="2" fillId="0" borderId="23" xfId="1" applyFill="1" applyBorder="1"/>
    <xf numFmtId="37" fontId="2" fillId="0" borderId="0" xfId="116" quotePrefix="1" applyNumberFormat="1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37" fontId="5" fillId="0" borderId="0" xfId="2" quotePrefix="1" applyNumberFormat="1" applyFont="1" applyFill="1" applyAlignment="1">
      <alignment horizontal="left"/>
    </xf>
    <xf numFmtId="37" fontId="5" fillId="0" borderId="0" xfId="2" quotePrefix="1" applyNumberFormat="1" applyFont="1" applyFill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37" fontId="5" fillId="0" borderId="2" xfId="2" applyNumberFormat="1" applyFont="1" applyFill="1" applyBorder="1" applyAlignment="1">
      <alignment horizontal="center"/>
    </xf>
    <xf numFmtId="37" fontId="5" fillId="0" borderId="0" xfId="2" applyNumberFormat="1" applyFont="1" applyFill="1" applyBorder="1" applyAlignment="1">
      <alignment horizontal="center"/>
    </xf>
    <xf numFmtId="37" fontId="5" fillId="0" borderId="3" xfId="2" applyNumberFormat="1" applyFont="1" applyFill="1" applyBorder="1" applyAlignment="1">
      <alignment horizontal="center"/>
    </xf>
    <xf numFmtId="37" fontId="5" fillId="0" borderId="9" xfId="2" applyNumberFormat="1" applyFont="1" applyFill="1" applyBorder="1" applyAlignment="1">
      <alignment horizontal="center"/>
    </xf>
    <xf numFmtId="37" fontId="5" fillId="0" borderId="0" xfId="2" applyNumberFormat="1" applyFont="1" applyFill="1" applyAlignment="1">
      <alignment horizontal="left"/>
    </xf>
  </cellXfs>
  <cellStyles count="117">
    <cellStyle name="Comma" xfId="116" builtinId="3"/>
    <cellStyle name="Comma 10" xfId="3"/>
    <cellStyle name="Comma 2" xfId="2"/>
    <cellStyle name="Comma 2 2" xfId="4"/>
    <cellStyle name="Comma 3" xfId="5"/>
    <cellStyle name="Comma 3 2" xfId="6"/>
    <cellStyle name="Comma 4" xfId="7"/>
    <cellStyle name="Comma 5" xfId="8"/>
    <cellStyle name="Comma 6" xfId="9"/>
    <cellStyle name="Comma 7" xfId="10"/>
    <cellStyle name="Comma 8" xfId="11"/>
    <cellStyle name="Currency 2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9" xfId="19"/>
    <cellStyle name="Normal 19 2" xfId="20"/>
    <cellStyle name="Normal 2" xfId="1"/>
    <cellStyle name="Normal 3" xfId="21"/>
    <cellStyle name="Normal 4" xfId="22"/>
    <cellStyle name="Normal 4 2" xfId="23"/>
    <cellStyle name="Normal 5" xfId="24"/>
    <cellStyle name="Normal 6" xfId="25"/>
    <cellStyle name="Normal 6 2" xfId="26"/>
    <cellStyle name="Normal 7" xfId="27"/>
    <cellStyle name="Normal 8" xfId="28"/>
    <cellStyle name="Normal 9" xfId="29"/>
    <cellStyle name="Percent 2" xfId="30"/>
    <cellStyle name="Percent 3" xfId="31"/>
    <cellStyle name="Percent 3 2" xfId="32"/>
    <cellStyle name="Percent 4" xfId="33"/>
    <cellStyle name="Percent 5" xfId="34"/>
    <cellStyle name="Percent 6" xfId="35"/>
    <cellStyle name="PSChar" xfId="36"/>
    <cellStyle name="PSChar 10" xfId="37"/>
    <cellStyle name="PSChar 2" xfId="38"/>
    <cellStyle name="PSChar 3" xfId="39"/>
    <cellStyle name="PSChar 4" xfId="40"/>
    <cellStyle name="PSChar 5" xfId="41"/>
    <cellStyle name="PSChar 6" xfId="42"/>
    <cellStyle name="PSChar 7" xfId="43"/>
    <cellStyle name="PSChar 7 2" xfId="44"/>
    <cellStyle name="PSChar 8" xfId="45"/>
    <cellStyle name="PSChar 8 2" xfId="46"/>
    <cellStyle name="PSChar 9" xfId="47"/>
    <cellStyle name="PSChar 9 2" xfId="48"/>
    <cellStyle name="PSDate" xfId="49"/>
    <cellStyle name="PSDate 10" xfId="50"/>
    <cellStyle name="PSDate 2" xfId="51"/>
    <cellStyle name="PSDate 3" xfId="52"/>
    <cellStyle name="PSDate 4" xfId="53"/>
    <cellStyle name="PSDate 5" xfId="54"/>
    <cellStyle name="PSDate 6" xfId="55"/>
    <cellStyle name="PSDate 7" xfId="56"/>
    <cellStyle name="PSDate 7 2" xfId="57"/>
    <cellStyle name="PSDate 8" xfId="58"/>
    <cellStyle name="PSDate 8 2" xfId="59"/>
    <cellStyle name="PSDate 9" xfId="60"/>
    <cellStyle name="PSDate 9 2" xfId="61"/>
    <cellStyle name="PSDec" xfId="62"/>
    <cellStyle name="PSDec 10" xfId="63"/>
    <cellStyle name="PSDec 2" xfId="64"/>
    <cellStyle name="PSDec 3" xfId="65"/>
    <cellStyle name="PSDec 4" xfId="66"/>
    <cellStyle name="PSDec 5" xfId="67"/>
    <cellStyle name="PSDec 6" xfId="68"/>
    <cellStyle name="PSDec 7" xfId="69"/>
    <cellStyle name="PSDec 7 2" xfId="70"/>
    <cellStyle name="PSDec 8" xfId="71"/>
    <cellStyle name="PSDec 8 2" xfId="72"/>
    <cellStyle name="PSDec 9" xfId="73"/>
    <cellStyle name="PSDec 9 2" xfId="74"/>
    <cellStyle name="PSHeading" xfId="75"/>
    <cellStyle name="PSHeading 10" xfId="76"/>
    <cellStyle name="PSHeading 2" xfId="77"/>
    <cellStyle name="PSHeading 2 2" xfId="78"/>
    <cellStyle name="PSHeading 3" xfId="79"/>
    <cellStyle name="PSHeading 3 2" xfId="80"/>
    <cellStyle name="PSHeading 4" xfId="81"/>
    <cellStyle name="PSHeading 4 2" xfId="82"/>
    <cellStyle name="PSHeading 5" xfId="83"/>
    <cellStyle name="PSHeading 5 2" xfId="84"/>
    <cellStyle name="PSHeading 6" xfId="85"/>
    <cellStyle name="PSHeading 6 2" xfId="86"/>
    <cellStyle name="PSHeading 7" xfId="87"/>
    <cellStyle name="PSHeading 7 2" xfId="88"/>
    <cellStyle name="PSHeading 8" xfId="89"/>
    <cellStyle name="PSHeading 8 2" xfId="90"/>
    <cellStyle name="PSHeading 9" xfId="91"/>
    <cellStyle name="PSInt" xfId="92"/>
    <cellStyle name="PSInt 2" xfId="93"/>
    <cellStyle name="PSInt 3" xfId="94"/>
    <cellStyle name="PSInt 4" xfId="95"/>
    <cellStyle name="PSInt 5" xfId="96"/>
    <cellStyle name="PSInt 6" xfId="97"/>
    <cellStyle name="PSInt 6 2" xfId="98"/>
    <cellStyle name="PSInt 7" xfId="99"/>
    <cellStyle name="PSInt 7 2" xfId="100"/>
    <cellStyle name="PSInt 8" xfId="101"/>
    <cellStyle name="PSInt 8 2" xfId="102"/>
    <cellStyle name="PSInt 9" xfId="103"/>
    <cellStyle name="PSSpacer" xfId="104"/>
    <cellStyle name="PSSpacer 2" xfId="105"/>
    <cellStyle name="PSSpacer 3" xfId="106"/>
    <cellStyle name="PSSpacer 4" xfId="107"/>
    <cellStyle name="PSSpacer 5" xfId="108"/>
    <cellStyle name="PSSpacer 6" xfId="109"/>
    <cellStyle name="PSSpacer 6 2" xfId="110"/>
    <cellStyle name="PSSpacer 7" xfId="111"/>
    <cellStyle name="PSSpacer 7 2" xfId="112"/>
    <cellStyle name="PSSpacer 8" xfId="113"/>
    <cellStyle name="PSSpacer 8 2" xfId="114"/>
    <cellStyle name="PSSpacer 9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13%20Rate%20Case%20Utah\Models\Rate_Case_Model_2013_2014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Optional Adjustment 1"/>
      <sheetName val="Optional Adjustment 2"/>
      <sheetName val="Optional Adjustment 3"/>
      <sheetName val="Optional Adjustment 4"/>
      <sheetName val="Optional Adjustment 5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Page 2"/>
      <sheetName val="Rate Design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</sheetNames>
    <sheetDataSet>
      <sheetData sheetId="0">
        <row r="1">
          <cell r="B1" t="str">
            <v>Questar Gas Company</v>
          </cell>
        </row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U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U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U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U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0.10349999999999999</v>
          </cell>
          <cell r="S19">
            <v>0</v>
          </cell>
          <cell r="U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U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U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Y.E  RB DEC 2014</v>
          </cell>
          <cell r="S27" t="str">
            <v>Y</v>
          </cell>
          <cell r="U27">
            <v>18</v>
          </cell>
          <cell r="W27">
            <v>0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U28">
            <v>19</v>
          </cell>
          <cell r="W28">
            <v>0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U29">
            <v>20</v>
          </cell>
          <cell r="W29">
            <v>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YE Proj Rev DEC 2014 FT1 Shift</v>
          </cell>
          <cell r="S30" t="str">
            <v>Y</v>
          </cell>
          <cell r="U30">
            <v>21</v>
          </cell>
          <cell r="W30">
            <v>0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U31">
            <v>22</v>
          </cell>
          <cell r="W31">
            <v>0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U32">
            <v>23</v>
          </cell>
          <cell r="W32">
            <v>0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U33">
            <v>24</v>
          </cell>
          <cell r="W33">
            <v>0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U34">
            <v>25</v>
          </cell>
          <cell r="W34">
            <v>0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U35">
            <v>26</v>
          </cell>
          <cell r="W35">
            <v>0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U36">
            <v>27</v>
          </cell>
          <cell r="W36">
            <v>0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U37">
            <v>28</v>
          </cell>
          <cell r="W37">
            <v>0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U38">
            <v>29</v>
          </cell>
          <cell r="W38">
            <v>0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U39">
            <v>30</v>
          </cell>
          <cell r="W39">
            <v>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U40">
            <v>31</v>
          </cell>
          <cell r="W40">
            <v>0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U41">
            <v>32</v>
          </cell>
          <cell r="W41">
            <v>0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U42">
            <v>33</v>
          </cell>
          <cell r="W42">
            <v>0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U43">
            <v>34</v>
          </cell>
          <cell r="W43">
            <v>0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U44">
            <v>35</v>
          </cell>
          <cell r="W44">
            <v>0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U45">
            <v>36</v>
          </cell>
          <cell r="W45">
            <v>0</v>
          </cell>
        </row>
        <row r="46">
          <cell r="A46">
            <v>20</v>
          </cell>
          <cell r="B46" t="str">
            <v>Optional Adjustment 1</v>
          </cell>
          <cell r="C46" t="str">
            <v>Optional Adjustment 1</v>
          </cell>
          <cell r="D46">
            <v>0</v>
          </cell>
          <cell r="E46" t="str">
            <v>N</v>
          </cell>
          <cell r="F46" t="str">
            <v>Optional Adjustment 1</v>
          </cell>
          <cell r="H46" t="str">
            <v>Optional Adjustment 1</v>
          </cell>
          <cell r="I46" t="str">
            <v>N</v>
          </cell>
          <cell r="J46" t="str">
            <v>Optional Adjustment 1</v>
          </cell>
          <cell r="K46" t="str">
            <v>N</v>
          </cell>
          <cell r="L46" t="str">
            <v>Optional Adjustment 1</v>
          </cell>
          <cell r="M46" t="str">
            <v>N</v>
          </cell>
          <cell r="N46" t="str">
            <v>Optional Adjustment 1</v>
          </cell>
          <cell r="O46" t="str">
            <v>N</v>
          </cell>
          <cell r="P46" t="str">
            <v>Optional Adjustment 1</v>
          </cell>
          <cell r="Q46" t="str">
            <v>N</v>
          </cell>
          <cell r="R46" t="str">
            <v>Optional Adjustment 1</v>
          </cell>
          <cell r="S46" t="str">
            <v>N</v>
          </cell>
          <cell r="U46">
            <v>37</v>
          </cell>
          <cell r="W46">
            <v>0</v>
          </cell>
        </row>
        <row r="47">
          <cell r="A47">
            <v>21</v>
          </cell>
          <cell r="B47" t="str">
            <v>Optional Adjustment 2</v>
          </cell>
          <cell r="C47" t="str">
            <v>Optional Adjustment 2</v>
          </cell>
          <cell r="D47">
            <v>0</v>
          </cell>
          <cell r="E47" t="str">
            <v>N</v>
          </cell>
          <cell r="F47" t="str">
            <v>Optional Adjustment 2</v>
          </cell>
          <cell r="H47" t="str">
            <v>Optional Adjustment 2</v>
          </cell>
          <cell r="I47" t="str">
            <v>N</v>
          </cell>
          <cell r="J47" t="str">
            <v>Optional Adjustment 2</v>
          </cell>
          <cell r="K47" t="str">
            <v>N</v>
          </cell>
          <cell r="L47" t="str">
            <v>Optional Adjustment 2</v>
          </cell>
          <cell r="M47" t="str">
            <v>N</v>
          </cell>
          <cell r="N47" t="str">
            <v>Optional Adjustment 2</v>
          </cell>
          <cell r="O47" t="str">
            <v>N</v>
          </cell>
          <cell r="P47" t="str">
            <v>Optional Adjustment 2</v>
          </cell>
          <cell r="Q47" t="str">
            <v>N</v>
          </cell>
          <cell r="R47" t="str">
            <v>Optional Adjustment 2</v>
          </cell>
          <cell r="S47" t="str">
            <v>N</v>
          </cell>
          <cell r="U47">
            <v>38</v>
          </cell>
          <cell r="W47">
            <v>0</v>
          </cell>
        </row>
        <row r="48">
          <cell r="A48">
            <v>22</v>
          </cell>
          <cell r="B48" t="str">
            <v>Optional Adjustment 3</v>
          </cell>
          <cell r="C48" t="str">
            <v>Optional Adjustment 3</v>
          </cell>
          <cell r="D48">
            <v>0</v>
          </cell>
          <cell r="E48" t="str">
            <v>N</v>
          </cell>
          <cell r="F48" t="str">
            <v>Optional Adjustment 3</v>
          </cell>
          <cell r="H48" t="str">
            <v>Optional Adjustment 3</v>
          </cell>
          <cell r="I48" t="str">
            <v>N</v>
          </cell>
          <cell r="J48" t="str">
            <v>Optional Adjustment 3</v>
          </cell>
          <cell r="K48" t="str">
            <v>N</v>
          </cell>
          <cell r="L48" t="str">
            <v>Optional Adjustment 3</v>
          </cell>
          <cell r="M48" t="str">
            <v>N</v>
          </cell>
          <cell r="N48" t="str">
            <v>Optional Adjustment 3</v>
          </cell>
          <cell r="O48" t="str">
            <v>N</v>
          </cell>
          <cell r="P48" t="str">
            <v>Optional Adjustment 3</v>
          </cell>
          <cell r="Q48" t="str">
            <v>N</v>
          </cell>
          <cell r="R48" t="str">
            <v>Optional Adjustment 3</v>
          </cell>
          <cell r="S48" t="str">
            <v>N</v>
          </cell>
          <cell r="U48">
            <v>39</v>
          </cell>
          <cell r="W48">
            <v>0</v>
          </cell>
        </row>
        <row r="49">
          <cell r="A49">
            <v>23</v>
          </cell>
          <cell r="B49" t="str">
            <v>Optional Adjustment 4</v>
          </cell>
          <cell r="C49" t="str">
            <v>Optional Adjustment 4</v>
          </cell>
          <cell r="D49">
            <v>0</v>
          </cell>
          <cell r="E49" t="str">
            <v>N</v>
          </cell>
          <cell r="F49" t="str">
            <v>Optional Adjustment 4</v>
          </cell>
          <cell r="H49" t="str">
            <v>Optional Adjustment 4</v>
          </cell>
          <cell r="I49" t="str">
            <v>N</v>
          </cell>
          <cell r="J49" t="str">
            <v>Optional Adjustment 4</v>
          </cell>
          <cell r="K49" t="str">
            <v>N</v>
          </cell>
          <cell r="L49" t="str">
            <v>Optional Adjustment 4</v>
          </cell>
          <cell r="M49" t="str">
            <v>N</v>
          </cell>
          <cell r="N49" t="str">
            <v>Optional Adjustment 4</v>
          </cell>
          <cell r="O49" t="str">
            <v>N</v>
          </cell>
          <cell r="P49" t="str">
            <v>Optional Adjustment 4</v>
          </cell>
          <cell r="Q49" t="str">
            <v>N</v>
          </cell>
          <cell r="R49" t="str">
            <v>Optional Adjustment 4</v>
          </cell>
          <cell r="S49" t="str">
            <v>N</v>
          </cell>
          <cell r="U49">
            <v>40</v>
          </cell>
          <cell r="W49">
            <v>0</v>
          </cell>
        </row>
        <row r="50">
          <cell r="A50">
            <v>24</v>
          </cell>
          <cell r="B50" t="str">
            <v>Optional Adjustment 5</v>
          </cell>
          <cell r="C50" t="str">
            <v>Optional Adjustment 5</v>
          </cell>
          <cell r="D50">
            <v>0</v>
          </cell>
          <cell r="E50" t="str">
            <v>N</v>
          </cell>
          <cell r="F50" t="str">
            <v>Optional Adjustment 5</v>
          </cell>
          <cell r="H50" t="str">
            <v>Optional Adjustment 5</v>
          </cell>
          <cell r="I50" t="str">
            <v>N</v>
          </cell>
          <cell r="J50" t="str">
            <v>Optional Adjustment 5</v>
          </cell>
          <cell r="K50" t="str">
            <v>N</v>
          </cell>
          <cell r="L50" t="str">
            <v>Optional Adjustment 5</v>
          </cell>
          <cell r="M50" t="str">
            <v>N</v>
          </cell>
          <cell r="N50" t="str">
            <v>Optional Adjustment 5</v>
          </cell>
          <cell r="O50" t="str">
            <v>N</v>
          </cell>
          <cell r="P50" t="str">
            <v>Optional Adjustment 5</v>
          </cell>
          <cell r="Q50" t="str">
            <v>N</v>
          </cell>
          <cell r="R50" t="str">
            <v>Optional Adjustment 5</v>
          </cell>
          <cell r="S50" t="str">
            <v>N</v>
          </cell>
          <cell r="U50">
            <v>41</v>
          </cell>
          <cell r="W50">
            <v>0</v>
          </cell>
        </row>
        <row r="51">
          <cell r="A51">
            <v>25</v>
          </cell>
          <cell r="B51" t="str">
            <v>Dist Gas Effective 2012</v>
          </cell>
          <cell r="C51" t="str">
            <v>District Gas &amp; Pretax</v>
          </cell>
          <cell r="D51">
            <v>0</v>
          </cell>
          <cell r="E51">
            <v>0</v>
          </cell>
          <cell r="F51" t="str">
            <v>Dist Gas Effective 2012</v>
          </cell>
          <cell r="H51" t="str">
            <v>Dist Gas Effective 2012</v>
          </cell>
          <cell r="I51">
            <v>0</v>
          </cell>
          <cell r="J51" t="str">
            <v>Dist Gas Effective 2012</v>
          </cell>
          <cell r="K51">
            <v>0</v>
          </cell>
          <cell r="L51" t="str">
            <v>Dist Gas Effective 2012</v>
          </cell>
          <cell r="M51">
            <v>0</v>
          </cell>
          <cell r="N51" t="str">
            <v>Dist Gas Effective 2012</v>
          </cell>
          <cell r="O51">
            <v>0</v>
          </cell>
          <cell r="P51" t="str">
            <v>Dist Gas Effective 2012</v>
          </cell>
          <cell r="Q51">
            <v>0</v>
          </cell>
          <cell r="R51" t="str">
            <v>Dist Gas Effective 2012</v>
          </cell>
          <cell r="S51">
            <v>0</v>
          </cell>
          <cell r="U51">
            <v>42</v>
          </cell>
          <cell r="W51">
            <v>0</v>
          </cell>
        </row>
        <row r="52">
          <cell r="A52">
            <v>26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43</v>
          </cell>
          <cell r="W52">
            <v>0</v>
          </cell>
        </row>
        <row r="53">
          <cell r="A53">
            <v>27</v>
          </cell>
          <cell r="B53" t="str">
            <v>AVG CAP STR DEC 14</v>
          </cell>
          <cell r="C53" t="str">
            <v>Capital Structure</v>
          </cell>
          <cell r="D53">
            <v>0</v>
          </cell>
          <cell r="E53">
            <v>0</v>
          </cell>
          <cell r="F53" t="str">
            <v>AVG CAP STR DEC 14</v>
          </cell>
          <cell r="H53" t="str">
            <v>AVG CAP STR DEC 12</v>
          </cell>
          <cell r="I53">
            <v>0</v>
          </cell>
          <cell r="J53" t="str">
            <v>AVG CAP STR DEC 12</v>
          </cell>
          <cell r="K53">
            <v>0</v>
          </cell>
          <cell r="L53" t="str">
            <v>AVG CAP STR DEC 13</v>
          </cell>
          <cell r="M53">
            <v>0</v>
          </cell>
          <cell r="N53" t="str">
            <v>YE CAP STR DEC 13</v>
          </cell>
          <cell r="O53">
            <v>0</v>
          </cell>
          <cell r="P53" t="str">
            <v>AVG CAP STR DEC 14</v>
          </cell>
          <cell r="Q53">
            <v>0</v>
          </cell>
          <cell r="R53" t="str">
            <v>AVG CAP STR DEC 14</v>
          </cell>
          <cell r="S53">
            <v>0</v>
          </cell>
          <cell r="U53">
            <v>44</v>
          </cell>
          <cell r="W53">
            <v>0</v>
          </cell>
        </row>
        <row r="54">
          <cell r="A54">
            <v>28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W54">
            <v>0</v>
          </cell>
        </row>
        <row r="60">
          <cell r="H60" t="str">
            <v>Revenue Scenarios</v>
          </cell>
        </row>
        <row r="61">
          <cell r="H61" t="str">
            <v>Booked Rev DEC 2012</v>
          </cell>
        </row>
        <row r="62">
          <cell r="H62" t="str">
            <v>AVG Projected Rev DEC 2013</v>
          </cell>
        </row>
        <row r="63">
          <cell r="H63" t="str">
            <v>AVG Projected Rev DEC 2013 with CET</v>
          </cell>
        </row>
        <row r="64">
          <cell r="H64" t="str">
            <v>YE Projected Rev DEC 2013</v>
          </cell>
        </row>
        <row r="65">
          <cell r="H65" t="str">
            <v>YE Projected Rev DEC 2013 with CET</v>
          </cell>
        </row>
        <row r="66">
          <cell r="H66" t="str">
            <v>AVG Projected Rev DEC 2014</v>
          </cell>
        </row>
        <row r="67">
          <cell r="H67" t="str">
            <v>AVG Projected Rev DEC 2014 with CET</v>
          </cell>
        </row>
        <row r="68">
          <cell r="H68" t="str">
            <v>AVG Projected Rev DEC 2014 FT1 Shift</v>
          </cell>
        </row>
        <row r="69">
          <cell r="H69" t="str">
            <v>YE Proj Rev DEC 2014 FT1 Shift</v>
          </cell>
        </row>
        <row r="70">
          <cell r="H70" t="str">
            <v>AVG Projected Rev DEC 2013 FT1 Shift</v>
          </cell>
        </row>
        <row r="71">
          <cell r="H71" t="str">
            <v>YE Projected Rev DEC 2013 FT1 Shift</v>
          </cell>
        </row>
        <row r="72">
          <cell r="H72" t="str">
            <v>AVG Projected Rev DEC 2014 FT1 Shift with CET</v>
          </cell>
        </row>
        <row r="73">
          <cell r="H73" t="str">
            <v>AVG Projected Rev DEC 2013 FT1 Shift with CET</v>
          </cell>
        </row>
      </sheetData>
      <sheetData sheetId="1">
        <row r="6">
          <cell r="J6" t="str">
            <v>Utah</v>
          </cell>
        </row>
      </sheetData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-69692315.373750165</v>
          </cell>
          <cell r="AN174">
            <v>-70269039.326485068</v>
          </cell>
          <cell r="AO174">
            <v>-72996414.201329902</v>
          </cell>
          <cell r="AP174">
            <v>-73826207.596396536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-24532346.414202362</v>
          </cell>
          <cell r="AN175">
            <v>-25697537.346956484</v>
          </cell>
          <cell r="AO175">
            <v>-25696259.0732054</v>
          </cell>
          <cell r="AP175">
            <v>-26998401.359637029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-542570001.12180054</v>
          </cell>
          <cell r="AN176">
            <v>-559946624.84226489</v>
          </cell>
          <cell r="AO176">
            <v>-568304678.7431277</v>
          </cell>
          <cell r="AP176">
            <v>-588292314.29275644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-135086587.62088743</v>
          </cell>
          <cell r="AN177">
            <v>-133128283.22942938</v>
          </cell>
          <cell r="AO177">
            <v>-141491887.81747183</v>
          </cell>
          <cell r="AP177">
            <v>-139867520.1603806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-771881250.53064048</v>
          </cell>
          <cell r="AN178">
            <v>-789041484.74513578</v>
          </cell>
          <cell r="AO178">
            <v>-808489239.83513486</v>
          </cell>
          <cell r="AP178">
            <v>-828984443.40917063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5426909.0762498155</v>
          </cell>
          <cell r="AN189">
            <v>4850185.1235149149</v>
          </cell>
          <cell r="AO189">
            <v>2122810.2486700788</v>
          </cell>
          <cell r="AP189">
            <v>1293016.8536034469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39000213.561909743</v>
          </cell>
          <cell r="AN190">
            <v>41090905.912697285</v>
          </cell>
          <cell r="AO190">
            <v>43681365.032114223</v>
          </cell>
          <cell r="AP190">
            <v>45856098.004190303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1160651164.0164523</v>
          </cell>
          <cell r="AN191">
            <v>1224111951.29707</v>
          </cell>
          <cell r="AO191">
            <v>1278887327.2977443</v>
          </cell>
          <cell r="AP191">
            <v>1352827992.878561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70319648.691815823</v>
          </cell>
          <cell r="AN192">
            <v>79641215.1973598</v>
          </cell>
          <cell r="AO192">
            <v>76896254.651021361</v>
          </cell>
          <cell r="AP192">
            <v>85740988.132623523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1275397935.3464277</v>
          </cell>
          <cell r="AN195">
            <v>1349694257.530642</v>
          </cell>
          <cell r="AO195">
            <v>1401587757.2295499</v>
          </cell>
          <cell r="AP195">
            <v>1485718095.8689783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484317.15202879976</v>
          </cell>
          <cell r="AK201">
            <v>513254.15553417633</v>
          </cell>
          <cell r="AL201">
            <v>513254.15553417633</v>
          </cell>
          <cell r="AM201">
            <v>552149.73168923974</v>
          </cell>
          <cell r="AN201">
            <v>509133.12650464306</v>
          </cell>
          <cell r="AO201">
            <v>580441.38642631832</v>
          </cell>
          <cell r="AP201">
            <v>535220.64915218751</v>
          </cell>
        </row>
        <row r="202">
          <cell r="AJ202">
            <v>12893504.087971201</v>
          </cell>
          <cell r="AK202">
            <v>13663865.764049158</v>
          </cell>
          <cell r="AL202">
            <v>13663865.764049158</v>
          </cell>
          <cell r="AM202">
            <v>14699344.825772507</v>
          </cell>
          <cell r="AN202">
            <v>13554155.619743191</v>
          </cell>
          <cell r="AO202">
            <v>15452526.009796107</v>
          </cell>
          <cell r="AP202">
            <v>14248658.340722922</v>
          </cell>
        </row>
        <row r="203">
          <cell r="AJ203">
            <v>13377821.24</v>
          </cell>
          <cell r="AK203">
            <v>14177119.919583334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-9751276.4552911911</v>
          </cell>
          <cell r="AK268">
            <v>-8900395.3256218228</v>
          </cell>
          <cell r="AL268">
            <v>-9751276.4552911911</v>
          </cell>
          <cell r="AM268">
            <v>-10079393.37449008</v>
          </cell>
          <cell r="AN268">
            <v>-11194016.727653457</v>
          </cell>
          <cell r="AO268">
            <v>-11236156.627400875</v>
          </cell>
          <cell r="AP268">
            <v>-11474695.987199526</v>
          </cell>
        </row>
        <row r="269">
          <cell r="AJ269">
            <v>-285031456.23470885</v>
          </cell>
          <cell r="AK269">
            <v>-263630215.03979483</v>
          </cell>
          <cell r="AL269">
            <v>-285031456.23470885</v>
          </cell>
          <cell r="AM269">
            <v>-295647552.6678437</v>
          </cell>
          <cell r="AN269">
            <v>-327671117.67460865</v>
          </cell>
          <cell r="AO269">
            <v>-329316462.3036415</v>
          </cell>
          <cell r="AP269">
            <v>-335763850.26167095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40469018.136398412</v>
          </cell>
          <cell r="AN276">
            <v>39546360.288698494</v>
          </cell>
          <cell r="AO276">
            <v>36814707.342239834</v>
          </cell>
          <cell r="AP276">
            <v>35969743.412424497</v>
          </cell>
        </row>
        <row r="277">
          <cell r="AJ277">
            <v>26773423.424708806</v>
          </cell>
          <cell r="AK277">
            <v>24884346.416128181</v>
          </cell>
          <cell r="AL277">
            <v>26773423.424708806</v>
          </cell>
          <cell r="AM277">
            <v>28920820.18741966</v>
          </cell>
          <cell r="AN277">
            <v>29896889.185043827</v>
          </cell>
          <cell r="AO277">
            <v>32445208.404713348</v>
          </cell>
          <cell r="AP277">
            <v>34381402.016990781</v>
          </cell>
        </row>
        <row r="278">
          <cell r="AJ278">
            <v>823552255.01529121</v>
          </cell>
          <cell r="AK278">
            <v>786296346.43553805</v>
          </cell>
          <cell r="AL278">
            <v>823552255.01529121</v>
          </cell>
          <cell r="AM278">
            <v>865003611.34860861</v>
          </cell>
          <cell r="AN278">
            <v>896440833.62246132</v>
          </cell>
          <cell r="AO278">
            <v>949570864.99410272</v>
          </cell>
          <cell r="AP278">
            <v>1017064142.6168901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58120315.907685123</v>
          </cell>
          <cell r="AN279">
            <v>66397909.158639185</v>
          </cell>
          <cell r="AO279">
            <v>63414394.273088694</v>
          </cell>
          <cell r="AP279">
            <v>72333978.501874074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992513765.58011186</v>
          </cell>
          <cell r="AN280">
            <v>1032281992.2548429</v>
          </cell>
          <cell r="AO280">
            <v>1082245175.0141447</v>
          </cell>
          <cell r="AP280">
            <v>1159749266.5481794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992513765.58011174</v>
          </cell>
          <cell r="AN282">
            <v>1031596524.748595</v>
          </cell>
          <cell r="AO282">
            <v>1079590028.8579221</v>
          </cell>
          <cell r="AP282">
            <v>1158343208.7983043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615771.14472665789</v>
          </cell>
          <cell r="H388">
            <v>680327.22221398994</v>
          </cell>
          <cell r="J388">
            <v>680327.22221398994</v>
          </cell>
        </row>
        <row r="389">
          <cell r="F389">
            <v>1529629.5630000001</v>
          </cell>
          <cell r="G389">
            <v>1619756.1579617658</v>
          </cell>
          <cell r="H389">
            <v>1789567.7916172852</v>
          </cell>
          <cell r="J389">
            <v>1789567.7916172852</v>
          </cell>
        </row>
        <row r="390">
          <cell r="F390">
            <v>36667248.866999999</v>
          </cell>
          <cell r="G390">
            <v>38827702.853334449</v>
          </cell>
          <cell r="H390">
            <v>42898312.877075717</v>
          </cell>
          <cell r="J390">
            <v>42898312.877075717</v>
          </cell>
        </row>
        <row r="391">
          <cell r="F391">
            <v>8377548.5600000005</v>
          </cell>
          <cell r="G391">
            <v>8871158.2182487696</v>
          </cell>
          <cell r="H391">
            <v>9801190.7185437754</v>
          </cell>
          <cell r="J391">
            <v>9801190.7185437754</v>
          </cell>
        </row>
        <row r="392">
          <cell r="F392">
            <v>47155935.350000001</v>
          </cell>
          <cell r="G392">
            <v>49934388.374271646</v>
          </cell>
          <cell r="H392">
            <v>55169398.609450765</v>
          </cell>
          <cell r="J392">
            <v>55169398.609450765</v>
          </cell>
        </row>
        <row r="393">
          <cell r="F393">
            <v>0</v>
          </cell>
          <cell r="G393">
            <v>49934388.374271646</v>
          </cell>
          <cell r="H393">
            <v>55169398.609450765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49934388.374271646</v>
          </cell>
          <cell r="H401">
            <v>55169398.609450765</v>
          </cell>
          <cell r="J401">
            <v>55169398.609450765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854894.54351277591</v>
          </cell>
          <cell r="J406">
            <v>854894.54351277591</v>
          </cell>
        </row>
        <row r="407">
          <cell r="F407">
            <v>13693801.23</v>
          </cell>
          <cell r="G407">
            <v>15287407.596381633</v>
          </cell>
          <cell r="H407">
            <v>16295918.942539629</v>
          </cell>
          <cell r="J407">
            <v>16295918.942539629</v>
          </cell>
        </row>
        <row r="408">
          <cell r="F408">
            <v>1771962.9700000002</v>
          </cell>
          <cell r="G408">
            <v>1978173.8987666732</v>
          </cell>
          <cell r="H408">
            <v>2108674.1689401451</v>
          </cell>
          <cell r="J408">
            <v>2108674.1689401451</v>
          </cell>
        </row>
        <row r="409">
          <cell r="F409">
            <v>16184149.950000001</v>
          </cell>
          <cell r="G409">
            <v>18067568.875220884</v>
          </cell>
          <cell r="H409">
            <v>19259487.654992551</v>
          </cell>
          <cell r="J409">
            <v>19259487.654992551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40157716.134992547</v>
          </cell>
          <cell r="J425">
            <v>40157716.134992547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88900185.729492515</v>
          </cell>
          <cell r="H428">
            <v>95327114.744443312</v>
          </cell>
          <cell r="J428">
            <v>95327114.744443312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68001957.249492526</v>
          </cell>
          <cell r="H430">
            <v>74428886.264443308</v>
          </cell>
          <cell r="J430">
            <v>74428886.264443308</v>
          </cell>
        </row>
        <row r="431">
          <cell r="F431">
            <v>790661833.67652988</v>
          </cell>
          <cell r="G431">
            <v>790373289.67092252</v>
          </cell>
          <cell r="H431">
            <v>798146894.96463394</v>
          </cell>
          <cell r="I431">
            <v>0</v>
          </cell>
          <cell r="J431">
            <v>798146894.96463394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0.47932772422060577</v>
          </cell>
          <cell r="D14">
            <v>0.47932772422060577</v>
          </cell>
          <cell r="E14">
            <v>0.47932772422060577</v>
          </cell>
        </row>
        <row r="15">
          <cell r="C15">
            <v>5.2254002593529969E-2</v>
          </cell>
          <cell r="D15">
            <v>5.2254002593529969E-2</v>
          </cell>
          <cell r="E15">
            <v>5.2254002593529969E-2</v>
          </cell>
        </row>
        <row r="16">
          <cell r="C16">
            <v>1.0149999999999999</v>
          </cell>
          <cell r="D16">
            <v>1.0149999999999999</v>
          </cell>
          <cell r="E16">
            <v>1.0149999999999999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138931864.07679743</v>
          </cell>
          <cell r="D19">
            <v>133399880.94261324</v>
          </cell>
          <cell r="E19">
            <v>5531983.1341841854</v>
          </cell>
        </row>
        <row r="20">
          <cell r="C20">
            <v>55169398.609450765</v>
          </cell>
          <cell r="D20">
            <v>53000279.350352928</v>
          </cell>
          <cell r="E20">
            <v>53000279.350352928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19259487.654992551</v>
          </cell>
          <cell r="D22">
            <v>18328252.797931243</v>
          </cell>
          <cell r="E22">
            <v>18328252.797931243</v>
          </cell>
        </row>
        <row r="23">
          <cell r="C23">
            <v>1043763689.3984787</v>
          </cell>
          <cell r="D23">
            <v>1006304583.6314487</v>
          </cell>
          <cell r="E23">
            <v>1006304583.6314487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2073704.4635542962</v>
          </cell>
          <cell r="D29">
            <v>1999860.3555513038</v>
          </cell>
          <cell r="E29">
            <v>122222.11679746638</v>
          </cell>
        </row>
        <row r="30">
          <cell r="C30">
            <v>26872133.881488811</v>
          </cell>
          <cell r="D30">
            <v>26210793.309842948</v>
          </cell>
          <cell r="E30">
            <v>-34590907.614700034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2148374.1303377575</v>
          </cell>
          <cell r="D32">
            <v>2072692.9582398715</v>
          </cell>
          <cell r="E32">
            <v>26030.272698920704</v>
          </cell>
        </row>
        <row r="33">
          <cell r="C33">
            <v>3321815.3061622758</v>
          </cell>
          <cell r="D33">
            <v>3240090.1841456508</v>
          </cell>
          <cell r="E33">
            <v>-4279268.3270055484</v>
          </cell>
        </row>
        <row r="34">
          <cell r="C34">
            <v>23529838.266215447</v>
          </cell>
          <cell r="D34">
            <v>22950944.280216105</v>
          </cell>
          <cell r="E34">
            <v>-30311887.432569992</v>
          </cell>
        </row>
        <row r="35">
          <cell r="C35">
            <v>26851653.572377723</v>
          </cell>
          <cell r="D35">
            <v>26191034.464361757</v>
          </cell>
          <cell r="E35">
            <v>-34591155.759575538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22533423.816679195</v>
          </cell>
          <cell r="D38">
            <v>0</v>
          </cell>
          <cell r="E38">
            <v>0</v>
          </cell>
        </row>
        <row r="39">
          <cell r="C39">
            <v>4318229.7556985281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1045912063.5288165</v>
          </cell>
          <cell r="D41">
            <v>1008377276.5896887</v>
          </cell>
          <cell r="E41">
            <v>37497318.829729676</v>
          </cell>
        </row>
        <row r="42">
          <cell r="C42">
            <v>6.6826854340620093E-2</v>
          </cell>
          <cell r="D42">
            <v>6.731587458446997E-2</v>
          </cell>
          <cell r="E42">
            <v>0.99113074523736455</v>
          </cell>
          <cell r="F42">
            <v>6.731587458446997E-2</v>
          </cell>
        </row>
        <row r="43">
          <cell r="C43">
            <v>69895013.122537613</v>
          </cell>
          <cell r="D43">
            <v>67879798.284740865</v>
          </cell>
          <cell r="E43">
            <v>37164745.556113034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1045912063.5288165</v>
          </cell>
          <cell r="D45">
            <v>1008377276.5896887</v>
          </cell>
          <cell r="E45">
            <v>37497318.829729676</v>
          </cell>
        </row>
        <row r="46">
          <cell r="C46">
            <v>2.5046792144574351E-2</v>
          </cell>
          <cell r="D46">
            <v>2.5046792144574351E-2</v>
          </cell>
          <cell r="E46">
            <v>2.5046792144574351E-2</v>
          </cell>
        </row>
        <row r="47">
          <cell r="C47">
            <v>26196742.056709111</v>
          </cell>
          <cell r="D47">
            <v>25256616.050053891</v>
          </cell>
          <cell r="E47">
            <v>939187.55070707318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43698271.065828502</v>
          </cell>
          <cell r="D49">
            <v>42623182.234686971</v>
          </cell>
          <cell r="E49">
            <v>36225558.005405962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26851653.572377607</v>
          </cell>
          <cell r="D51">
            <v>26191034.464361701</v>
          </cell>
          <cell r="E51">
            <v>22259831.116931375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138931864.07679743</v>
          </cell>
          <cell r="D55">
            <v>133399880.94261324</v>
          </cell>
          <cell r="E55">
            <v>5531983.1341841854</v>
          </cell>
        </row>
        <row r="56">
          <cell r="C56">
            <v>55169398.609450765</v>
          </cell>
          <cell r="D56">
            <v>53000279.350352928</v>
          </cell>
          <cell r="E56">
            <v>53000279.350352928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19259487.654992551</v>
          </cell>
          <cell r="D58">
            <v>18328252.797931243</v>
          </cell>
          <cell r="E58">
            <v>18328252.797931243</v>
          </cell>
        </row>
        <row r="59">
          <cell r="C59">
            <v>96746666.694915533</v>
          </cell>
          <cell r="D59">
            <v>94070832.749102712</v>
          </cell>
          <cell r="E59">
            <v>-65679307.276312158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1045912063.5288165</v>
          </cell>
          <cell r="D61">
            <v>1008377276.5896887</v>
          </cell>
          <cell r="E61">
            <v>37497318.829729676</v>
          </cell>
        </row>
        <row r="62">
          <cell r="C62">
            <v>2.5046792144574351E-2</v>
          </cell>
          <cell r="D62">
            <v>2.5046792144574351E-2</v>
          </cell>
          <cell r="E62">
            <v>2.5046792144574351E-2</v>
          </cell>
        </row>
        <row r="63">
          <cell r="C63">
            <v>26196742.056709111</v>
          </cell>
          <cell r="D63">
            <v>25256616.050053891</v>
          </cell>
          <cell r="E63">
            <v>939187.55070707318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70549924.638206422</v>
          </cell>
          <cell r="D65">
            <v>68814216.699048817</v>
          </cell>
          <cell r="E65">
            <v>-66618494.82701923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3321815.3061622758</v>
          </cell>
          <cell r="D67">
            <v>3240090.1841456508</v>
          </cell>
          <cell r="E67">
            <v>-3136705.4879891761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67228109.33204414</v>
          </cell>
          <cell r="D69">
            <v>65574126.514903165</v>
          </cell>
          <cell r="E69">
            <v>-63481789.339030057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23529838.266215447</v>
          </cell>
          <cell r="D71">
            <v>22950944.280216105</v>
          </cell>
          <cell r="E71">
            <v>-22218626.268660519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26851653.572377723</v>
          </cell>
          <cell r="D75">
            <v>26191034.464361757</v>
          </cell>
          <cell r="E75">
            <v>-25355331.756649695</v>
          </cell>
        </row>
      </sheetData>
      <sheetData sheetId="22"/>
      <sheetData sheetId="23">
        <row r="22">
          <cell r="H22">
            <v>4598774.0946837841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579176.42135263945</v>
          </cell>
          <cell r="E27">
            <v>426335.92079575383</v>
          </cell>
          <cell r="F27">
            <v>426335.92079575383</v>
          </cell>
        </row>
        <row r="28">
          <cell r="D28">
            <v>21755.53464736056</v>
          </cell>
          <cell r="E28">
            <v>16014.405204246183</v>
          </cell>
          <cell r="F28">
            <v>16014.405204246183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-225026.4923059615</v>
          </cell>
          <cell r="I15">
            <v>-225026.4923059615</v>
          </cell>
          <cell r="J15">
            <v>-229561.91624768553</v>
          </cell>
          <cell r="K15">
            <v>-234153.15457263927</v>
          </cell>
          <cell r="L15">
            <v>0</v>
          </cell>
        </row>
        <row r="16">
          <cell r="G16">
            <v>0</v>
          </cell>
          <cell r="H16">
            <v>-8452.6432179386393</v>
          </cell>
          <cell r="I16">
            <v>-8452.6432179386393</v>
          </cell>
          <cell r="J16">
            <v>-8623.0068050373775</v>
          </cell>
          <cell r="K16">
            <v>-8795.4669411381255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G22">
            <v>0</v>
          </cell>
          <cell r="H22">
            <v>0</v>
          </cell>
          <cell r="I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-16045.735939914906</v>
          </cell>
          <cell r="D28">
            <v>-27470.759159132809</v>
          </cell>
          <cell r="E28">
            <v>-28102.586619792863</v>
          </cell>
          <cell r="F28">
            <v>0</v>
          </cell>
        </row>
        <row r="29">
          <cell r="C29">
            <v>-602.72406008509279</v>
          </cell>
          <cell r="D29">
            <v>-1031.8808408671896</v>
          </cell>
          <cell r="E29">
            <v>-1055.6141002071349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-4203357.0539746908</v>
          </cell>
          <cell r="E19">
            <v>-4247387.4186759191</v>
          </cell>
          <cell r="F19">
            <v>-4345161.8458545385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-157890.19830849688</v>
          </cell>
          <cell r="E20">
            <v>-159544.10563185849</v>
          </cell>
          <cell r="F20">
            <v>-163216.79474641616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817.47050518110393</v>
          </cell>
          <cell r="E23">
            <v>833.36737303512507</v>
          </cell>
          <cell r="F23">
            <v>850.03472049582763</v>
          </cell>
          <cell r="G23">
            <v>0</v>
          </cell>
        </row>
        <row r="24">
          <cell r="D24">
            <v>30.706546818891489</v>
          </cell>
          <cell r="E24">
            <v>31.303678964870368</v>
          </cell>
          <cell r="F24">
            <v>31.929752544167776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-21743.875117125674</v>
          </cell>
          <cell r="C14">
            <v>-22004.801618531183</v>
          </cell>
          <cell r="D14">
            <v>-22444.897650901807</v>
          </cell>
          <cell r="E14">
            <v>0</v>
          </cell>
          <cell r="F14">
            <v>0</v>
          </cell>
        </row>
        <row r="15">
          <cell r="B15">
            <v>-816.76258051687159</v>
          </cell>
          <cell r="C15">
            <v>-826.56373148307409</v>
          </cell>
          <cell r="D15">
            <v>-843.09500611273563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7">
          <cell r="F7">
            <v>2.5046792144574351E-2</v>
          </cell>
        </row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AVG CAP STR DEC 14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>
            <v>0.10349999999999999</v>
          </cell>
          <cell r="D32">
            <v>0.10349999999999999</v>
          </cell>
          <cell r="E32">
            <v>0.10349999999999999</v>
          </cell>
          <cell r="F32">
            <v>0.10349999999999999</v>
          </cell>
          <cell r="G32">
            <v>0.10349999999999999</v>
          </cell>
          <cell r="H32">
            <v>0.10349999999999999</v>
          </cell>
          <cell r="I32">
            <v>0.10349999999999999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615771.14472665789</v>
          </cell>
          <cell r="H19">
            <v>680327.22221398994</v>
          </cell>
          <cell r="I19">
            <v>581508.36</v>
          </cell>
          <cell r="J19">
            <v>648274.45573503303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1619756.1579617658</v>
          </cell>
          <cell r="H20">
            <v>1789567.7916172852</v>
          </cell>
          <cell r="I20">
            <v>1630027.3199999998</v>
          </cell>
          <cell r="J20">
            <v>1705254.5425658911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38827702.853334449</v>
          </cell>
          <cell r="H21">
            <v>42898312.877075717</v>
          </cell>
          <cell r="I21">
            <v>38132671.679999992</v>
          </cell>
          <cell r="J21">
            <v>40877212.500531264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8871158.2182487696</v>
          </cell>
          <cell r="H22">
            <v>9801190.7185437754</v>
          </cell>
          <cell r="I22">
            <v>9046740.0000000056</v>
          </cell>
          <cell r="J22">
            <v>9339419.8720166478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49934388.374271646</v>
          </cell>
          <cell r="H23">
            <v>55169398.609450765</v>
          </cell>
          <cell r="I23">
            <v>49390947.359999999</v>
          </cell>
          <cell r="J23">
            <v>52570161.370848835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>
        <row r="49">
          <cell r="D49">
            <v>1774302.7953307328</v>
          </cell>
        </row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499198077.54305565</v>
          </cell>
          <cell r="E79">
            <v>454402330.2728563</v>
          </cell>
          <cell r="F79">
            <v>44795747.270199366</v>
          </cell>
          <cell r="G79">
            <v>828112.70743232965</v>
          </cell>
          <cell r="H79">
            <v>165254.94159214999</v>
          </cell>
          <cell r="I79">
            <v>393117.17975267849</v>
          </cell>
          <cell r="J79">
            <v>22656.612875211151</v>
          </cell>
          <cell r="K79">
            <v>88345.672309097747</v>
          </cell>
        </row>
        <row r="80">
          <cell r="C80" t="str">
            <v>FT-1 (N)</v>
          </cell>
          <cell r="D80">
            <v>499198077.54305565</v>
          </cell>
          <cell r="E80">
            <v>454402330.2728563</v>
          </cell>
          <cell r="F80">
            <v>44795747.270199366</v>
          </cell>
          <cell r="G80">
            <v>828112.70743232965</v>
          </cell>
          <cell r="H80">
            <v>165254.94159214999</v>
          </cell>
          <cell r="I80">
            <v>410895.02744203206</v>
          </cell>
          <cell r="J80">
            <v>4878.7651858575709</v>
          </cell>
          <cell r="K80">
            <v>88345.672309097747</v>
          </cell>
        </row>
        <row r="82">
          <cell r="C82" t="str">
            <v>FT-1 (E)</v>
          </cell>
          <cell r="D82">
            <v>305604069.57768363</v>
          </cell>
          <cell r="E82">
            <v>276622171.39123422</v>
          </cell>
          <cell r="F82">
            <v>28981898.1864493</v>
          </cell>
          <cell r="G82">
            <v>741582.36274078046</v>
          </cell>
          <cell r="H82">
            <v>243327.32905143019</v>
          </cell>
          <cell r="I82">
            <v>1261647.0160247765</v>
          </cell>
          <cell r="J82">
            <v>354700.92062462837</v>
          </cell>
          <cell r="K82">
            <v>58673.793874818577</v>
          </cell>
        </row>
        <row r="83">
          <cell r="C83" t="str">
            <v>FT-1 (N)</v>
          </cell>
          <cell r="D83">
            <v>305604069.57768369</v>
          </cell>
          <cell r="E83">
            <v>276622171.39123422</v>
          </cell>
          <cell r="F83">
            <v>28981898.186449304</v>
          </cell>
          <cell r="G83">
            <v>741582.36274078046</v>
          </cell>
          <cell r="H83">
            <v>243327.32905143025</v>
          </cell>
          <cell r="I83">
            <v>1418752.1974835894</v>
          </cell>
          <cell r="J83">
            <v>197595.73916581552</v>
          </cell>
          <cell r="K83">
            <v>58673.793874818584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64"/>
      <sheetData sheetId="65"/>
      <sheetData sheetId="66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60% Peak Day 40% Throughput</v>
          </cell>
          <cell r="D30">
            <v>0.78961156088465834</v>
          </cell>
          <cell r="E30">
            <v>0</v>
          </cell>
          <cell r="F30">
            <v>0</v>
          </cell>
          <cell r="G30">
            <v>2.7343842688961888E-2</v>
          </cell>
          <cell r="H30">
            <v>6.9942542555831311E-3</v>
          </cell>
          <cell r="I30">
            <v>0.1336827042571645</v>
          </cell>
          <cell r="J30">
            <v>3.9388500466466109E-2</v>
          </cell>
          <cell r="K30">
            <v>2.9791374471659976E-3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60% Peak Day 40% Throughput Less FT-1</v>
          </cell>
          <cell r="D32">
            <v>0.82198845346749239</v>
          </cell>
          <cell r="E32">
            <v>0</v>
          </cell>
          <cell r="F32">
            <v>0</v>
          </cell>
          <cell r="G32">
            <v>2.8465037845413953E-2</v>
          </cell>
          <cell r="H32">
            <v>7.2810436466557932E-3</v>
          </cell>
          <cell r="I32">
            <v>0.13916417232364997</v>
          </cell>
          <cell r="J32">
            <v>0</v>
          </cell>
          <cell r="K32">
            <v>3.1012927167878438E-3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0.87862558578218897</v>
          </cell>
          <cell r="E54">
            <v>0</v>
          </cell>
          <cell r="F54">
            <v>0</v>
          </cell>
          <cell r="G54">
            <v>1.2519048097115836E-2</v>
          </cell>
          <cell r="H54">
            <v>4.2535090260095989E-3</v>
          </cell>
          <cell r="I54">
            <v>5.7651601311089352E-2</v>
          </cell>
          <cell r="J54">
            <v>1.4942058540719854E-2</v>
          </cell>
          <cell r="K54">
            <v>3.200819724287652E-2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0.346603713932914</v>
          </cell>
          <cell r="E56">
            <v>0</v>
          </cell>
          <cell r="F56">
            <v>0</v>
          </cell>
          <cell r="G56">
            <v>5.137834170384728E-3</v>
          </cell>
          <cell r="H56">
            <v>1.4134254542129013E-3</v>
          </cell>
          <cell r="I56">
            <v>1.9220843389720198E-2</v>
          </cell>
          <cell r="J56">
            <v>5.2374096886321801E-3</v>
          </cell>
          <cell r="K56">
            <v>0.62238677336413606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0.89549039708337674</v>
          </cell>
          <cell r="E58">
            <v>0</v>
          </cell>
          <cell r="F58">
            <v>0</v>
          </cell>
          <cell r="G58">
            <v>1.2525696184714582E-2</v>
          </cell>
          <cell r="H58">
            <v>3.9580108482698073E-3</v>
          </cell>
          <cell r="I58">
            <v>5.3833883386865025E-2</v>
          </cell>
          <cell r="J58">
            <v>1.4670023570657489E-2</v>
          </cell>
          <cell r="K58">
            <v>1.9521988926116386E-2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0.9166109389303676</v>
          </cell>
          <cell r="E60">
            <v>0</v>
          </cell>
          <cell r="F60">
            <v>0</v>
          </cell>
          <cell r="G60">
            <v>1.3587260648616092E-2</v>
          </cell>
          <cell r="H60">
            <v>3.7378746407343102E-3</v>
          </cell>
          <cell r="I60">
            <v>5.0830486224665766E-2</v>
          </cell>
          <cell r="J60">
            <v>1.3850593110463112E-2</v>
          </cell>
          <cell r="K60">
            <v>1.3828464451531386E-3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0.91541205423245187</v>
          </cell>
          <cell r="E62">
            <v>0</v>
          </cell>
          <cell r="F62">
            <v>0</v>
          </cell>
          <cell r="G62">
            <v>1.2275252999306926E-2</v>
          </cell>
          <cell r="H62">
            <v>3.8861988831957921E-3</v>
          </cell>
          <cell r="I62">
            <v>5.2847513034784049E-2</v>
          </cell>
          <cell r="J62">
            <v>1.4400204568365851E-2</v>
          </cell>
          <cell r="K62">
            <v>1.1787762818954593E-3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0.91541205423245187</v>
          </cell>
          <cell r="E64">
            <v>0</v>
          </cell>
          <cell r="F64">
            <v>0</v>
          </cell>
          <cell r="G64">
            <v>1.2275252999306929E-2</v>
          </cell>
          <cell r="H64">
            <v>3.8861988831957921E-3</v>
          </cell>
          <cell r="I64">
            <v>5.2847513034784049E-2</v>
          </cell>
          <cell r="J64">
            <v>1.4400204568365849E-2</v>
          </cell>
          <cell r="K64">
            <v>1.1787762818954591E-3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0.9970091863805759</v>
          </cell>
          <cell r="E66">
            <v>0</v>
          </cell>
          <cell r="F66">
            <v>0</v>
          </cell>
          <cell r="G66">
            <v>1.6539245918816906E-3</v>
          </cell>
          <cell r="H66">
            <v>3.3005073992487178E-4</v>
          </cell>
          <cell r="I66">
            <v>8.2064842680102518E-4</v>
          </cell>
          <cell r="J66">
            <v>9.7439752421206039E-6</v>
          </cell>
          <cell r="K66">
            <v>1.7644588557443218E-4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0.89625977327379702</v>
          </cell>
          <cell r="E68">
            <v>0</v>
          </cell>
          <cell r="F68">
            <v>0</v>
          </cell>
          <cell r="G68">
            <v>1.4388999968704741E-2</v>
          </cell>
          <cell r="H68">
            <v>3.7506225757745343E-3</v>
          </cell>
          <cell r="I68">
            <v>6.5540484784573819E-2</v>
          </cell>
          <cell r="J68">
            <v>1.844936546161647E-2</v>
          </cell>
          <cell r="K68">
            <v>1.6107539355333458E-3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0.99137125511351409</v>
          </cell>
          <cell r="E70">
            <v>0</v>
          </cell>
          <cell r="F70">
            <v>0</v>
          </cell>
          <cell r="G70">
            <v>2.4056729307837025E-3</v>
          </cell>
          <cell r="H70">
            <v>7.8934720973607999E-4</v>
          </cell>
          <cell r="I70">
            <v>4.6023933799639125E-3</v>
          </cell>
          <cell r="J70">
            <v>6.4099518115907233E-4</v>
          </cell>
          <cell r="K70">
            <v>1.9033618484312918E-4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0.91700050590956306</v>
          </cell>
          <cell r="E74">
            <v>0</v>
          </cell>
          <cell r="F74">
            <v>0</v>
          </cell>
          <cell r="G74">
            <v>1.1775824594155188E-2</v>
          </cell>
          <cell r="H74">
            <v>3.1048643619409236E-3</v>
          </cell>
          <cell r="I74">
            <v>5.2251861405886238E-2</v>
          </cell>
          <cell r="J74">
            <v>1.4565936883685838E-2</v>
          </cell>
          <cell r="K74">
            <v>1.3010068447687519E-3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0.99312386090129312</v>
          </cell>
          <cell r="E76">
            <v>0</v>
          </cell>
          <cell r="F76">
            <v>0</v>
          </cell>
          <cell r="G76">
            <v>1.4707907561764648E-2</v>
          </cell>
          <cell r="H76">
            <v>5.2006724304388594E-4</v>
          </cell>
          <cell r="I76">
            <v>-5.1789891743465937E-3</v>
          </cell>
          <cell r="J76">
            <v>-2.0301687548510212E-2</v>
          </cell>
          <cell r="K76">
            <v>1.712884101675537E-2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0.95679654450382701</v>
          </cell>
          <cell r="E78">
            <v>0</v>
          </cell>
          <cell r="F78">
            <v>0</v>
          </cell>
          <cell r="G78">
            <v>1.3895953544768067E-2</v>
          </cell>
          <cell r="H78">
            <v>1.7992522705935112E-3</v>
          </cell>
          <cell r="I78">
            <v>1.6778434123187504E-2</v>
          </cell>
          <cell r="J78">
            <v>-7.2894644325087726E-3</v>
          </cell>
          <cell r="K78">
            <v>1.8019279990132635E-2</v>
          </cell>
        </row>
      </sheetData>
      <sheetData sheetId="67">
        <row r="9">
          <cell r="I9" t="str">
            <v>GSR</v>
          </cell>
        </row>
      </sheetData>
      <sheetData sheetId="68"/>
      <sheetData sheetId="69"/>
      <sheetData sheetId="70"/>
      <sheetData sheetId="71"/>
      <sheetData sheetId="72"/>
      <sheetData sheetId="7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8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19.5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67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434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8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19.5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67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434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28.82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1.6301958936113317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1.0301958936113316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1.0301958936113316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2.234010038840732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1.6340100388407319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1.6340100388407319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1.6301958936113317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1.0301958936113316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2.234010038840732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1.6340100388407319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0.83671927667930823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0.48671927667930825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8.6719276679308233E-2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1.2542659216639744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0.90426592166397446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0.50426592166397444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0.83671927667930823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0.48671927667930825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8.6719276679308233E-2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1.2542659216639744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0.90426592166397446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0.50426592166397444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6.1632810773544158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6.1632810773544158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0.56739675332914952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0.56739675332914952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1.8856336388438868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1.8856336388438868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0.28645165306056142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0.2684516530605614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0.18845165306056139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3.8451653060561392E-2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34400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1.0106970454229192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0.66069704542291918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0.27019767962352759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1.0106970454229192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0.66069704542291918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0.27019767962352759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T318">
            <v>0.12082999999999999</v>
          </cell>
          <cell r="V318">
            <v>0.12082999999999999</v>
          </cell>
        </row>
        <row r="319"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8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8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</sheetData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rgb="FFFFFF00"/>
    <pageSetUpPr fitToPage="1"/>
  </sheetPr>
  <dimension ref="A1:BU108"/>
  <sheetViews>
    <sheetView tabSelected="1" view="pageLayout" topLeftCell="F1" workbookViewId="0">
      <selection activeCell="L84" sqref="L84"/>
    </sheetView>
  </sheetViews>
  <sheetFormatPr defaultRowHeight="12.75"/>
  <cols>
    <col min="1" max="1" width="4.140625" style="1" customWidth="1"/>
    <col min="2" max="2" width="2.7109375" style="1" customWidth="1"/>
    <col min="3" max="3" width="6.7109375" style="1" customWidth="1"/>
    <col min="4" max="4" width="5.7109375" style="1" customWidth="1"/>
    <col min="5" max="5" width="21.7109375" style="1" bestFit="1" customWidth="1"/>
    <col min="6" max="6" width="14.5703125" style="1" customWidth="1"/>
    <col min="7" max="7" width="14.42578125" style="1" customWidth="1"/>
    <col min="8" max="8" width="15.28515625" style="1" hidden="1" customWidth="1"/>
    <col min="9" max="9" width="12.28515625" style="1" hidden="1" customWidth="1"/>
    <col min="10" max="10" width="11.5703125" style="1" bestFit="1" customWidth="1"/>
    <col min="11" max="11" width="11.7109375" style="1" customWidth="1"/>
    <col min="12" max="13" width="12.28515625" style="1" bestFit="1" customWidth="1"/>
    <col min="14" max="14" width="11.28515625" style="1" bestFit="1" customWidth="1"/>
    <col min="15" max="15" width="14.42578125" style="1" bestFit="1" customWidth="1"/>
    <col min="16" max="16" width="3.42578125" style="1" customWidth="1"/>
    <col min="17" max="18" width="14.42578125" style="1" bestFit="1" customWidth="1"/>
    <col min="19" max="19" width="14.140625" style="3" bestFit="1" customWidth="1"/>
    <col min="20" max="16384" width="9.140625" style="1"/>
  </cols>
  <sheetData>
    <row r="1" spans="1:73" ht="15.75">
      <c r="N1" s="2" t="s">
        <v>0</v>
      </c>
    </row>
    <row r="2" spans="1:73" ht="15.75">
      <c r="N2" s="4" t="s">
        <v>1</v>
      </c>
    </row>
    <row r="3" spans="1:73" ht="15.75">
      <c r="A3" s="5" t="s">
        <v>0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2" t="s">
        <v>2</v>
      </c>
      <c r="O3" s="7"/>
      <c r="Q3" s="6"/>
      <c r="R3" s="6"/>
    </row>
    <row r="4" spans="1:73" ht="15.75">
      <c r="A4" s="5" t="s">
        <v>83</v>
      </c>
      <c r="B4" s="8"/>
      <c r="C4" s="9"/>
      <c r="D4" s="9"/>
      <c r="E4" s="10"/>
      <c r="F4" s="11"/>
      <c r="G4" s="11"/>
      <c r="H4" s="3"/>
      <c r="I4" s="3"/>
      <c r="J4" s="3"/>
      <c r="K4" s="3"/>
      <c r="L4" s="3"/>
      <c r="M4" s="3"/>
      <c r="N4" s="4"/>
      <c r="O4" s="3"/>
      <c r="P4" s="12"/>
    </row>
    <row r="5" spans="1:73" ht="15.75">
      <c r="A5" s="5" t="s">
        <v>84</v>
      </c>
      <c r="B5" s="8"/>
      <c r="C5" s="9"/>
      <c r="D5" s="9"/>
      <c r="E5" s="10"/>
      <c r="F5" s="11"/>
      <c r="G5" s="11"/>
      <c r="H5" s="3"/>
      <c r="I5" s="3"/>
      <c r="J5" s="3"/>
      <c r="K5" s="3"/>
      <c r="L5" s="3"/>
      <c r="M5" s="3"/>
      <c r="N5" s="4"/>
      <c r="O5" s="3"/>
      <c r="P5" s="12"/>
    </row>
    <row r="6" spans="1:73">
      <c r="A6" s="5"/>
      <c r="B6" s="8"/>
      <c r="C6" s="9"/>
      <c r="D6" s="9"/>
      <c r="E6" s="10"/>
      <c r="F6" s="112" t="s">
        <v>3</v>
      </c>
      <c r="G6" s="112"/>
      <c r="H6" s="112"/>
      <c r="I6" s="112"/>
      <c r="J6" s="112"/>
      <c r="K6" s="112"/>
      <c r="L6" s="112"/>
      <c r="M6" s="112"/>
      <c r="N6" s="112"/>
      <c r="O6" s="13"/>
      <c r="P6" s="6"/>
    </row>
    <row r="7" spans="1:73">
      <c r="A7" s="5"/>
      <c r="B7" s="14"/>
      <c r="C7" s="14"/>
      <c r="D7" s="14"/>
      <c r="E7" s="14"/>
      <c r="F7" s="15"/>
      <c r="G7" s="15"/>
      <c r="H7" s="15"/>
      <c r="I7" s="6"/>
      <c r="J7" s="16"/>
      <c r="K7" s="9"/>
      <c r="L7" s="9"/>
      <c r="M7" s="6"/>
      <c r="N7" s="6"/>
      <c r="O7" s="6"/>
      <c r="P7" s="6"/>
    </row>
    <row r="8" spans="1:73" ht="13.5" thickBot="1">
      <c r="E8" s="6" t="s">
        <v>4</v>
      </c>
      <c r="F8" s="17" t="s">
        <v>5</v>
      </c>
      <c r="G8" s="18" t="s">
        <v>6</v>
      </c>
      <c r="H8" s="19" t="s">
        <v>6</v>
      </c>
      <c r="I8" s="19" t="s">
        <v>7</v>
      </c>
      <c r="J8" s="15" t="s">
        <v>7</v>
      </c>
      <c r="K8" s="15" t="s">
        <v>8</v>
      </c>
      <c r="L8" s="15" t="s">
        <v>9</v>
      </c>
      <c r="M8" s="15" t="s">
        <v>10</v>
      </c>
      <c r="N8" s="20" t="s">
        <v>11</v>
      </c>
      <c r="O8" s="6"/>
      <c r="P8" s="16"/>
      <c r="Q8" s="16"/>
      <c r="R8" s="16"/>
    </row>
    <row r="9" spans="1:73">
      <c r="A9" s="21"/>
      <c r="B9" s="13"/>
      <c r="C9" s="13"/>
      <c r="D9" s="13"/>
      <c r="E9" s="13"/>
      <c r="F9" s="22" t="s">
        <v>29</v>
      </c>
      <c r="G9" s="18"/>
      <c r="H9" s="23"/>
      <c r="I9" s="23"/>
      <c r="J9" s="23"/>
      <c r="K9" s="23"/>
      <c r="L9" s="23"/>
      <c r="M9" s="23"/>
      <c r="N9" s="24"/>
      <c r="O9" s="23"/>
      <c r="P9" s="23"/>
      <c r="Q9" s="113" t="s">
        <v>12</v>
      </c>
      <c r="R9" s="114"/>
      <c r="S9" s="115"/>
    </row>
    <row r="10" spans="1:73">
      <c r="A10" s="21"/>
      <c r="B10" s="8"/>
      <c r="C10" s="8"/>
      <c r="D10" s="8"/>
      <c r="E10" s="8"/>
      <c r="F10" s="22" t="s">
        <v>85</v>
      </c>
      <c r="G10" s="116" t="s">
        <v>13</v>
      </c>
      <c r="H10" s="117"/>
      <c r="I10" s="117"/>
      <c r="J10" s="117"/>
      <c r="K10" s="117"/>
      <c r="L10" s="117"/>
      <c r="M10" s="117"/>
      <c r="N10" s="118"/>
      <c r="O10" s="25"/>
      <c r="P10" s="15"/>
      <c r="Q10" s="26"/>
      <c r="R10" s="23"/>
      <c r="S10" s="27"/>
    </row>
    <row r="11" spans="1:73" ht="13.5" thickBot="1">
      <c r="A11" s="21"/>
      <c r="B11" s="119" t="s">
        <v>14</v>
      </c>
      <c r="C11" s="119"/>
      <c r="D11" s="119"/>
      <c r="E11" s="119"/>
      <c r="F11" s="28" t="s">
        <v>86</v>
      </c>
      <c r="G11" s="29" t="s">
        <v>15</v>
      </c>
      <c r="H11" s="30" t="s">
        <v>87</v>
      </c>
      <c r="I11" s="30" t="s">
        <v>88</v>
      </c>
      <c r="J11" s="30" t="s">
        <v>89</v>
      </c>
      <c r="K11" s="30" t="s">
        <v>90</v>
      </c>
      <c r="L11" s="30" t="s">
        <v>91</v>
      </c>
      <c r="M11" s="30" t="s">
        <v>92</v>
      </c>
      <c r="N11" s="31" t="s">
        <v>93</v>
      </c>
      <c r="O11" s="30"/>
      <c r="P11" s="15"/>
      <c r="Q11" s="32" t="s">
        <v>16</v>
      </c>
      <c r="R11" s="30" t="s">
        <v>17</v>
      </c>
      <c r="S11" s="33" t="s">
        <v>18</v>
      </c>
    </row>
    <row r="12" spans="1:73" ht="6.95" customHeight="1">
      <c r="A12" s="21"/>
      <c r="B12" s="15"/>
      <c r="C12" s="15"/>
      <c r="D12" s="15"/>
      <c r="E12" s="15"/>
      <c r="F12" s="22"/>
      <c r="G12" s="18"/>
      <c r="H12" s="15"/>
      <c r="I12" s="15"/>
      <c r="J12" s="15"/>
      <c r="K12" s="15"/>
      <c r="L12" s="15"/>
      <c r="M12" s="15"/>
      <c r="N12" s="20"/>
      <c r="O12" s="15"/>
      <c r="P12" s="15"/>
      <c r="Q12" s="34"/>
      <c r="R12" s="15"/>
      <c r="S12" s="35"/>
    </row>
    <row r="13" spans="1:73">
      <c r="A13" s="36">
        <v>1</v>
      </c>
      <c r="B13" s="120" t="s">
        <v>19</v>
      </c>
      <c r="C13" s="120"/>
      <c r="D13" s="120"/>
      <c r="E13" s="120"/>
      <c r="F13" s="37"/>
      <c r="G13" s="38"/>
      <c r="H13" s="39"/>
      <c r="I13" s="39"/>
      <c r="J13" s="39"/>
      <c r="K13" s="39"/>
      <c r="L13" s="39"/>
      <c r="M13" s="39"/>
      <c r="N13" s="40"/>
      <c r="O13" s="39"/>
      <c r="P13" s="39"/>
      <c r="Q13" s="26"/>
      <c r="R13" s="23"/>
      <c r="S13" s="41"/>
    </row>
    <row r="14" spans="1:73" ht="6.95" customHeight="1">
      <c r="A14" s="36"/>
      <c r="B14" s="6"/>
      <c r="C14" s="6"/>
      <c r="D14" s="6"/>
      <c r="E14" s="6"/>
      <c r="F14" s="37"/>
      <c r="G14" s="38"/>
      <c r="H14" s="39"/>
      <c r="I14" s="39"/>
      <c r="J14" s="39"/>
      <c r="K14" s="39"/>
      <c r="L14" s="39"/>
      <c r="M14" s="39"/>
      <c r="N14" s="40"/>
      <c r="O14" s="39"/>
      <c r="P14" s="39"/>
      <c r="Q14" s="26"/>
      <c r="R14" s="23"/>
      <c r="S14" s="41"/>
    </row>
    <row r="15" spans="1:73">
      <c r="A15" s="36">
        <f>+A13+1</f>
        <v>2</v>
      </c>
      <c r="B15" s="8" t="s">
        <v>20</v>
      </c>
      <c r="C15" s="12"/>
      <c r="D15" s="12"/>
      <c r="E15" s="12"/>
      <c r="F15" s="37"/>
      <c r="G15" s="38"/>
      <c r="H15" s="39"/>
      <c r="I15" s="39"/>
      <c r="J15" s="39"/>
      <c r="K15" s="42"/>
      <c r="L15" s="42"/>
      <c r="M15" s="39"/>
      <c r="N15" s="40"/>
      <c r="O15" s="39"/>
      <c r="P15" s="39"/>
      <c r="Q15" s="26"/>
      <c r="R15" s="23"/>
      <c r="S15" s="41"/>
    </row>
    <row r="16" spans="1:73" ht="12" customHeight="1">
      <c r="A16" s="36">
        <f t="shared" ref="A16:A21" si="0">+A15+1</f>
        <v>3</v>
      </c>
      <c r="B16" s="8"/>
      <c r="C16" s="12"/>
      <c r="D16" s="10" t="s">
        <v>21</v>
      </c>
      <c r="E16" s="12"/>
      <c r="F16" s="43">
        <f>SUM(G16:N16)</f>
        <v>294396591.36000001</v>
      </c>
      <c r="G16" s="38">
        <v>273440235.97393</v>
      </c>
      <c r="H16" s="39">
        <v>0</v>
      </c>
      <c r="I16" s="39">
        <v>0</v>
      </c>
      <c r="J16" s="39">
        <v>3664436.4242337132</v>
      </c>
      <c r="K16" s="39">
        <v>842766.41613734688</v>
      </c>
      <c r="L16" s="39">
        <v>11212454.711662987</v>
      </c>
      <c r="M16" s="39">
        <v>1594779.0226866095</v>
      </c>
      <c r="N16" s="40">
        <v>3641918.8113493505</v>
      </c>
      <c r="O16" s="39"/>
      <c r="P16" s="39"/>
      <c r="Q16" s="44">
        <f>SUM(G16:N16)</f>
        <v>294396591.36000001</v>
      </c>
      <c r="R16" s="45">
        <v>294396591.36000001</v>
      </c>
      <c r="S16" s="46">
        <f>R16-Q16</f>
        <v>0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2" customHeight="1">
      <c r="A17" s="36">
        <f t="shared" si="0"/>
        <v>4</v>
      </c>
      <c r="B17" s="8"/>
      <c r="C17" s="12"/>
      <c r="D17" s="10" t="s">
        <v>22</v>
      </c>
      <c r="E17" s="12"/>
      <c r="F17" s="43">
        <f>SUM(G17:N17)</f>
        <v>0</v>
      </c>
      <c r="G17" s="38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0">
        <v>0</v>
      </c>
      <c r="O17" s="39"/>
      <c r="P17" s="39"/>
      <c r="Q17" s="44">
        <f>SUM(G17:N17)</f>
        <v>0</v>
      </c>
      <c r="R17" s="45">
        <v>0</v>
      </c>
      <c r="S17" s="46">
        <f>R17-Q17</f>
        <v>0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2" customHeight="1">
      <c r="A18" s="36">
        <f t="shared" si="0"/>
        <v>5</v>
      </c>
      <c r="B18" s="8"/>
      <c r="C18" s="12"/>
      <c r="D18" s="10" t="s">
        <v>23</v>
      </c>
      <c r="E18" s="12"/>
      <c r="F18" s="43">
        <f>SUM(G18:N18)</f>
        <v>0</v>
      </c>
      <c r="G18" s="38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0">
        <v>0</v>
      </c>
      <c r="O18" s="39"/>
      <c r="P18" s="39"/>
      <c r="Q18" s="44">
        <f>SUM(G18:N18)</f>
        <v>0</v>
      </c>
      <c r="R18" s="45">
        <v>0</v>
      </c>
      <c r="S18" s="46">
        <f>R18-Q18</f>
        <v>0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2" customHeight="1">
      <c r="A19" s="36">
        <f t="shared" si="0"/>
        <v>6</v>
      </c>
      <c r="B19" s="8"/>
      <c r="C19" s="12"/>
      <c r="D19" s="10" t="s">
        <v>24</v>
      </c>
      <c r="E19" s="12"/>
      <c r="F19" s="43">
        <f>SUM(G19:N19)</f>
        <v>0</v>
      </c>
      <c r="G19" s="38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0">
        <v>0</v>
      </c>
      <c r="O19" s="39"/>
      <c r="P19" s="39"/>
      <c r="Q19" s="44">
        <f>SUM(G19:N19)</f>
        <v>0</v>
      </c>
      <c r="R19" s="45">
        <v>0</v>
      </c>
      <c r="S19" s="46">
        <f>R19-Q19</f>
        <v>0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2" customHeight="1" thickBot="1">
      <c r="A20" s="36">
        <f t="shared" si="0"/>
        <v>7</v>
      </c>
      <c r="B20" s="8"/>
      <c r="C20" s="12"/>
      <c r="D20" s="10" t="s">
        <v>25</v>
      </c>
      <c r="E20" s="12"/>
      <c r="F20" s="43">
        <f>SUM(G20:N20)</f>
        <v>4402654.4800000004</v>
      </c>
      <c r="G20" s="38">
        <v>4241936.8998840442</v>
      </c>
      <c r="H20" s="39">
        <v>0</v>
      </c>
      <c r="I20" s="39">
        <v>0</v>
      </c>
      <c r="J20" s="39">
        <v>28737.257827890699</v>
      </c>
      <c r="K20" s="39">
        <v>221.11724590121366</v>
      </c>
      <c r="L20" s="39">
        <v>74860.172077083742</v>
      </c>
      <c r="M20" s="39">
        <v>32004.668737772306</v>
      </c>
      <c r="N20" s="40">
        <v>24894.364227308328</v>
      </c>
      <c r="O20" s="39"/>
      <c r="P20" s="39"/>
      <c r="Q20" s="44">
        <f>SUM(G20:N20)</f>
        <v>4402654.4800000004</v>
      </c>
      <c r="R20" s="45">
        <v>4402654.4799999995</v>
      </c>
      <c r="S20" s="46">
        <f>R20-Q20</f>
        <v>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>
      <c r="A21" s="36">
        <f t="shared" si="0"/>
        <v>8</v>
      </c>
      <c r="B21" s="8"/>
      <c r="C21" s="12" t="s">
        <v>26</v>
      </c>
      <c r="D21" s="12"/>
      <c r="E21" s="12"/>
      <c r="F21" s="47">
        <f>SUM(F16:F20)</f>
        <v>298799245.84000003</v>
      </c>
      <c r="G21" s="48">
        <f>SUM(G16:G20)</f>
        <v>277682172.87381405</v>
      </c>
      <c r="H21" s="49">
        <f t="shared" ref="H21:N21" si="1">SUM(H16:H20)</f>
        <v>0</v>
      </c>
      <c r="I21" s="49">
        <f t="shared" si="1"/>
        <v>0</v>
      </c>
      <c r="J21" s="49">
        <f t="shared" si="1"/>
        <v>3693173.6820616038</v>
      </c>
      <c r="K21" s="49">
        <f t="shared" si="1"/>
        <v>842987.53338324814</v>
      </c>
      <c r="L21" s="49">
        <f t="shared" si="1"/>
        <v>11287314.883740071</v>
      </c>
      <c r="M21" s="49">
        <f t="shared" si="1"/>
        <v>1626783.6914243819</v>
      </c>
      <c r="N21" s="50">
        <f t="shared" si="1"/>
        <v>3666813.1755766589</v>
      </c>
      <c r="O21" s="49"/>
      <c r="P21" s="39"/>
      <c r="Q21" s="51">
        <f>SUM(Q16:Q20)</f>
        <v>298799245.84000003</v>
      </c>
      <c r="R21" s="49">
        <f>SUM(R16:R20)</f>
        <v>298799245.84000003</v>
      </c>
      <c r="S21" s="52">
        <f>SUM(S16:S20)</f>
        <v>0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>
      <c r="A22" s="36"/>
      <c r="B22" s="8"/>
      <c r="C22" s="12"/>
      <c r="D22" s="12"/>
      <c r="E22" s="12"/>
      <c r="F22" s="37"/>
      <c r="G22" s="38"/>
      <c r="H22" s="39"/>
      <c r="I22" s="39"/>
      <c r="J22" s="39"/>
      <c r="K22" s="39"/>
      <c r="L22" s="39"/>
      <c r="M22" s="39"/>
      <c r="N22" s="40"/>
      <c r="O22" s="39"/>
      <c r="P22" s="39"/>
      <c r="Q22" s="53"/>
      <c r="R22" s="39"/>
      <c r="S22" s="5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>
      <c r="A23" s="36">
        <f>+A21+1</f>
        <v>9</v>
      </c>
      <c r="B23" s="8" t="s">
        <v>27</v>
      </c>
      <c r="C23" s="12"/>
      <c r="D23" s="12"/>
      <c r="E23" s="12"/>
      <c r="F23" s="37"/>
      <c r="G23" s="38"/>
      <c r="H23" s="39"/>
      <c r="I23" s="39"/>
      <c r="J23" s="39"/>
      <c r="K23" s="39"/>
      <c r="L23" s="39"/>
      <c r="M23" s="39"/>
      <c r="N23" s="40"/>
      <c r="O23" s="39"/>
      <c r="P23" s="39"/>
      <c r="Q23" s="53"/>
      <c r="R23" s="39"/>
      <c r="S23" s="5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>
      <c r="A24" s="36">
        <f>+A23+1</f>
        <v>10</v>
      </c>
      <c r="B24" s="8"/>
      <c r="C24" s="12" t="s">
        <v>28</v>
      </c>
      <c r="D24" s="12"/>
      <c r="E24" s="12"/>
      <c r="F24" s="43"/>
      <c r="G24" s="38"/>
      <c r="H24" s="39"/>
      <c r="I24" s="39"/>
      <c r="J24" s="39"/>
      <c r="K24" s="39"/>
      <c r="L24" s="39"/>
      <c r="M24" s="39"/>
      <c r="N24" s="40"/>
      <c r="O24" s="39"/>
      <c r="P24" s="39"/>
      <c r="Q24" s="53"/>
      <c r="R24" s="39"/>
      <c r="S24" s="5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3.5" thickBot="1">
      <c r="A25" s="36">
        <f>+A24+1</f>
        <v>11</v>
      </c>
      <c r="B25" s="8"/>
      <c r="C25" s="12"/>
      <c r="D25" s="12" t="s">
        <v>29</v>
      </c>
      <c r="E25" s="12" t="s">
        <v>30</v>
      </c>
      <c r="F25" s="43">
        <v>0</v>
      </c>
      <c r="G25" s="38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40">
        <v>0</v>
      </c>
      <c r="O25" s="39"/>
      <c r="P25" s="39"/>
      <c r="Q25" s="44">
        <f>SUM(G25:N25)</f>
        <v>0</v>
      </c>
      <c r="R25" s="45">
        <v>0</v>
      </c>
      <c r="S25" s="46">
        <f>R25-Q25</f>
        <v>0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>
      <c r="A26" s="36">
        <f>+A25+1</f>
        <v>12</v>
      </c>
      <c r="B26" s="8"/>
      <c r="C26" s="12"/>
      <c r="D26" s="12" t="s">
        <v>31</v>
      </c>
      <c r="E26" s="12"/>
      <c r="F26" s="47">
        <f>SUM(F24:F25)</f>
        <v>0</v>
      </c>
      <c r="G26" s="48">
        <f>SUM(G24:G25)</f>
        <v>0</v>
      </c>
      <c r="H26" s="49">
        <f t="shared" ref="H26:N26" si="2">SUM(H24:H25)</f>
        <v>0</v>
      </c>
      <c r="I26" s="49">
        <f t="shared" si="2"/>
        <v>0</v>
      </c>
      <c r="J26" s="49">
        <f t="shared" si="2"/>
        <v>0</v>
      </c>
      <c r="K26" s="49">
        <f t="shared" si="2"/>
        <v>0</v>
      </c>
      <c r="L26" s="49">
        <f t="shared" si="2"/>
        <v>0</v>
      </c>
      <c r="M26" s="49">
        <f t="shared" si="2"/>
        <v>0</v>
      </c>
      <c r="N26" s="50">
        <f t="shared" si="2"/>
        <v>0</v>
      </c>
      <c r="O26" s="49"/>
      <c r="P26" s="39"/>
      <c r="Q26" s="51">
        <f>Q25</f>
        <v>0</v>
      </c>
      <c r="R26" s="49">
        <f>R25</f>
        <v>0</v>
      </c>
      <c r="S26" s="52">
        <f>S25</f>
        <v>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>
      <c r="A27" s="36"/>
      <c r="B27" s="8"/>
      <c r="C27" s="12"/>
      <c r="D27" s="12"/>
      <c r="E27" s="12"/>
      <c r="F27" s="37"/>
      <c r="G27" s="38"/>
      <c r="H27" s="39"/>
      <c r="I27" s="39"/>
      <c r="J27" s="39"/>
      <c r="K27" s="39"/>
      <c r="L27" s="39"/>
      <c r="M27" s="39"/>
      <c r="N27" s="40"/>
      <c r="O27" s="39"/>
      <c r="P27" s="39"/>
      <c r="Q27" s="53"/>
      <c r="R27" s="39"/>
      <c r="S27" s="5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>
      <c r="A28" s="36">
        <f>+A26+1</f>
        <v>13</v>
      </c>
      <c r="B28" s="8"/>
      <c r="C28" s="12" t="s">
        <v>32</v>
      </c>
      <c r="D28" s="12"/>
      <c r="E28" s="12"/>
      <c r="F28" s="37"/>
      <c r="G28" s="38"/>
      <c r="H28" s="39"/>
      <c r="I28" s="39"/>
      <c r="J28" s="39"/>
      <c r="K28" s="39"/>
      <c r="L28" s="39"/>
      <c r="M28" s="39"/>
      <c r="N28" s="40"/>
      <c r="O28" s="39"/>
      <c r="P28" s="39"/>
      <c r="Q28" s="53"/>
      <c r="R28" s="39"/>
      <c r="S28" s="5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2" customHeight="1">
      <c r="A29" s="36">
        <f t="shared" ref="A29:A34" si="3">+A28+1</f>
        <v>14</v>
      </c>
      <c r="B29" s="8"/>
      <c r="C29" s="12"/>
      <c r="D29" s="10" t="s">
        <v>33</v>
      </c>
      <c r="E29" s="12"/>
      <c r="F29" s="43">
        <f>SUM(G29:N29)</f>
        <v>-1019368.6000177102</v>
      </c>
      <c r="G29" s="38">
        <v>-895643.33331853047</v>
      </c>
      <c r="H29" s="39">
        <v>0</v>
      </c>
      <c r="I29" s="39">
        <v>0</v>
      </c>
      <c r="J29" s="39">
        <v>-12761.524532311349</v>
      </c>
      <c r="K29" s="39">
        <v>-4335.8935410060994</v>
      </c>
      <c r="L29" s="39">
        <v>-58768.232117264335</v>
      </c>
      <c r="M29" s="39">
        <v>-15231.465296036267</v>
      </c>
      <c r="N29" s="40">
        <v>-32628.151212561766</v>
      </c>
      <c r="O29" s="39"/>
      <c r="P29" s="39"/>
      <c r="Q29" s="44">
        <f>SUM(G29:N29)</f>
        <v>-1019368.6000177102</v>
      </c>
      <c r="R29" s="45">
        <v>-1019368.6000177101</v>
      </c>
      <c r="S29" s="46">
        <f t="shared" ref="S29:S34" si="4">R29-Q29</f>
        <v>0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1:73" ht="12" customHeight="1">
      <c r="A30" s="36">
        <f t="shared" si="3"/>
        <v>15</v>
      </c>
      <c r="B30" s="8"/>
      <c r="C30" s="12"/>
      <c r="D30" s="10" t="s">
        <v>34</v>
      </c>
      <c r="E30" s="12"/>
      <c r="F30" s="43">
        <f>SUM(G30:N30)</f>
        <v>55574705.598897256</v>
      </c>
      <c r="G30" s="38">
        <v>48829358.261503801</v>
      </c>
      <c r="H30" s="39">
        <v>0</v>
      </c>
      <c r="I30" s="39">
        <v>0</v>
      </c>
      <c r="J30" s="39">
        <v>695742.41237564746</v>
      </c>
      <c r="K30" s="39">
        <v>236387.51188273565</v>
      </c>
      <c r="L30" s="39">
        <v>3203970.7701687897</v>
      </c>
      <c r="M30" s="39">
        <v>830400.50444199424</v>
      </c>
      <c r="N30" s="40">
        <v>1778846.1385242974</v>
      </c>
      <c r="O30" s="39"/>
      <c r="P30" s="39"/>
      <c r="Q30" s="44">
        <f>SUM(G30:N30)</f>
        <v>55574705.598897256</v>
      </c>
      <c r="R30" s="45">
        <v>55574705.598897263</v>
      </c>
      <c r="S30" s="46">
        <f t="shared" si="4"/>
        <v>0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ht="12" customHeight="1">
      <c r="A31" s="36">
        <f t="shared" si="3"/>
        <v>16</v>
      </c>
      <c r="B31" s="8"/>
      <c r="C31" s="12"/>
      <c r="D31" s="10" t="s">
        <v>35</v>
      </c>
      <c r="E31" s="12"/>
      <c r="F31" s="43">
        <f>SUM(G31:N31)</f>
        <v>25071034.622244786</v>
      </c>
      <c r="G31" s="38">
        <v>24480915.698402338</v>
      </c>
      <c r="H31" s="39">
        <v>0</v>
      </c>
      <c r="I31" s="39">
        <v>0</v>
      </c>
      <c r="J31" s="39">
        <v>101396.67648946008</v>
      </c>
      <c r="K31" s="39">
        <v>1663.8687229254642</v>
      </c>
      <c r="L31" s="39">
        <v>278427.67003425059</v>
      </c>
      <c r="M31" s="39">
        <v>116631.69538771202</v>
      </c>
      <c r="N31" s="40">
        <v>91999.013208095435</v>
      </c>
      <c r="O31" s="39"/>
      <c r="P31" s="39"/>
      <c r="Q31" s="44">
        <f>SUM(G31:N31)</f>
        <v>25071034.622244786</v>
      </c>
      <c r="R31" s="45">
        <v>25071034.622244779</v>
      </c>
      <c r="S31" s="46">
        <f t="shared" si="4"/>
        <v>0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6">
        <f t="shared" si="3"/>
        <v>17</v>
      </c>
      <c r="B32" s="8"/>
      <c r="C32" s="12"/>
      <c r="D32" s="10" t="s">
        <v>36</v>
      </c>
      <c r="E32" s="12"/>
      <c r="F32" s="43">
        <f>SUM(G32:N32)</f>
        <v>5486079.4666064158</v>
      </c>
      <c r="G32" s="38">
        <v>4719304.6396478377</v>
      </c>
      <c r="H32" s="39">
        <v>0</v>
      </c>
      <c r="I32" s="39">
        <v>0</v>
      </c>
      <c r="J32" s="39">
        <v>11059.603885117756</v>
      </c>
      <c r="K32" s="39">
        <v>20079.236645433506</v>
      </c>
      <c r="L32" s="39">
        <v>694202.05699572933</v>
      </c>
      <c r="M32" s="39">
        <v>41307.245330346203</v>
      </c>
      <c r="N32" s="40">
        <v>126.68410195241731</v>
      </c>
      <c r="O32" s="39"/>
      <c r="P32" s="39"/>
      <c r="Q32" s="44">
        <f>SUM(G32:N32)</f>
        <v>5486079.4666064158</v>
      </c>
      <c r="R32" s="45">
        <v>5486079.4666064167</v>
      </c>
      <c r="S32" s="46">
        <f t="shared" si="4"/>
        <v>0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 thickBot="1">
      <c r="A33" s="36">
        <f t="shared" si="3"/>
        <v>18</v>
      </c>
      <c r="B33" s="8"/>
      <c r="C33" s="12"/>
      <c r="D33" s="10" t="s">
        <v>37</v>
      </c>
      <c r="E33" s="12"/>
      <c r="F33" s="43">
        <f>SUM(G33:N33)</f>
        <v>48287429.854882486</v>
      </c>
      <c r="G33" s="38">
        <v>44260786.417818099</v>
      </c>
      <c r="H33" s="39">
        <v>0</v>
      </c>
      <c r="I33" s="39">
        <v>0</v>
      </c>
      <c r="J33" s="39">
        <v>656093.89549005462</v>
      </c>
      <c r="K33" s="39">
        <v>180492.3595208021</v>
      </c>
      <c r="L33" s="39">
        <v>2454473.5380631192</v>
      </c>
      <c r="M33" s="39">
        <v>668809.54327000619</v>
      </c>
      <c r="N33" s="40">
        <v>66774.100720405782</v>
      </c>
      <c r="O33" s="39"/>
      <c r="P33" s="39"/>
      <c r="Q33" s="44">
        <f>SUM(G33:N33)</f>
        <v>48287429.854882486</v>
      </c>
      <c r="R33" s="45">
        <v>48287429.854882494</v>
      </c>
      <c r="S33" s="46">
        <f t="shared" si="4"/>
        <v>0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>
      <c r="A34" s="36">
        <f t="shared" si="3"/>
        <v>19</v>
      </c>
      <c r="B34" s="8"/>
      <c r="C34" s="12"/>
      <c r="D34" s="12" t="s">
        <v>38</v>
      </c>
      <c r="E34" s="12"/>
      <c r="F34" s="47">
        <f>SUM(F29:F33)</f>
        <v>133399880.94261321</v>
      </c>
      <c r="G34" s="48">
        <f>SUM(G29:G33)</f>
        <v>121394721.68405354</v>
      </c>
      <c r="H34" s="49">
        <f t="shared" ref="H34:N34" si="5">SUM(H29:H33)</f>
        <v>0</v>
      </c>
      <c r="I34" s="49">
        <f t="shared" si="5"/>
        <v>0</v>
      </c>
      <c r="J34" s="49">
        <f t="shared" si="5"/>
        <v>1451531.0637079687</v>
      </c>
      <c r="K34" s="49">
        <f t="shared" si="5"/>
        <v>434287.08323089057</v>
      </c>
      <c r="L34" s="49">
        <f t="shared" si="5"/>
        <v>6572305.8031446245</v>
      </c>
      <c r="M34" s="49">
        <f t="shared" si="5"/>
        <v>1641917.5231340225</v>
      </c>
      <c r="N34" s="50">
        <f t="shared" si="5"/>
        <v>1905117.7853421893</v>
      </c>
      <c r="O34" s="49"/>
      <c r="P34" s="39"/>
      <c r="Q34" s="51">
        <f>SUM(Q29:Q33)</f>
        <v>133399880.94261321</v>
      </c>
      <c r="R34" s="49">
        <f>SUM(R29:R33)</f>
        <v>133399880.94261324</v>
      </c>
      <c r="S34" s="52">
        <f t="shared" si="4"/>
        <v>0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>
      <c r="A35" s="36"/>
      <c r="B35" s="8"/>
      <c r="C35" s="12"/>
      <c r="D35" s="12"/>
      <c r="E35" s="12"/>
      <c r="F35" s="37"/>
      <c r="G35" s="38"/>
      <c r="H35" s="39"/>
      <c r="I35" s="39"/>
      <c r="J35" s="39"/>
      <c r="K35" s="39"/>
      <c r="L35" s="39"/>
      <c r="M35" s="39"/>
      <c r="N35" s="40"/>
      <c r="O35" s="39"/>
      <c r="P35" s="39"/>
      <c r="Q35" s="53"/>
      <c r="R35" s="39"/>
      <c r="S35" s="5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>
      <c r="A36" s="36">
        <f>+A34+1</f>
        <v>20</v>
      </c>
      <c r="B36" s="8"/>
      <c r="C36" s="12" t="s">
        <v>39</v>
      </c>
      <c r="D36" s="12"/>
      <c r="E36" s="12"/>
      <c r="F36" s="37"/>
      <c r="G36" s="38"/>
      <c r="H36" s="39"/>
      <c r="I36" s="39"/>
      <c r="J36" s="39"/>
      <c r="K36" s="39"/>
      <c r="L36" s="39"/>
      <c r="M36" s="39"/>
      <c r="N36" s="40"/>
      <c r="O36" s="39"/>
      <c r="P36" s="39"/>
      <c r="Q36" s="53"/>
      <c r="R36" s="39"/>
      <c r="S36" s="5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6">
        <f>+A36+1</f>
        <v>21</v>
      </c>
      <c r="B37" s="8"/>
      <c r="C37" s="12"/>
      <c r="D37" s="10" t="s">
        <v>40</v>
      </c>
      <c r="E37" s="12"/>
      <c r="F37" s="43">
        <f>SUM(G37:N37)</f>
        <v>53000279.350352928</v>
      </c>
      <c r="G37" s="38">
        <v>48549013.402851671</v>
      </c>
      <c r="H37" s="39">
        <v>0</v>
      </c>
      <c r="I37" s="39">
        <v>0</v>
      </c>
      <c r="J37" s="39">
        <v>685522.40321774001</v>
      </c>
      <c r="K37" s="39">
        <v>202020.6787000394</v>
      </c>
      <c r="L37" s="39">
        <v>2747232.1339654829</v>
      </c>
      <c r="M37" s="39">
        <v>748582.1461428561</v>
      </c>
      <c r="N37" s="40">
        <v>67908.585475137224</v>
      </c>
      <c r="O37" s="39"/>
      <c r="P37" s="39"/>
      <c r="Q37" s="44">
        <f>SUM(G37:N37)</f>
        <v>53000279.350352928</v>
      </c>
      <c r="R37" s="45">
        <v>53000279.350352928</v>
      </c>
      <c r="S37" s="46">
        <f>R37-Q37</f>
        <v>0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>
      <c r="A38" s="36">
        <f>+A37+1</f>
        <v>22</v>
      </c>
      <c r="B38" s="8"/>
      <c r="C38" s="12"/>
      <c r="D38" s="12" t="s">
        <v>41</v>
      </c>
      <c r="E38" s="12"/>
      <c r="F38" s="43">
        <f>SUM(G38:N38)</f>
        <v>18328252.797931243</v>
      </c>
      <c r="G38" s="38">
        <v>16780340.078206208</v>
      </c>
      <c r="H38" s="39">
        <v>0</v>
      </c>
      <c r="I38" s="39">
        <v>0</v>
      </c>
      <c r="J38" s="39">
        <v>227650.37769408483</v>
      </c>
      <c r="K38" s="39">
        <v>70925.791174720769</v>
      </c>
      <c r="L38" s="39">
        <v>964503.30677005264</v>
      </c>
      <c r="M38" s="39">
        <v>262813.59569772676</v>
      </c>
      <c r="N38" s="40">
        <v>22019.648388449317</v>
      </c>
      <c r="O38" s="39"/>
      <c r="P38" s="39"/>
      <c r="Q38" s="44">
        <f>SUM(G38:N38)</f>
        <v>18328252.797931243</v>
      </c>
      <c r="R38" s="45">
        <v>18328252.797931243</v>
      </c>
      <c r="S38" s="46">
        <f>R38-Q38</f>
        <v>0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3.5" thickBot="1">
      <c r="A39" s="36">
        <f>+A38+1</f>
        <v>23</v>
      </c>
      <c r="B39" s="8"/>
      <c r="C39" s="12"/>
      <c r="D39" s="12" t="s">
        <v>42</v>
      </c>
      <c r="E39" s="12"/>
      <c r="F39" s="43">
        <f>SUM(G39:N39)</f>
        <v>26191034.464361757</v>
      </c>
      <c r="G39" s="38">
        <v>26010941.268245779</v>
      </c>
      <c r="H39" s="39">
        <v>0</v>
      </c>
      <c r="I39" s="39">
        <v>0</v>
      </c>
      <c r="J39" s="39">
        <v>385215.31384882476</v>
      </c>
      <c r="K39" s="39">
        <v>13621.099086348018</v>
      </c>
      <c r="L39" s="39">
        <v>-135643.08395586809</v>
      </c>
      <c r="M39" s="39">
        <v>-531722.19826773496</v>
      </c>
      <c r="N39" s="40">
        <v>448622.06540441321</v>
      </c>
      <c r="O39" s="39"/>
      <c r="P39" s="39"/>
      <c r="Q39" s="44">
        <f>SUM(G39:N39)</f>
        <v>26191034.464361757</v>
      </c>
      <c r="R39" s="45">
        <v>26191034.464361757</v>
      </c>
      <c r="S39" s="46">
        <f>R39-Q39</f>
        <v>0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>
      <c r="A40" s="36">
        <f>+A39+1</f>
        <v>24</v>
      </c>
      <c r="B40" s="8"/>
      <c r="C40" s="12"/>
      <c r="D40" s="12" t="s">
        <v>43</v>
      </c>
      <c r="E40" s="12"/>
      <c r="F40" s="47">
        <f>SUM(F37:F39)</f>
        <v>97519566.612645924</v>
      </c>
      <c r="G40" s="48">
        <f>SUM(G37:G39)</f>
        <v>91340294.749303669</v>
      </c>
      <c r="H40" s="49">
        <f t="shared" ref="H40:N40" si="6">SUM(H37:H39)</f>
        <v>0</v>
      </c>
      <c r="I40" s="49">
        <f t="shared" si="6"/>
        <v>0</v>
      </c>
      <c r="J40" s="49">
        <f t="shared" si="6"/>
        <v>1298388.0947606496</v>
      </c>
      <c r="K40" s="49">
        <f t="shared" si="6"/>
        <v>286567.56896110816</v>
      </c>
      <c r="L40" s="49">
        <f t="shared" si="6"/>
        <v>3576092.3567796675</v>
      </c>
      <c r="M40" s="49">
        <f t="shared" si="6"/>
        <v>479673.54357284785</v>
      </c>
      <c r="N40" s="50">
        <f t="shared" si="6"/>
        <v>538550.29926799971</v>
      </c>
      <c r="O40" s="49"/>
      <c r="P40" s="39"/>
      <c r="Q40" s="51">
        <f>SUM(Q37:Q39)</f>
        <v>97519566.612645924</v>
      </c>
      <c r="R40" s="49">
        <f>SUM(R37:R39)</f>
        <v>97519566.612645924</v>
      </c>
      <c r="S40" s="52">
        <f>R40-Q40</f>
        <v>0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6.95" customHeight="1" thickBot="1">
      <c r="A41" s="36"/>
      <c r="B41" s="8"/>
      <c r="C41" s="12"/>
      <c r="D41" s="12"/>
      <c r="E41" s="12"/>
      <c r="F41" s="55"/>
      <c r="G41" s="56"/>
      <c r="H41" s="57"/>
      <c r="I41" s="57"/>
      <c r="J41" s="57"/>
      <c r="K41" s="57"/>
      <c r="L41" s="57"/>
      <c r="M41" s="57"/>
      <c r="N41" s="58"/>
      <c r="O41" s="57"/>
      <c r="P41" s="39"/>
      <c r="Q41" s="59"/>
      <c r="R41" s="57"/>
      <c r="S41" s="6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6.95" customHeight="1" thickTop="1">
      <c r="A42" s="36"/>
      <c r="B42" s="8"/>
      <c r="C42" s="12"/>
      <c r="D42" s="12"/>
      <c r="E42" s="12"/>
      <c r="F42" s="37"/>
      <c r="G42" s="38"/>
      <c r="H42" s="39"/>
      <c r="I42" s="39"/>
      <c r="J42" s="39"/>
      <c r="K42" s="39"/>
      <c r="L42" s="39"/>
      <c r="M42" s="39"/>
      <c r="N42" s="40"/>
      <c r="O42" s="39"/>
      <c r="P42" s="39"/>
      <c r="Q42" s="53"/>
      <c r="R42" s="39"/>
      <c r="S42" s="5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>
      <c r="A43" s="36">
        <f>+A40+1</f>
        <v>25</v>
      </c>
      <c r="B43" s="8"/>
      <c r="C43" s="12" t="s">
        <v>44</v>
      </c>
      <c r="D43" s="12"/>
      <c r="E43" s="12"/>
      <c r="F43" s="43">
        <f>SUM(G43:N43)</f>
        <v>230919447.55525917</v>
      </c>
      <c r="G43" s="38">
        <f>G26+G34+G40</f>
        <v>212735016.43335721</v>
      </c>
      <c r="H43" s="39">
        <f t="shared" ref="H43:N43" si="7">H26+H34+H40</f>
        <v>0</v>
      </c>
      <c r="I43" s="39">
        <f t="shared" si="7"/>
        <v>0</v>
      </c>
      <c r="J43" s="39">
        <f t="shared" si="7"/>
        <v>2749919.1584686181</v>
      </c>
      <c r="K43" s="39">
        <f t="shared" si="7"/>
        <v>720854.65219199867</v>
      </c>
      <c r="L43" s="39">
        <f t="shared" si="7"/>
        <v>10148398.159924291</v>
      </c>
      <c r="M43" s="39">
        <f t="shared" si="7"/>
        <v>2121591.0667068702</v>
      </c>
      <c r="N43" s="40">
        <f t="shared" si="7"/>
        <v>2443668.0846101888</v>
      </c>
      <c r="O43" s="39"/>
      <c r="P43" s="39"/>
      <c r="Q43" s="44">
        <f>Q26+Q34+Q40</f>
        <v>230919447.55525914</v>
      </c>
      <c r="R43" s="45">
        <f>R26+R34+R40</f>
        <v>230919447.55525917</v>
      </c>
      <c r="S43" s="46">
        <f>R43-Q43</f>
        <v>0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6.95" customHeight="1" thickBot="1">
      <c r="A44" s="36"/>
      <c r="B44" s="8"/>
      <c r="C44" s="12"/>
      <c r="D44" s="12"/>
      <c r="E44" s="12"/>
      <c r="F44" s="55"/>
      <c r="G44" s="56"/>
      <c r="H44" s="57"/>
      <c r="I44" s="57"/>
      <c r="J44" s="57"/>
      <c r="K44" s="57"/>
      <c r="L44" s="57"/>
      <c r="M44" s="57"/>
      <c r="N44" s="58"/>
      <c r="O44" s="57"/>
      <c r="P44" s="39"/>
      <c r="Q44" s="59"/>
      <c r="R44" s="57"/>
      <c r="S44" s="6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6.95" customHeight="1" thickTop="1">
      <c r="A45" s="36"/>
      <c r="B45" s="8"/>
      <c r="C45" s="12"/>
      <c r="D45" s="12"/>
      <c r="E45" s="12"/>
      <c r="F45" s="37"/>
      <c r="G45" s="38"/>
      <c r="H45" s="39"/>
      <c r="I45" s="39"/>
      <c r="J45" s="39"/>
      <c r="K45" s="39"/>
      <c r="L45" s="39"/>
      <c r="M45" s="39"/>
      <c r="N45" s="40"/>
      <c r="O45" s="39"/>
      <c r="P45" s="39"/>
      <c r="Q45" s="53"/>
      <c r="R45" s="39"/>
      <c r="S45" s="54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3.5" thickBot="1">
      <c r="A46" s="36">
        <f>+A43+1</f>
        <v>26</v>
      </c>
      <c r="B46" s="8" t="s">
        <v>45</v>
      </c>
      <c r="C46" s="12"/>
      <c r="D46" s="12"/>
      <c r="E46" s="12"/>
      <c r="F46" s="37">
        <f>+F21-F43</f>
        <v>67879798.284740865</v>
      </c>
      <c r="G46" s="38">
        <f>+G21-G43</f>
        <v>64947156.440456837</v>
      </c>
      <c r="H46" s="39">
        <f t="shared" ref="H46:N46" si="8">+H21-H43</f>
        <v>0</v>
      </c>
      <c r="I46" s="39">
        <f t="shared" si="8"/>
        <v>0</v>
      </c>
      <c r="J46" s="39">
        <f t="shared" si="8"/>
        <v>943254.5235929857</v>
      </c>
      <c r="K46" s="39">
        <f t="shared" si="8"/>
        <v>122132.88119124947</v>
      </c>
      <c r="L46" s="39">
        <f t="shared" si="8"/>
        <v>1138916.7238157801</v>
      </c>
      <c r="M46" s="39">
        <f t="shared" si="8"/>
        <v>-494807.3752824883</v>
      </c>
      <c r="N46" s="40">
        <f t="shared" si="8"/>
        <v>1223145.0909664701</v>
      </c>
      <c r="O46" s="39"/>
      <c r="P46" s="39"/>
      <c r="Q46" s="61">
        <f>+Q21-Q43</f>
        <v>67879798.284740895</v>
      </c>
      <c r="R46" s="62">
        <f>+R21-R43</f>
        <v>67879798.284740865</v>
      </c>
      <c r="S46" s="63">
        <f>R46-Q46</f>
        <v>0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6.95" customHeight="1" thickBot="1">
      <c r="A47" s="36"/>
      <c r="B47" s="64"/>
      <c r="C47" s="64"/>
      <c r="D47" s="64"/>
      <c r="E47" s="64"/>
      <c r="F47" s="65"/>
      <c r="G47" s="66"/>
      <c r="H47" s="64"/>
      <c r="I47" s="64"/>
      <c r="J47" s="64"/>
      <c r="K47" s="64"/>
      <c r="L47" s="64"/>
      <c r="M47" s="64"/>
      <c r="N47" s="67"/>
      <c r="O47" s="64"/>
      <c r="P47" s="39"/>
      <c r="Q47" s="64"/>
      <c r="R47" s="64"/>
      <c r="S47" s="64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6.95" customHeight="1">
      <c r="A48" s="36"/>
      <c r="F48" s="37"/>
      <c r="G48" s="38"/>
      <c r="H48" s="39"/>
      <c r="I48" s="39"/>
      <c r="J48" s="39"/>
      <c r="K48" s="39"/>
      <c r="L48" s="39"/>
      <c r="M48" s="39"/>
      <c r="N48" s="40"/>
      <c r="O48" s="39"/>
      <c r="P48" s="39"/>
      <c r="Q48" s="53"/>
      <c r="R48" s="39"/>
      <c r="S48" s="54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>
      <c r="A49" s="36">
        <f>+A46+1</f>
        <v>27</v>
      </c>
      <c r="B49" s="111" t="s">
        <v>46</v>
      </c>
      <c r="C49" s="111"/>
      <c r="D49" s="111"/>
      <c r="E49" s="111"/>
      <c r="F49" s="37"/>
      <c r="G49" s="38"/>
      <c r="H49" s="39"/>
      <c r="I49" s="39"/>
      <c r="J49" s="39"/>
      <c r="K49" s="39"/>
      <c r="L49" s="39"/>
      <c r="M49" s="39"/>
      <c r="N49" s="40"/>
      <c r="O49" s="39"/>
      <c r="P49" s="39"/>
      <c r="Q49" s="53"/>
      <c r="R49" s="39"/>
      <c r="S49" s="5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6.95" customHeight="1">
      <c r="A50" s="36"/>
      <c r="B50" s="16"/>
      <c r="C50" s="16"/>
      <c r="D50" s="16"/>
      <c r="E50" s="16"/>
      <c r="F50" s="37"/>
      <c r="G50" s="38"/>
      <c r="H50" s="39"/>
      <c r="I50" s="39"/>
      <c r="J50" s="39"/>
      <c r="K50" s="39"/>
      <c r="L50" s="39"/>
      <c r="M50" s="39"/>
      <c r="N50" s="40"/>
      <c r="O50" s="39"/>
      <c r="P50" s="39"/>
      <c r="Q50" s="53"/>
      <c r="R50" s="39"/>
      <c r="S50" s="54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>
      <c r="A51" s="36">
        <f>+A49+1</f>
        <v>28</v>
      </c>
      <c r="B51" s="8" t="s">
        <v>47</v>
      </c>
      <c r="C51" s="12"/>
      <c r="D51" s="12"/>
      <c r="E51" s="12"/>
      <c r="F51" s="37"/>
      <c r="G51" s="38"/>
      <c r="H51" s="39"/>
      <c r="I51" s="39"/>
      <c r="J51" s="39"/>
      <c r="K51" s="39"/>
      <c r="L51" s="39"/>
      <c r="M51" s="39"/>
      <c r="N51" s="40"/>
      <c r="O51" s="39"/>
      <c r="P51" s="39"/>
      <c r="Q51" s="53"/>
      <c r="R51" s="39"/>
      <c r="S51" s="5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>
      <c r="A52" s="36">
        <f t="shared" ref="A52:A57" si="9">+A51+1</f>
        <v>29</v>
      </c>
      <c r="C52" s="9">
        <v>101</v>
      </c>
      <c r="D52" s="12" t="s">
        <v>48</v>
      </c>
      <c r="E52" s="12"/>
      <c r="F52" s="43">
        <f>SUM(G52:N52)</f>
        <v>2112863401.6535892</v>
      </c>
      <c r="G52" s="38">
        <v>1919760953.2008929</v>
      </c>
      <c r="H52" s="39">
        <v>0</v>
      </c>
      <c r="I52" s="39">
        <v>0</v>
      </c>
      <c r="J52" s="39">
        <v>28476776.809172377</v>
      </c>
      <c r="K52" s="39">
        <v>7826346.4086982654</v>
      </c>
      <c r="L52" s="39">
        <v>106428661.08496565</v>
      </c>
      <c r="M52" s="39">
        <v>29000314.367717452</v>
      </c>
      <c r="N52" s="40">
        <v>21370349.78214233</v>
      </c>
      <c r="O52" s="39"/>
      <c r="P52" s="39"/>
      <c r="Q52" s="44">
        <f>SUM(G52:N52)</f>
        <v>2112863401.6535892</v>
      </c>
      <c r="R52" s="45">
        <v>2112863401.653589</v>
      </c>
      <c r="S52" s="46">
        <f t="shared" ref="S52:S57" si="10">R52-Q52</f>
        <v>0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1:73">
      <c r="A53" s="36">
        <f t="shared" si="9"/>
        <v>30</v>
      </c>
      <c r="C53" s="9">
        <v>105</v>
      </c>
      <c r="D53" s="12" t="s">
        <v>49</v>
      </c>
      <c r="E53" s="12"/>
      <c r="F53" s="43">
        <f>SUM(G53:N53)</f>
        <v>5036.829999999999</v>
      </c>
      <c r="G53" s="38">
        <v>4610.7748971196406</v>
      </c>
      <c r="H53" s="39">
        <v>0</v>
      </c>
      <c r="I53" s="39">
        <v>0</v>
      </c>
      <c r="J53" s="39">
        <v>61.828362564499102</v>
      </c>
      <c r="K53" s="39">
        <v>19.574123120847062</v>
      </c>
      <c r="L53" s="39">
        <v>266.18393907899133</v>
      </c>
      <c r="M53" s="39">
        <v>72.531382376082163</v>
      </c>
      <c r="N53" s="40">
        <v>5.9372957399395059</v>
      </c>
      <c r="O53" s="39"/>
      <c r="P53" s="39"/>
      <c r="Q53" s="44">
        <f>SUM(G53:N53)</f>
        <v>5036.829999999999</v>
      </c>
      <c r="R53" s="45">
        <v>5036.83</v>
      </c>
      <c r="S53" s="46">
        <f t="shared" si="10"/>
        <v>0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1:73">
      <c r="A54" s="36">
        <f t="shared" si="9"/>
        <v>31</v>
      </c>
      <c r="C54" s="9">
        <v>106</v>
      </c>
      <c r="D54" s="12" t="s">
        <v>50</v>
      </c>
      <c r="E54" s="12"/>
      <c r="F54" s="43">
        <f>SUM(G54:N54)</f>
        <v>15397851.471213154</v>
      </c>
      <c r="G54" s="38">
        <v>14095817.411684686</v>
      </c>
      <c r="H54" s="39">
        <v>0</v>
      </c>
      <c r="I54" s="39">
        <v>0</v>
      </c>
      <c r="J54" s="39">
        <v>189492.46977212778</v>
      </c>
      <c r="K54" s="39">
        <v>59784.854496524255</v>
      </c>
      <c r="L54" s="39">
        <v>813000.3049894229</v>
      </c>
      <c r="M54" s="39">
        <v>221531.15697773264</v>
      </c>
      <c r="N54" s="40">
        <v>18225.273292660153</v>
      </c>
      <c r="O54" s="39"/>
      <c r="P54" s="39"/>
      <c r="Q54" s="44">
        <f>SUM(G54:N54)</f>
        <v>15397851.471213154</v>
      </c>
      <c r="R54" s="45">
        <v>15397851.471213154</v>
      </c>
      <c r="S54" s="46">
        <f t="shared" si="10"/>
        <v>0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>
      <c r="A55" s="36">
        <f t="shared" si="9"/>
        <v>32</v>
      </c>
      <c r="C55" s="9">
        <v>108</v>
      </c>
      <c r="D55" s="12" t="s">
        <v>51</v>
      </c>
      <c r="E55" s="12"/>
      <c r="F55" s="43">
        <f>SUM(G55:N55)</f>
        <v>-770586614.00366616</v>
      </c>
      <c r="G55" s="38">
        <v>-707638184.06639671</v>
      </c>
      <c r="H55" s="39">
        <v>0</v>
      </c>
      <c r="I55" s="39">
        <v>0</v>
      </c>
      <c r="J55" s="39">
        <v>-11903838.957429087</v>
      </c>
      <c r="K55" s="39">
        <v>-2718276.947309528</v>
      </c>
      <c r="L55" s="39">
        <v>-36965214.782564111</v>
      </c>
      <c r="M55" s="39">
        <v>-10072501.508862723</v>
      </c>
      <c r="N55" s="40">
        <v>-1288597.7411040459</v>
      </c>
      <c r="O55" s="39"/>
      <c r="P55" s="39"/>
      <c r="Q55" s="44">
        <f>SUM(G55:N55)</f>
        <v>-770586614.00366616</v>
      </c>
      <c r="R55" s="45">
        <v>-770586614.00366616</v>
      </c>
      <c r="S55" s="46">
        <f t="shared" si="10"/>
        <v>0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1:73" ht="13.5" thickBot="1">
      <c r="A56" s="36">
        <f t="shared" si="9"/>
        <v>33</v>
      </c>
      <c r="C56" s="9">
        <v>111</v>
      </c>
      <c r="D56" s="12" t="s">
        <v>52</v>
      </c>
      <c r="E56" s="12"/>
      <c r="F56" s="43">
        <f>SUM(G56:N56)</f>
        <v>-5541833.7182176067</v>
      </c>
      <c r="G56" s="38">
        <v>-5244961.7085065246</v>
      </c>
      <c r="H56" s="39">
        <v>0</v>
      </c>
      <c r="I56" s="39">
        <v>0</v>
      </c>
      <c r="J56" s="39">
        <v>-256147.69938772236</v>
      </c>
      <c r="K56" s="39">
        <v>-269.41450719046497</v>
      </c>
      <c r="L56" s="39">
        <v>-3663.7051032240479</v>
      </c>
      <c r="M56" s="39">
        <v>-998.30814990039403</v>
      </c>
      <c r="N56" s="40">
        <v>-35792.882563044528</v>
      </c>
      <c r="O56" s="39"/>
      <c r="P56" s="39"/>
      <c r="Q56" s="44">
        <f>SUM(G56:N56)</f>
        <v>-5541833.7182176067</v>
      </c>
      <c r="R56" s="45">
        <v>-5541833.7182176057</v>
      </c>
      <c r="S56" s="46">
        <f t="shared" si="10"/>
        <v>0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1:73">
      <c r="A57" s="36">
        <f t="shared" si="9"/>
        <v>34</v>
      </c>
      <c r="C57" s="68" t="s">
        <v>53</v>
      </c>
      <c r="D57" s="12"/>
      <c r="E57" s="12"/>
      <c r="F57" s="47">
        <f>SUM(F52:F56)</f>
        <v>1352137842.2329185</v>
      </c>
      <c r="G57" s="48">
        <f>SUM(G52:G56)</f>
        <v>1220978235.6125715</v>
      </c>
      <c r="H57" s="49">
        <f t="shared" ref="H57:N57" si="11">SUM(H52:H56)</f>
        <v>0</v>
      </c>
      <c r="I57" s="49">
        <f t="shared" si="11"/>
        <v>0</v>
      </c>
      <c r="J57" s="49">
        <f t="shared" si="11"/>
        <v>16506344.45049026</v>
      </c>
      <c r="K57" s="49">
        <f t="shared" si="11"/>
        <v>5167604.4755011918</v>
      </c>
      <c r="L57" s="49">
        <f t="shared" si="11"/>
        <v>70273049.086226821</v>
      </c>
      <c r="M57" s="49">
        <f t="shared" si="11"/>
        <v>19148418.239064936</v>
      </c>
      <c r="N57" s="50">
        <f t="shared" si="11"/>
        <v>20064190.369063642</v>
      </c>
      <c r="O57" s="49"/>
      <c r="P57" s="39"/>
      <c r="Q57" s="51">
        <f>SUM(Q52:Q56)</f>
        <v>1352137842.2329185</v>
      </c>
      <c r="R57" s="49">
        <f>SUM(R52:R56)</f>
        <v>1352137842.2329183</v>
      </c>
      <c r="S57" s="52">
        <f t="shared" si="10"/>
        <v>0</v>
      </c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1:73">
      <c r="A58" s="36"/>
      <c r="B58" s="10"/>
      <c r="C58" s="12"/>
      <c r="D58" s="12"/>
      <c r="E58" s="12"/>
      <c r="F58" s="37"/>
      <c r="G58" s="38"/>
      <c r="H58" s="39"/>
      <c r="I58" s="39"/>
      <c r="J58" s="39"/>
      <c r="K58" s="39"/>
      <c r="L58" s="39"/>
      <c r="M58" s="39"/>
      <c r="N58" s="40"/>
      <c r="O58" s="39"/>
      <c r="P58" s="39"/>
      <c r="Q58" s="53"/>
      <c r="R58" s="39"/>
      <c r="S58" s="54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1:73">
      <c r="A59" s="36">
        <f>+A57+1</f>
        <v>35</v>
      </c>
      <c r="B59" s="8" t="s">
        <v>54</v>
      </c>
      <c r="C59" s="12"/>
      <c r="D59" s="12"/>
      <c r="E59" s="12"/>
      <c r="F59" s="37"/>
      <c r="G59" s="38"/>
      <c r="H59" s="39"/>
      <c r="I59" s="39"/>
      <c r="J59" s="39"/>
      <c r="K59" s="39"/>
      <c r="L59" s="39"/>
      <c r="M59" s="39"/>
      <c r="N59" s="40"/>
      <c r="O59" s="39"/>
      <c r="P59" s="39"/>
      <c r="Q59" s="53"/>
      <c r="R59" s="39"/>
      <c r="S59" s="54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1:73">
      <c r="A60" s="36">
        <f t="shared" ref="A60:A71" si="12">+A59+1</f>
        <v>36</v>
      </c>
      <c r="C60" s="9">
        <v>154</v>
      </c>
      <c r="D60" s="12" t="s">
        <v>55</v>
      </c>
      <c r="E60" s="12"/>
      <c r="F60" s="43">
        <f t="shared" ref="F60:F70" si="13">SUM(G60:N60)</f>
        <v>15452526.009796107</v>
      </c>
      <c r="G60" s="38">
        <v>14163954.374685137</v>
      </c>
      <c r="H60" s="39">
        <v>0</v>
      </c>
      <c r="I60" s="39">
        <v>0</v>
      </c>
      <c r="J60" s="39">
        <v>209957.49857461927</v>
      </c>
      <c r="K60" s="39">
        <v>57759.605107304211</v>
      </c>
      <c r="L60" s="39">
        <v>785459.41047723044</v>
      </c>
      <c r="M60" s="39">
        <v>214026.65029053402</v>
      </c>
      <c r="N60" s="40">
        <v>21368.470661282961</v>
      </c>
      <c r="O60" s="39"/>
      <c r="P60" s="39"/>
      <c r="Q60" s="44">
        <f t="shared" ref="Q60:Q70" si="14">SUM(G60:N60)</f>
        <v>15452526.009796107</v>
      </c>
      <c r="R60" s="45">
        <v>15452526.009796107</v>
      </c>
      <c r="S60" s="46">
        <f t="shared" ref="S60:S65" si="15">R60-Q60</f>
        <v>0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1:73">
      <c r="A61" s="36">
        <f t="shared" si="12"/>
        <v>37</v>
      </c>
      <c r="C61" s="69" t="s">
        <v>56</v>
      </c>
      <c r="D61" s="12" t="s">
        <v>57</v>
      </c>
      <c r="E61" s="12"/>
      <c r="F61" s="43">
        <f t="shared" si="13"/>
        <v>0</v>
      </c>
      <c r="G61" s="38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40">
        <v>0</v>
      </c>
      <c r="O61" s="39"/>
      <c r="P61" s="39"/>
      <c r="Q61" s="44">
        <f t="shared" si="14"/>
        <v>0</v>
      </c>
      <c r="R61" s="45">
        <v>0</v>
      </c>
      <c r="S61" s="46">
        <f t="shared" si="15"/>
        <v>0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1:73">
      <c r="A62" s="36">
        <f t="shared" si="12"/>
        <v>38</v>
      </c>
      <c r="C62" s="9">
        <v>165</v>
      </c>
      <c r="D62" s="12" t="s">
        <v>58</v>
      </c>
      <c r="E62" s="12"/>
      <c r="F62" s="43">
        <f t="shared" si="13"/>
        <v>2992628.8126538019</v>
      </c>
      <c r="G62" s="38">
        <v>2743076.305836672</v>
      </c>
      <c r="H62" s="39">
        <v>0</v>
      </c>
      <c r="I62" s="39">
        <v>0</v>
      </c>
      <c r="J62" s="39">
        <v>40661.627702085694</v>
      </c>
      <c r="K62" s="39">
        <v>11186.071347949473</v>
      </c>
      <c r="L62" s="39">
        <v>152116.77763713693</v>
      </c>
      <c r="M62" s="39">
        <v>41449.684014716142</v>
      </c>
      <c r="N62" s="40">
        <v>4138.3461152411674</v>
      </c>
      <c r="O62" s="39"/>
      <c r="P62" s="39"/>
      <c r="Q62" s="44">
        <f t="shared" si="14"/>
        <v>2992628.8126538019</v>
      </c>
      <c r="R62" s="45">
        <v>2992628.8126538014</v>
      </c>
      <c r="S62" s="46">
        <f t="shared" si="15"/>
        <v>0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1:73" ht="15">
      <c r="A63" s="36">
        <f t="shared" si="12"/>
        <v>39</v>
      </c>
      <c r="C63" s="70" t="s">
        <v>59</v>
      </c>
      <c r="D63" s="71" t="s">
        <v>60</v>
      </c>
      <c r="E63" s="12"/>
      <c r="F63" s="43">
        <f t="shared" si="13"/>
        <v>5332807.9613943901</v>
      </c>
      <c r="G63" s="38">
        <v>4881716.6907672137</v>
      </c>
      <c r="H63" s="39">
        <v>0</v>
      </c>
      <c r="I63" s="39">
        <v>0</v>
      </c>
      <c r="J63" s="39">
        <v>65461.566922834354</v>
      </c>
      <c r="K63" s="39">
        <v>20724.352343868512</v>
      </c>
      <c r="L63" s="39">
        <v>281825.63825179025</v>
      </c>
      <c r="M63" s="39">
        <v>76793.525567889286</v>
      </c>
      <c r="N63" s="40">
        <v>6286.1875407949847</v>
      </c>
      <c r="O63" s="39"/>
      <c r="P63" s="39"/>
      <c r="Q63" s="44">
        <f t="shared" si="14"/>
        <v>5332807.9613943901</v>
      </c>
      <c r="R63" s="45">
        <v>5332807.961394391</v>
      </c>
      <c r="S63" s="46">
        <f t="shared" si="15"/>
        <v>0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1:73" ht="15">
      <c r="A64" s="36">
        <f t="shared" si="12"/>
        <v>40</v>
      </c>
      <c r="C64" s="70" t="s">
        <v>59</v>
      </c>
      <c r="D64" s="71" t="s">
        <v>61</v>
      </c>
      <c r="E64" s="12"/>
      <c r="F64" s="43">
        <f t="shared" si="13"/>
        <v>570429.99999999988</v>
      </c>
      <c r="G64" s="38">
        <v>522178.4980958174</v>
      </c>
      <c r="H64" s="39">
        <v>0</v>
      </c>
      <c r="I64" s="39">
        <v>0</v>
      </c>
      <c r="J64" s="39">
        <v>7002.1725683946479</v>
      </c>
      <c r="K64" s="39">
        <v>2216.8044289413751</v>
      </c>
      <c r="L64" s="39">
        <v>30145.806860431858</v>
      </c>
      <c r="M64" s="39">
        <v>8214.3086919329307</v>
      </c>
      <c r="N64" s="40">
        <v>672.40935448162668</v>
      </c>
      <c r="O64" s="39"/>
      <c r="P64" s="39"/>
      <c r="Q64" s="44">
        <f t="shared" si="14"/>
        <v>570429.99999999988</v>
      </c>
      <c r="R64" s="45">
        <v>570429.99999999988</v>
      </c>
      <c r="S64" s="46">
        <f t="shared" si="15"/>
        <v>0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1:73">
      <c r="A65" s="36">
        <f t="shared" si="12"/>
        <v>41</v>
      </c>
      <c r="C65" s="69" t="s">
        <v>62</v>
      </c>
      <c r="D65" s="12" t="s">
        <v>63</v>
      </c>
      <c r="E65" s="12"/>
      <c r="F65" s="43">
        <f t="shared" si="13"/>
        <v>-10779740.794633297</v>
      </c>
      <c r="G65" s="38">
        <v>-10767459.240165396</v>
      </c>
      <c r="H65" s="39">
        <v>0</v>
      </c>
      <c r="I65" s="39">
        <v>0</v>
      </c>
      <c r="J65" s="39">
        <v>-6869.7393937258639</v>
      </c>
      <c r="K65" s="39">
        <v>-1014.7153264077252</v>
      </c>
      <c r="L65" s="39">
        <v>-4035.5345165180793</v>
      </c>
      <c r="M65" s="39">
        <v>-58.316972782053163</v>
      </c>
      <c r="N65" s="40">
        <v>-303.24825846667648</v>
      </c>
      <c r="O65" s="39"/>
      <c r="P65" s="39"/>
      <c r="Q65" s="44">
        <f t="shared" si="14"/>
        <v>-10779740.794633297</v>
      </c>
      <c r="R65" s="45">
        <v>-10779740.794633295</v>
      </c>
      <c r="S65" s="46">
        <f t="shared" si="15"/>
        <v>0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1:73">
      <c r="A66" s="36">
        <f t="shared" si="12"/>
        <v>42</v>
      </c>
      <c r="C66" s="69">
        <v>252</v>
      </c>
      <c r="D66" s="12" t="s">
        <v>64</v>
      </c>
      <c r="E66" s="12"/>
      <c r="F66" s="43">
        <f t="shared" si="13"/>
        <v>-27030461.54899928</v>
      </c>
      <c r="G66" s="38">
        <v>-27030461.54899928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40">
        <v>0</v>
      </c>
      <c r="O66" s="39"/>
      <c r="P66" s="39"/>
      <c r="Q66" s="44">
        <f t="shared" si="14"/>
        <v>-27030461.54899928</v>
      </c>
      <c r="R66" s="45">
        <v>-27030461.54899928</v>
      </c>
      <c r="S66" s="46">
        <f>R66-Q66</f>
        <v>0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1:73">
      <c r="A67" s="36">
        <f t="shared" si="12"/>
        <v>43</v>
      </c>
      <c r="C67" s="69" t="s">
        <v>65</v>
      </c>
      <c r="D67" s="12" t="s">
        <v>66</v>
      </c>
      <c r="E67" s="12"/>
      <c r="F67" s="43">
        <f t="shared" si="13"/>
        <v>-149123.52493584173</v>
      </c>
      <c r="G67" s="38">
        <v>-148953.62579551575</v>
      </c>
      <c r="H67" s="39">
        <v>0</v>
      </c>
      <c r="I67" s="39">
        <v>0</v>
      </c>
      <c r="J67" s="39">
        <v>-95.033802138640596</v>
      </c>
      <c r="K67" s="39">
        <v>-14.037250910121786</v>
      </c>
      <c r="L67" s="39">
        <v>-55.826308217265947</v>
      </c>
      <c r="M67" s="39">
        <v>-0.80673855805297612</v>
      </c>
      <c r="N67" s="40">
        <v>-4.1950405018754759</v>
      </c>
      <c r="O67" s="39"/>
      <c r="P67" s="39"/>
      <c r="Q67" s="44">
        <f t="shared" si="14"/>
        <v>-149123.52493584173</v>
      </c>
      <c r="R67" s="45">
        <v>-149123.52493584171</v>
      </c>
      <c r="S67" s="46">
        <f>R67-Q67</f>
        <v>0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1:73">
      <c r="A68" s="36">
        <f t="shared" si="12"/>
        <v>44</v>
      </c>
      <c r="C68" s="9">
        <v>255</v>
      </c>
      <c r="D68" s="12" t="s">
        <v>67</v>
      </c>
      <c r="E68" s="12"/>
      <c r="F68" s="43">
        <f t="shared" si="13"/>
        <v>-445499.06800236081</v>
      </c>
      <c r="G68" s="38">
        <v>-408164.86903643009</v>
      </c>
      <c r="H68" s="39">
        <v>0</v>
      </c>
      <c r="I68" s="39">
        <v>0</v>
      </c>
      <c r="J68" s="39">
        <v>-5851.2578639129961</v>
      </c>
      <c r="K68" s="39">
        <v>-1688.0395473317603</v>
      </c>
      <c r="L68" s="39">
        <v>-22955.256450355915</v>
      </c>
      <c r="M68" s="39">
        <v>-6254.9847631779994</v>
      </c>
      <c r="N68" s="40">
        <v>-584.66034115203001</v>
      </c>
      <c r="O68" s="39"/>
      <c r="P68" s="39"/>
      <c r="Q68" s="44">
        <f t="shared" si="14"/>
        <v>-445499.06800236081</v>
      </c>
      <c r="R68" s="45">
        <v>-445499.06800236076</v>
      </c>
      <c r="S68" s="46">
        <f>R68-Q68</f>
        <v>0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1:73">
      <c r="A69" s="36">
        <f t="shared" si="12"/>
        <v>45</v>
      </c>
      <c r="C69" s="9">
        <v>282</v>
      </c>
      <c r="D69" s="12" t="s">
        <v>68</v>
      </c>
      <c r="E69" s="12"/>
      <c r="F69" s="43">
        <f t="shared" si="13"/>
        <v>-331776826.4487431</v>
      </c>
      <c r="G69" s="38">
        <v>-303841807.41337204</v>
      </c>
      <c r="H69" s="39">
        <v>0</v>
      </c>
      <c r="I69" s="39">
        <v>0</v>
      </c>
      <c r="J69" s="39">
        <v>-4214146.0985342301</v>
      </c>
      <c r="K69" s="39">
        <v>-1273353.7831604881</v>
      </c>
      <c r="L69" s="39">
        <v>-17316041.375146247</v>
      </c>
      <c r="M69" s="39">
        <v>-4718377.9102768535</v>
      </c>
      <c r="N69" s="40">
        <v>-413099.86825321143</v>
      </c>
      <c r="O69" s="39"/>
      <c r="P69" s="39"/>
      <c r="Q69" s="44">
        <f t="shared" si="14"/>
        <v>-331776826.4487431</v>
      </c>
      <c r="R69" s="45">
        <v>-331776826.44874305</v>
      </c>
      <c r="S69" s="46">
        <f>R69-Q69</f>
        <v>0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1:73" ht="13.5" thickBot="1">
      <c r="A70" s="36">
        <f t="shared" si="12"/>
        <v>46</v>
      </c>
      <c r="C70" s="12"/>
      <c r="D70" s="12" t="s">
        <v>69</v>
      </c>
      <c r="E70" s="12"/>
      <c r="F70" s="43">
        <f t="shared" si="13"/>
        <v>2072692.9582398718</v>
      </c>
      <c r="G70" s="38">
        <v>1899853.0385666098</v>
      </c>
      <c r="H70" s="39">
        <v>0</v>
      </c>
      <c r="I70" s="39">
        <v>0</v>
      </c>
      <c r="J70" s="39">
        <v>28162.219468156283</v>
      </c>
      <c r="K70" s="39">
        <v>7747.4664466333943</v>
      </c>
      <c r="L70" s="39">
        <v>105355.99086177352</v>
      </c>
      <c r="M70" s="39">
        <v>28708.026807502571</v>
      </c>
      <c r="N70" s="40">
        <v>2866.2160891959493</v>
      </c>
      <c r="O70" s="39"/>
      <c r="P70" s="39"/>
      <c r="Q70" s="44">
        <f t="shared" si="14"/>
        <v>2072692.9582398718</v>
      </c>
      <c r="R70" s="45">
        <v>2072692.9582398715</v>
      </c>
      <c r="S70" s="46">
        <f>R70-Q70</f>
        <v>0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1:73">
      <c r="A71" s="36">
        <f t="shared" si="12"/>
        <v>47</v>
      </c>
      <c r="C71" s="68" t="s">
        <v>70</v>
      </c>
      <c r="D71" s="12"/>
      <c r="E71" s="12"/>
      <c r="F71" s="47">
        <f>SUM(F60:F70)</f>
        <v>-343760565.64322972</v>
      </c>
      <c r="G71" s="48">
        <f>SUM(G60:G70)</f>
        <v>-317986067.78941721</v>
      </c>
      <c r="H71" s="49">
        <f t="shared" ref="H71:N71" si="16">SUM(H60:H70)</f>
        <v>0</v>
      </c>
      <c r="I71" s="49">
        <f t="shared" si="16"/>
        <v>0</v>
      </c>
      <c r="J71" s="49">
        <f t="shared" si="16"/>
        <v>-3875717.0443579173</v>
      </c>
      <c r="K71" s="49">
        <f t="shared" si="16"/>
        <v>-1176436.2756104406</v>
      </c>
      <c r="L71" s="49">
        <f t="shared" si="16"/>
        <v>-15988184.368332976</v>
      </c>
      <c r="M71" s="49">
        <f t="shared" si="16"/>
        <v>-4355499.8233787967</v>
      </c>
      <c r="N71" s="50">
        <f t="shared" si="16"/>
        <v>-378660.34213233535</v>
      </c>
      <c r="O71" s="49"/>
      <c r="P71" s="39"/>
      <c r="Q71" s="51">
        <f>SUM(Q60:Q70)</f>
        <v>-343760565.64322972</v>
      </c>
      <c r="R71" s="49">
        <f>SUM(R60:R70)</f>
        <v>-343760565.64322966</v>
      </c>
      <c r="S71" s="52">
        <f>SUM(S60:S70)</f>
        <v>0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1:73" ht="6.95" customHeight="1" thickBot="1">
      <c r="A72" s="36"/>
      <c r="B72" s="8"/>
      <c r="C72" s="12"/>
      <c r="D72" s="12"/>
      <c r="E72" s="12"/>
      <c r="F72" s="55"/>
      <c r="G72" s="56"/>
      <c r="H72" s="57"/>
      <c r="I72" s="57"/>
      <c r="J72" s="57"/>
      <c r="K72" s="57"/>
      <c r="L72" s="57"/>
      <c r="M72" s="57"/>
      <c r="N72" s="58"/>
      <c r="O72" s="57"/>
      <c r="P72" s="39"/>
      <c r="Q72" s="59"/>
      <c r="R72" s="57"/>
      <c r="S72" s="6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1:73" ht="6.95" customHeight="1" thickTop="1">
      <c r="A73" s="36"/>
      <c r="B73" s="8"/>
      <c r="C73" s="12"/>
      <c r="D73" s="12"/>
      <c r="E73" s="12"/>
      <c r="F73" s="37"/>
      <c r="G73" s="38"/>
      <c r="H73" s="39"/>
      <c r="I73" s="39"/>
      <c r="J73" s="39"/>
      <c r="K73" s="39"/>
      <c r="L73" s="39"/>
      <c r="M73" s="39"/>
      <c r="N73" s="40"/>
      <c r="O73" s="39"/>
      <c r="P73" s="39"/>
      <c r="Q73" s="53"/>
      <c r="R73" s="39"/>
      <c r="S73" s="54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1:73" ht="13.5" thickBot="1">
      <c r="A74" s="36">
        <f>+A71+1</f>
        <v>48</v>
      </c>
      <c r="B74" s="68" t="s">
        <v>71</v>
      </c>
      <c r="C74" s="12"/>
      <c r="D74" s="12"/>
      <c r="E74" s="12"/>
      <c r="F74" s="43">
        <f>F57+F71</f>
        <v>1008377276.5896888</v>
      </c>
      <c r="G74" s="38">
        <f>G57+G71</f>
        <v>902992167.82315421</v>
      </c>
      <c r="H74" s="39">
        <f t="shared" ref="H74:N74" si="17">H57+H71</f>
        <v>0</v>
      </c>
      <c r="I74" s="39">
        <f t="shared" si="17"/>
        <v>0</v>
      </c>
      <c r="J74" s="39">
        <f t="shared" si="17"/>
        <v>12630627.406132344</v>
      </c>
      <c r="K74" s="39">
        <f t="shared" si="17"/>
        <v>3991168.1998907514</v>
      </c>
      <c r="L74" s="39">
        <f t="shared" si="17"/>
        <v>54284864.717893846</v>
      </c>
      <c r="M74" s="39">
        <f t="shared" si="17"/>
        <v>14792918.415686138</v>
      </c>
      <c r="N74" s="40">
        <f t="shared" si="17"/>
        <v>19685530.026931308</v>
      </c>
      <c r="O74" s="39"/>
      <c r="P74" s="39"/>
      <c r="Q74" s="61">
        <f>Q57+Q71</f>
        <v>1008377276.5896888</v>
      </c>
      <c r="R74" s="62">
        <f>R57+R71</f>
        <v>1008377276.5896885</v>
      </c>
      <c r="S74" s="63">
        <f>R74-Q74</f>
        <v>0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1:73" ht="6.75" customHeight="1">
      <c r="A75" s="36"/>
      <c r="B75" s="68"/>
      <c r="C75" s="12"/>
      <c r="D75" s="12"/>
      <c r="E75" s="12"/>
      <c r="F75" s="43"/>
      <c r="G75" s="38"/>
      <c r="H75" s="39"/>
      <c r="I75" s="39"/>
      <c r="J75" s="39"/>
      <c r="K75" s="39"/>
      <c r="L75" s="39"/>
      <c r="M75" s="39"/>
      <c r="N75" s="40"/>
      <c r="O75" s="39"/>
      <c r="P75" s="39"/>
      <c r="Q75" s="45"/>
      <c r="R75" s="45"/>
      <c r="S75" s="45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1:73" ht="6.95" customHeight="1" thickBot="1">
      <c r="A76" s="72"/>
      <c r="B76" s="73"/>
      <c r="F76" s="74"/>
      <c r="G76" s="75"/>
      <c r="H76" s="76"/>
      <c r="I76" s="76"/>
      <c r="J76" s="76"/>
      <c r="K76" s="76"/>
      <c r="L76" s="76"/>
      <c r="M76" s="76"/>
      <c r="N76" s="77"/>
      <c r="O76" s="76"/>
      <c r="P76" s="76"/>
      <c r="Q76" s="3"/>
      <c r="R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1:73" ht="12.75" customHeight="1">
      <c r="A77" s="36">
        <f>A74+1</f>
        <v>49</v>
      </c>
      <c r="B77" s="78" t="s">
        <v>72</v>
      </c>
      <c r="C77" s="12"/>
      <c r="D77" s="12"/>
      <c r="E77" s="12"/>
      <c r="F77" s="79">
        <v>6.731587458446997E-2</v>
      </c>
      <c r="G77" s="80">
        <f>IF(G74=0,0,G46/G74)</f>
        <v>7.1924385121772572E-2</v>
      </c>
      <c r="H77" s="81">
        <f>IF(H74=0,0,H46/H74)</f>
        <v>0</v>
      </c>
      <c r="I77" s="81">
        <f>IF(I74=0,0,I46/I74)</f>
        <v>0</v>
      </c>
      <c r="J77" s="81">
        <f t="shared" ref="J77:N77" si="18">IF(J74=0," ",J46/J74)</f>
        <v>7.4679942117128931E-2</v>
      </c>
      <c r="K77" s="81">
        <f t="shared" si="18"/>
        <v>3.0600785302556922E-2</v>
      </c>
      <c r="L77" s="81">
        <f t="shared" si="18"/>
        <v>2.0980373253842898E-2</v>
      </c>
      <c r="M77" s="81">
        <f t="shared" si="18"/>
        <v>-3.3448935590546063E-2</v>
      </c>
      <c r="N77" s="82">
        <f t="shared" si="18"/>
        <v>6.2134221902743494E-2</v>
      </c>
      <c r="O77" s="81"/>
      <c r="P77" s="81"/>
      <c r="Q77" s="83">
        <f>IF(Q74=0," ",Q46/Q74)</f>
        <v>6.7315874584469984E-2</v>
      </c>
      <c r="R77" s="84">
        <f>IF(R74=0," ",R46/R74)</f>
        <v>6.731587458446997E-2</v>
      </c>
      <c r="S77" s="85" t="str">
        <f>IF(S74=0," ",S46/S74)</f>
        <v/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1:73" ht="0.75" customHeight="1">
      <c r="A78" s="36"/>
      <c r="B78" s="78"/>
      <c r="C78" s="12"/>
      <c r="D78" s="12"/>
      <c r="E78" s="12"/>
      <c r="F78" s="79"/>
      <c r="G78" s="80"/>
      <c r="H78" s="81"/>
      <c r="I78" s="81"/>
      <c r="J78" s="81"/>
      <c r="K78" s="81"/>
      <c r="L78" s="81"/>
      <c r="M78" s="81"/>
      <c r="N78" s="82"/>
      <c r="O78" s="81"/>
      <c r="P78" s="81"/>
      <c r="Q78" s="86"/>
      <c r="R78" s="81"/>
      <c r="S78" s="87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1:73" ht="12.75" customHeight="1">
      <c r="A79" s="36">
        <f>+A77+1</f>
        <v>50</v>
      </c>
      <c r="B79" s="78" t="s">
        <v>73</v>
      </c>
      <c r="C79" s="12"/>
      <c r="D79" s="12"/>
      <c r="E79" s="12"/>
      <c r="F79" s="79">
        <v>8.1181742155606501E-2</v>
      </c>
      <c r="G79" s="80">
        <v>9.0032819410304041E-2</v>
      </c>
      <c r="H79" s="81">
        <v>-4.8104716363247521E-2</v>
      </c>
      <c r="I79" s="81">
        <v>-4.8104716363247521E-2</v>
      </c>
      <c r="J79" s="81">
        <v>9.5325125383829451E-2</v>
      </c>
      <c r="K79" s="81">
        <v>1.0666965414413126E-2</v>
      </c>
      <c r="L79" s="81">
        <v>-7.8099393416798139E-3</v>
      </c>
      <c r="M79" s="81">
        <v>-0.11234653822802101</v>
      </c>
      <c r="N79" s="82">
        <v>7.1229891590930156E-2</v>
      </c>
      <c r="O79" s="81"/>
      <c r="P79" s="81"/>
      <c r="Q79" s="86">
        <v>8.1181742155606515E-2</v>
      </c>
      <c r="R79" s="81">
        <v>8.1181742155606501E-2</v>
      </c>
      <c r="S79" s="87" t="s">
        <v>80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1:73" ht="6.95" customHeight="1" thickBot="1">
      <c r="A80" s="76"/>
      <c r="B80" s="88"/>
      <c r="C80" s="88"/>
      <c r="D80" s="88"/>
      <c r="E80" s="88"/>
      <c r="F80" s="89"/>
      <c r="G80" s="90"/>
      <c r="H80" s="88"/>
      <c r="I80" s="88"/>
      <c r="J80" s="88"/>
      <c r="K80" s="88"/>
      <c r="L80" s="88"/>
      <c r="M80" s="88"/>
      <c r="N80" s="91"/>
      <c r="O80" s="88"/>
      <c r="P80" s="76"/>
      <c r="Q80" s="92"/>
      <c r="R80" s="88"/>
      <c r="S80" s="9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1:73" ht="6.95" customHeight="1">
      <c r="A81" s="23"/>
      <c r="B81" s="23"/>
      <c r="C81" s="23"/>
      <c r="D81" s="23"/>
      <c r="E81" s="23"/>
      <c r="F81" s="94"/>
      <c r="G81" s="95"/>
      <c r="H81" s="23"/>
      <c r="I81" s="23"/>
      <c r="J81" s="23"/>
      <c r="K81" s="23"/>
      <c r="L81" s="23"/>
      <c r="M81" s="23"/>
      <c r="N81" s="24"/>
      <c r="O81" s="23"/>
      <c r="P81" s="23"/>
      <c r="Q81" s="26"/>
      <c r="R81" s="23"/>
      <c r="S81" s="41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1:73">
      <c r="A82" s="36">
        <f>A79+1</f>
        <v>51</v>
      </c>
      <c r="B82" s="109" t="s">
        <v>81</v>
      </c>
      <c r="D82" s="12"/>
      <c r="E82" s="12"/>
      <c r="F82" s="37">
        <f>F43+F46</f>
        <v>298799245.84000003</v>
      </c>
      <c r="G82" s="38">
        <f>G43+G46</f>
        <v>277682172.87381405</v>
      </c>
      <c r="H82" s="39">
        <f t="shared" ref="H82:N82" si="19">H43+H46</f>
        <v>0</v>
      </c>
      <c r="I82" s="39">
        <f t="shared" si="19"/>
        <v>0</v>
      </c>
      <c r="J82" s="39">
        <f t="shared" si="19"/>
        <v>3693173.6820616038</v>
      </c>
      <c r="K82" s="39">
        <f t="shared" si="19"/>
        <v>842987.53338324814</v>
      </c>
      <c r="L82" s="39">
        <f t="shared" si="19"/>
        <v>11287314.883740071</v>
      </c>
      <c r="M82" s="39">
        <f t="shared" si="19"/>
        <v>1626783.6914243819</v>
      </c>
      <c r="N82" s="40">
        <f t="shared" si="19"/>
        <v>3666813.1755766589</v>
      </c>
      <c r="O82" s="39"/>
      <c r="P82" s="39"/>
      <c r="Q82" s="96">
        <f>SUM(G82:N82)</f>
        <v>298799245.84000003</v>
      </c>
      <c r="R82" s="76">
        <v>298799245.84000003</v>
      </c>
      <c r="S82" s="46">
        <f>R82-Q82</f>
        <v>0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1:73" ht="12.75" customHeight="1">
      <c r="A83" s="72"/>
      <c r="B83" s="97"/>
      <c r="F83" s="74"/>
      <c r="G83" s="75"/>
      <c r="H83" s="76"/>
      <c r="I83" s="76"/>
      <c r="J83" s="76"/>
      <c r="K83" s="76"/>
      <c r="L83" s="76"/>
      <c r="M83" s="76"/>
      <c r="N83" s="77"/>
      <c r="O83" s="76"/>
      <c r="P83" s="76"/>
      <c r="Q83" s="96"/>
      <c r="R83" s="76"/>
      <c r="S83" s="27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1:73">
      <c r="A84" s="72">
        <f>A82+1</f>
        <v>52</v>
      </c>
      <c r="B84" s="110" t="s">
        <v>82</v>
      </c>
      <c r="F84" s="99">
        <v>18962150.360511217</v>
      </c>
      <c r="G84" s="100">
        <v>10246249.152199315</v>
      </c>
      <c r="H84" s="101">
        <v>0</v>
      </c>
      <c r="I84" s="101">
        <v>0</v>
      </c>
      <c r="J84" s="101">
        <v>86998.200398399931</v>
      </c>
      <c r="K84" s="101">
        <v>312181.25534466497</v>
      </c>
      <c r="L84" s="101">
        <v>5091162.4026530702</v>
      </c>
      <c r="M84" s="101">
        <v>2690315.3817949048</v>
      </c>
      <c r="N84" s="102">
        <v>535243.96812089894</v>
      </c>
      <c r="O84" s="101"/>
      <c r="P84" s="76"/>
      <c r="Q84" s="96">
        <v>18962150.360511169</v>
      </c>
      <c r="R84" s="76">
        <v>18962150.360511191</v>
      </c>
      <c r="S84" s="46">
        <f>R84-Q84</f>
        <v>0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  <row r="85" spans="1:73">
      <c r="A85" s="72"/>
      <c r="B85" s="98"/>
      <c r="F85" s="99"/>
      <c r="G85" s="100"/>
      <c r="H85" s="101"/>
      <c r="I85" s="101"/>
      <c r="J85" s="101"/>
      <c r="K85" s="101"/>
      <c r="L85" s="101"/>
      <c r="M85" s="101"/>
      <c r="N85" s="102"/>
      <c r="O85" s="101"/>
      <c r="P85" s="76"/>
      <c r="Q85" s="96"/>
      <c r="R85" s="76"/>
      <c r="S85" s="46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</row>
    <row r="86" spans="1:73">
      <c r="A86" s="72">
        <f>A84+1</f>
        <v>53</v>
      </c>
      <c r="B86" s="98" t="s">
        <v>74</v>
      </c>
      <c r="F86" s="99">
        <f>SUM(G86:N86)</f>
        <v>-2.3646862246096134E-11</v>
      </c>
      <c r="G86" s="100">
        <v>1774302.7953307328</v>
      </c>
      <c r="H86" s="101">
        <v>0</v>
      </c>
      <c r="I86" s="101">
        <v>0</v>
      </c>
      <c r="J86" s="101">
        <v>61443.194250794244</v>
      </c>
      <c r="K86" s="101">
        <v>15716.493389523448</v>
      </c>
      <c r="L86" s="101">
        <v>300392.75968187919</v>
      </c>
      <c r="M86" s="101">
        <v>-2158549.5366096431</v>
      </c>
      <c r="N86" s="102">
        <v>6694.2939567132617</v>
      </c>
      <c r="O86" s="101"/>
      <c r="P86" s="76"/>
      <c r="Q86" s="96"/>
      <c r="R86" s="76"/>
      <c r="S86" s="46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</row>
    <row r="87" spans="1:73" ht="6.95" customHeight="1" thickBot="1">
      <c r="A87" s="72"/>
      <c r="F87" s="103"/>
      <c r="G87" s="104"/>
      <c r="H87" s="105"/>
      <c r="I87" s="105"/>
      <c r="J87" s="105"/>
      <c r="K87" s="105"/>
      <c r="L87" s="105"/>
      <c r="M87" s="105"/>
      <c r="N87" s="106"/>
      <c r="O87" s="105"/>
      <c r="P87" s="23"/>
      <c r="Q87" s="107"/>
      <c r="R87" s="105"/>
      <c r="S87" s="108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</row>
    <row r="88" spans="1:73" ht="6.95" customHeight="1" thickTop="1">
      <c r="A88" s="72"/>
      <c r="F88" s="94"/>
      <c r="G88" s="95"/>
      <c r="H88" s="23"/>
      <c r="I88" s="23"/>
      <c r="J88" s="23"/>
      <c r="K88" s="23"/>
      <c r="L88" s="23"/>
      <c r="M88" s="23"/>
      <c r="N88" s="24"/>
      <c r="O88" s="23"/>
      <c r="P88" s="23"/>
      <c r="Q88" s="26"/>
      <c r="R88" s="23"/>
      <c r="S88" s="41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</row>
    <row r="89" spans="1:73" ht="13.5" thickBot="1">
      <c r="A89" s="72">
        <f>A86+1</f>
        <v>54</v>
      </c>
      <c r="B89" s="73" t="s">
        <v>75</v>
      </c>
      <c r="F89" s="99">
        <f>F84+F46+F43+F86</f>
        <v>317761396.20051122</v>
      </c>
      <c r="G89" s="100">
        <f>G84+G46+G43+G86</f>
        <v>289702724.82134408</v>
      </c>
      <c r="H89" s="101">
        <f t="shared" ref="H89:N89" si="20">H84+H46+H43+H86</f>
        <v>0</v>
      </c>
      <c r="I89" s="101">
        <f t="shared" si="20"/>
        <v>0</v>
      </c>
      <c r="J89" s="101">
        <f t="shared" si="20"/>
        <v>3841615.0767107978</v>
      </c>
      <c r="K89" s="101">
        <f t="shared" si="20"/>
        <v>1170885.2821174364</v>
      </c>
      <c r="L89" s="101">
        <f t="shared" si="20"/>
        <v>16678870.04607502</v>
      </c>
      <c r="M89" s="101">
        <f t="shared" si="20"/>
        <v>2158549.5366096431</v>
      </c>
      <c r="N89" s="102">
        <f t="shared" si="20"/>
        <v>4208751.4376542708</v>
      </c>
      <c r="O89" s="101"/>
      <c r="P89" s="76"/>
      <c r="Q89" s="92">
        <f>Q84+Q46+Q43</f>
        <v>317761396.20051122</v>
      </c>
      <c r="R89" s="88">
        <f>R84+R46+R43</f>
        <v>317761396.20051122</v>
      </c>
      <c r="S89" s="63">
        <f>R89-Q89</f>
        <v>0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</row>
    <row r="90" spans="1:73">
      <c r="A90" s="72">
        <f>A89+1</f>
        <v>55</v>
      </c>
      <c r="B90" s="73" t="s">
        <v>76</v>
      </c>
      <c r="F90" s="99">
        <f>F20</f>
        <v>4402654.4800000004</v>
      </c>
      <c r="G90" s="101">
        <f t="shared" ref="G90:N90" si="21">G20</f>
        <v>4241936.8998840442</v>
      </c>
      <c r="H90" s="101">
        <f t="shared" si="21"/>
        <v>0</v>
      </c>
      <c r="I90" s="101">
        <f t="shared" si="21"/>
        <v>0</v>
      </c>
      <c r="J90" s="101">
        <f t="shared" si="21"/>
        <v>28737.257827890699</v>
      </c>
      <c r="K90" s="101">
        <f t="shared" si="21"/>
        <v>221.11724590121366</v>
      </c>
      <c r="L90" s="101">
        <f t="shared" si="21"/>
        <v>74860.172077083742</v>
      </c>
      <c r="M90" s="101">
        <f t="shared" si="21"/>
        <v>32004.668737772306</v>
      </c>
      <c r="N90" s="102">
        <f t="shared" si="21"/>
        <v>24894.364227308328</v>
      </c>
      <c r="O90" s="102"/>
      <c r="P90" s="76"/>
      <c r="Q90" s="76"/>
      <c r="R90" s="76"/>
      <c r="S90" s="45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</row>
    <row r="91" spans="1:73">
      <c r="A91" s="72">
        <f>A90+1</f>
        <v>56</v>
      </c>
      <c r="B91" s="73" t="s">
        <v>77</v>
      </c>
      <c r="F91" s="74">
        <f>F89-F90</f>
        <v>313358741.7205112</v>
      </c>
      <c r="G91" s="76">
        <f t="shared" ref="G91:N91" si="22">G89-G90</f>
        <v>285460787.92146003</v>
      </c>
      <c r="H91" s="76">
        <f t="shared" si="22"/>
        <v>0</v>
      </c>
      <c r="I91" s="76">
        <f t="shared" si="22"/>
        <v>0</v>
      </c>
      <c r="J91" s="76">
        <f t="shared" si="22"/>
        <v>3812877.8188829073</v>
      </c>
      <c r="K91" s="76">
        <f t="shared" si="22"/>
        <v>1170664.1648715353</v>
      </c>
      <c r="L91" s="76">
        <f t="shared" si="22"/>
        <v>16604009.873997936</v>
      </c>
      <c r="M91" s="76">
        <f>M89-M90</f>
        <v>2126544.8678718708</v>
      </c>
      <c r="N91" s="77">
        <f t="shared" si="22"/>
        <v>4183857.0734269624</v>
      </c>
      <c r="O91" s="77"/>
      <c r="P91" s="76"/>
      <c r="Q91" s="3"/>
      <c r="R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  <row r="92" spans="1:73">
      <c r="A92" s="72">
        <f>A91+1</f>
        <v>57</v>
      </c>
      <c r="B92" s="78" t="s">
        <v>78</v>
      </c>
      <c r="F92" s="79">
        <v>7.8936372687741646E-2</v>
      </c>
      <c r="G92" s="81">
        <f t="shared" ref="G92:N92" si="23">$F$92</f>
        <v>7.8936372687741646E-2</v>
      </c>
      <c r="H92" s="81">
        <f t="shared" si="23"/>
        <v>7.8936372687741646E-2</v>
      </c>
      <c r="I92" s="81">
        <f t="shared" si="23"/>
        <v>7.8936372687741646E-2</v>
      </c>
      <c r="J92" s="81">
        <f t="shared" si="23"/>
        <v>7.8936372687741646E-2</v>
      </c>
      <c r="K92" s="81">
        <f t="shared" si="23"/>
        <v>7.8936372687741646E-2</v>
      </c>
      <c r="L92" s="81">
        <f t="shared" si="23"/>
        <v>7.8936372687741646E-2</v>
      </c>
      <c r="M92" s="81">
        <f t="shared" si="23"/>
        <v>7.8936372687741646E-2</v>
      </c>
      <c r="N92" s="82">
        <f t="shared" si="23"/>
        <v>7.8936372687741646E-2</v>
      </c>
      <c r="O92" s="81"/>
      <c r="P92" s="81"/>
      <c r="Q92" s="81"/>
      <c r="R92" s="81"/>
      <c r="S92" s="81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</row>
    <row r="93" spans="1:73" ht="12.75" customHeight="1">
      <c r="A93" s="72">
        <f>A92+1</f>
        <v>58</v>
      </c>
      <c r="B93" s="78" t="s">
        <v>79</v>
      </c>
      <c r="F93" s="79">
        <v>0.10349999999999999</v>
      </c>
      <c r="G93" s="80">
        <f t="shared" ref="G93:N93" si="24">$F$93</f>
        <v>0.10349999999999999</v>
      </c>
      <c r="H93" s="81">
        <f t="shared" si="24"/>
        <v>0.10349999999999999</v>
      </c>
      <c r="I93" s="81">
        <f t="shared" si="24"/>
        <v>0.10349999999999999</v>
      </c>
      <c r="J93" s="81">
        <f t="shared" si="24"/>
        <v>0.10349999999999999</v>
      </c>
      <c r="K93" s="81">
        <f t="shared" si="24"/>
        <v>0.10349999999999999</v>
      </c>
      <c r="L93" s="81">
        <f t="shared" si="24"/>
        <v>0.10349999999999999</v>
      </c>
      <c r="M93" s="81">
        <f t="shared" si="24"/>
        <v>0.10349999999999999</v>
      </c>
      <c r="N93" s="82">
        <f t="shared" si="24"/>
        <v>0.10349999999999999</v>
      </c>
      <c r="O93" s="81"/>
      <c r="P93" s="81"/>
      <c r="Q93" s="81"/>
      <c r="R93" s="81"/>
      <c r="S93" s="81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</row>
    <row r="94" spans="1:73" ht="6.95" customHeight="1" thickBot="1">
      <c r="A94" s="76"/>
      <c r="B94" s="76"/>
      <c r="C94" s="76"/>
      <c r="D94" s="76"/>
      <c r="E94" s="76"/>
      <c r="F94" s="89"/>
      <c r="G94" s="90"/>
      <c r="H94" s="88"/>
      <c r="I94" s="88"/>
      <c r="J94" s="88"/>
      <c r="K94" s="88"/>
      <c r="L94" s="88"/>
      <c r="M94" s="88"/>
      <c r="N94" s="91"/>
      <c r="O94" s="88"/>
      <c r="P94" s="76"/>
      <c r="Q94" s="81"/>
      <c r="R94" s="81"/>
      <c r="S94" s="81"/>
    </row>
    <row r="95" spans="1:73" ht="6.95" customHeight="1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81"/>
      <c r="R95" s="81"/>
      <c r="S95" s="81"/>
    </row>
    <row r="96" spans="1:73">
      <c r="F96" s="3"/>
      <c r="J96" s="3"/>
      <c r="M96" s="97" t="s">
        <v>80</v>
      </c>
      <c r="P96" s="23"/>
    </row>
    <row r="97" spans="16:16">
      <c r="P97" s="23"/>
    </row>
    <row r="98" spans="16:16">
      <c r="P98" s="23"/>
    </row>
    <row r="99" spans="16:16">
      <c r="P99" s="23"/>
    </row>
    <row r="100" spans="16:16">
      <c r="P100" s="23"/>
    </row>
    <row r="101" spans="16:16">
      <c r="P101" s="23"/>
    </row>
    <row r="102" spans="16:16">
      <c r="P102" s="23"/>
    </row>
    <row r="103" spans="16:16">
      <c r="P103" s="23"/>
    </row>
    <row r="104" spans="16:16">
      <c r="P104" s="23"/>
    </row>
    <row r="105" spans="16:16">
      <c r="P105" s="23"/>
    </row>
    <row r="106" spans="16:16">
      <c r="P106" s="23"/>
    </row>
    <row r="107" spans="16:16">
      <c r="P107" s="23"/>
    </row>
    <row r="108" spans="16:16">
      <c r="P108" s="23"/>
    </row>
  </sheetData>
  <mergeCells count="6">
    <mergeCell ref="B49:E49"/>
    <mergeCell ref="F6:N6"/>
    <mergeCell ref="Q9:S9"/>
    <mergeCell ref="G10:N10"/>
    <mergeCell ref="B11:E11"/>
    <mergeCell ref="B13:E13"/>
  </mergeCells>
  <printOptions horizontalCentered="1"/>
  <pageMargins left="0.5" right="0.5" top="0.5" bottom="0.5" header="0.5" footer="0.5"/>
  <pageSetup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COS Sum</vt:lpstr>
      <vt:lpstr>Sheet1</vt:lpstr>
      <vt:lpstr>Sheet2</vt:lpstr>
      <vt:lpstr>Sheet3</vt:lpstr>
      <vt:lpstr>'COS Sum'!Print_Area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</dc:creator>
  <cp:lastModifiedBy>mpaschal</cp:lastModifiedBy>
  <cp:lastPrinted>2013-06-30T01:16:58Z</cp:lastPrinted>
  <dcterms:created xsi:type="dcterms:W3CDTF">2013-06-20T20:17:34Z</dcterms:created>
  <dcterms:modified xsi:type="dcterms:W3CDTF">2013-07-05T17:38:43Z</dcterms:modified>
</cp:coreProperties>
</file>