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4030" windowHeight="10530" activeTab="1"/>
  </bookViews>
  <sheets>
    <sheet name="Summary" sheetId="7" r:id="rId1"/>
    <sheet name="Adjustment Calculation" sheetId="3" r:id="rId2"/>
  </sheets>
  <calcPr calcId="125725"/>
</workbook>
</file>

<file path=xl/calcChain.xml><?xml version="1.0" encoding="utf-8"?>
<calcChain xmlns="http://schemas.openxmlformats.org/spreadsheetml/2006/main">
  <c r="F38" i="3"/>
  <c r="F42" s="1"/>
  <c r="H51" s="1"/>
  <c r="F37"/>
  <c r="F35"/>
  <c r="F34"/>
  <c r="G48"/>
  <c r="G49"/>
  <c r="G50"/>
  <c r="G47"/>
  <c r="H50" l="1"/>
  <c r="H49"/>
  <c r="H48"/>
  <c r="H47"/>
  <c r="G51"/>
  <c r="F8" i="7" l="1"/>
  <c r="D9" i="3"/>
  <c r="F11" i="7"/>
  <c r="I11" s="1"/>
  <c r="D12" i="3"/>
  <c r="G12" s="1"/>
  <c r="F10" i="7"/>
  <c r="I10" s="1"/>
  <c r="D11" i="3"/>
  <c r="G11" s="1"/>
  <c r="F9" i="7"/>
  <c r="I9" s="1"/>
  <c r="D10" i="3"/>
  <c r="G10" s="1"/>
  <c r="I12" i="7" l="1"/>
  <c r="F12"/>
  <c r="G9" i="3"/>
  <c r="G13" s="1"/>
  <c r="D13"/>
</calcChain>
</file>

<file path=xl/sharedStrings.xml><?xml version="1.0" encoding="utf-8"?>
<sst xmlns="http://schemas.openxmlformats.org/spreadsheetml/2006/main" count="72" uniqueCount="42">
  <si>
    <t>Date</t>
  </si>
  <si>
    <t>36 Mo Median</t>
  </si>
  <si>
    <t>36 Mo Avg</t>
  </si>
  <si>
    <t>34 Mo Median (2 outliers removed)</t>
  </si>
  <si>
    <t>34 Mo Avg (2 outliers removed)</t>
  </si>
  <si>
    <t>Completed Construction Not Classified - Gas</t>
  </si>
  <si>
    <t>Production</t>
  </si>
  <si>
    <t>Distribution - Wyoming</t>
  </si>
  <si>
    <t>Distribution - Utah</t>
  </si>
  <si>
    <t>General</t>
  </si>
  <si>
    <t>Total</t>
  </si>
  <si>
    <t>Actuals</t>
  </si>
  <si>
    <t>Spread</t>
  </si>
  <si>
    <t>Year 1</t>
  </si>
  <si>
    <t>Year 2</t>
  </si>
  <si>
    <t>Year 3</t>
  </si>
  <si>
    <t>106 Balance</t>
  </si>
  <si>
    <t>FERC 106 Adjustment</t>
  </si>
  <si>
    <t>FERC 106</t>
  </si>
  <si>
    <t>Total Company Adjustment</t>
  </si>
  <si>
    <t>Total Company Balance (As Filed)</t>
  </si>
  <si>
    <t>Actual %</t>
  </si>
  <si>
    <t xml:space="preserve">106 Adjustment </t>
  </si>
  <si>
    <t>Complete Construction Not Yet Classified</t>
  </si>
  <si>
    <t>As Filed</t>
  </si>
  <si>
    <t>Total Company</t>
  </si>
  <si>
    <t>DPU Adjustment</t>
  </si>
  <si>
    <t>Approx</t>
  </si>
  <si>
    <t>UT %</t>
  </si>
  <si>
    <t>UT Allocated</t>
  </si>
  <si>
    <t>UT Factors</t>
  </si>
  <si>
    <t>(As Filed)</t>
  </si>
  <si>
    <t>Sales</t>
  </si>
  <si>
    <t>Wyoming</t>
  </si>
  <si>
    <t>Utah</t>
  </si>
  <si>
    <t>Gross Plant</t>
  </si>
  <si>
    <t>%</t>
  </si>
  <si>
    <t>UT</t>
  </si>
  <si>
    <t>Adjustment</t>
  </si>
  <si>
    <t>FERC 106 Adjustment Summary</t>
  </si>
  <si>
    <t>FERC 106 Adjustment Detail</t>
  </si>
  <si>
    <t>106 - Complete Construction Not Yet Classified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</si>
</sst>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9" fontId="0" fillId="0" borderId="0" xfId="2" applyFont="1"/>
    <xf numFmtId="10" fontId="0" fillId="0" borderId="1" xfId="2" applyNumberFormat="1" applyFont="1" applyBorder="1"/>
    <xf numFmtId="165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164" fontId="0" fillId="0" borderId="0" xfId="1" applyNumberFormat="1" applyFont="1" applyBorder="1"/>
    <xf numFmtId="9" fontId="0" fillId="0" borderId="1" xfId="2" applyFont="1" applyBorder="1"/>
    <xf numFmtId="9" fontId="0" fillId="0" borderId="1" xfId="2" applyFont="1" applyBorder="1" applyAlignment="1">
      <alignment horizontal="center"/>
    </xf>
    <xf numFmtId="166" fontId="0" fillId="0" borderId="1" xfId="2" applyNumberFormat="1" applyFont="1" applyBorder="1"/>
    <xf numFmtId="164" fontId="0" fillId="0" borderId="0" xfId="1" applyNumberFormat="1" applyFont="1" applyAlignment="1">
      <alignment horizontal="center"/>
    </xf>
    <xf numFmtId="10" fontId="0" fillId="0" borderId="0" xfId="2" applyNumberFormat="1" applyFont="1" applyBorder="1"/>
    <xf numFmtId="166" fontId="0" fillId="0" borderId="0" xfId="2" applyNumberFormat="1" applyFont="1" applyBorder="1"/>
    <xf numFmtId="0" fontId="3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0" xfId="0" applyFont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/>
    <xf numFmtId="164" fontId="4" fillId="0" borderId="0" xfId="1" applyNumberFormat="1" applyFont="1" applyFill="1"/>
    <xf numFmtId="37" fontId="4" fillId="0" borderId="0" xfId="1" applyNumberFormat="1" applyFont="1" applyFill="1" applyBorder="1"/>
    <xf numFmtId="164" fontId="4" fillId="0" borderId="1" xfId="1" applyNumberFormat="1" applyFont="1" applyFill="1" applyBorder="1"/>
    <xf numFmtId="37" fontId="4" fillId="0" borderId="1" xfId="1" applyNumberFormat="1" applyFont="1" applyFill="1" applyBorder="1"/>
    <xf numFmtId="164" fontId="5" fillId="0" borderId="1" xfId="1" applyNumberFormat="1" applyFont="1" applyFill="1" applyBorder="1"/>
    <xf numFmtId="164" fontId="4" fillId="0" borderId="0" xfId="1" applyNumberFormat="1" applyFont="1" applyFill="1" applyAlignment="1">
      <alignment horizontal="left" indent="2"/>
    </xf>
    <xf numFmtId="164" fontId="4" fillId="0" borderId="1" xfId="1" applyNumberFormat="1" applyFont="1" applyFill="1" applyBorder="1" applyAlignment="1">
      <alignment horizontal="left" indent="2"/>
    </xf>
    <xf numFmtId="17" fontId="0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326571</xdr:colOff>
      <xdr:row>51</xdr:row>
      <xdr:rowOff>136071</xdr:rowOff>
    </xdr:from>
    <xdr:to>
      <xdr:col>8</xdr:col>
      <xdr:colOff>0</xdr:colOff>
      <xdr:row>57</xdr:row>
      <xdr:rowOff>68036</xdr:rowOff>
    </xdr:to>
    <xdr:sp macro="" textlink="">
      <xdr:nvSpPr>
        <xdr:cNvPr id="2" name="TextBox 1"/>
        <xdr:cNvSpPr txBox="1"/>
      </xdr:nvSpPr>
      <xdr:spPr>
        <a:xfrm>
          <a:off x="326571" y="9851571"/>
          <a:ext cx="6890017" cy="10749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adjustment reduces the Company's test year FERC 106 balance</a:t>
          </a:r>
          <a:r>
            <a:rPr lang="en-US" sz="1100" baseline="0"/>
            <a:t> by $4.3 million. The FERC 106 balance filed with the Company's application is high compared to historical averages. This adjustment uses an adjusted 36 month average for the test year FERC 106 balance.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18"/>
  <sheetViews>
    <sheetView workbookViewId="0">
      <selection activeCell="A7" sqref="A7:B7"/>
    </sheetView>
  </sheetViews>
  <sheetFormatPr defaultRowHeight="15"/>
  <cols>
    <col min="2" max="2" width="4.5703125" customWidth="1"/>
    <col min="3" max="3" width="21.42578125" bestFit="1" customWidth="1"/>
    <col min="4" max="4" width="10.85546875" customWidth="1"/>
    <col min="5" max="5" width="14.28515625" bestFit="1" customWidth="1"/>
    <col min="6" max="6" width="15.7109375" bestFit="1" customWidth="1"/>
    <col min="7" max="7" width="10.85546875" bestFit="1" customWidth="1"/>
    <col min="9" max="9" width="15.7109375" bestFit="1" customWidth="1"/>
    <col min="10" max="10" width="10.85546875" bestFit="1" customWidth="1"/>
  </cols>
  <sheetData>
    <row r="5" spans="1:9">
      <c r="E5" s="4" t="s">
        <v>24</v>
      </c>
      <c r="F5" t="s">
        <v>26</v>
      </c>
      <c r="G5" t="s">
        <v>30</v>
      </c>
      <c r="H5" s="4" t="s">
        <v>27</v>
      </c>
      <c r="I5" s="4" t="s">
        <v>26</v>
      </c>
    </row>
    <row r="6" spans="1:9">
      <c r="E6" s="12" t="s">
        <v>25</v>
      </c>
      <c r="F6" s="12" t="s">
        <v>25</v>
      </c>
      <c r="G6" s="11" t="s">
        <v>31</v>
      </c>
      <c r="H6" s="17" t="s">
        <v>28</v>
      </c>
      <c r="I6" s="12" t="s">
        <v>29</v>
      </c>
    </row>
    <row r="7" spans="1:9">
      <c r="A7" s="13">
        <v>106</v>
      </c>
      <c r="B7" s="14" t="s">
        <v>23</v>
      </c>
      <c r="C7" s="14"/>
      <c r="H7" s="7"/>
    </row>
    <row r="8" spans="1:9">
      <c r="A8" s="13"/>
      <c r="B8" s="14"/>
      <c r="C8" s="14" t="s">
        <v>6</v>
      </c>
      <c r="E8" s="1">
        <v>0</v>
      </c>
      <c r="F8" s="15">
        <f>'Adjustment Calculation'!H47</f>
        <v>0</v>
      </c>
      <c r="G8" t="s">
        <v>32</v>
      </c>
      <c r="H8" s="7"/>
      <c r="I8" s="1"/>
    </row>
    <row r="9" spans="1:9">
      <c r="A9" s="13"/>
      <c r="B9" s="14"/>
      <c r="C9" s="14" t="s">
        <v>7</v>
      </c>
      <c r="E9" s="1">
        <v>404644.62</v>
      </c>
      <c r="F9" s="15">
        <f>'Adjustment Calculation'!H48</f>
        <v>-161030.33786198698</v>
      </c>
      <c r="G9" t="s">
        <v>33</v>
      </c>
      <c r="H9" s="7">
        <v>0</v>
      </c>
      <c r="I9" s="1">
        <f>H9*F9</f>
        <v>0</v>
      </c>
    </row>
    <row r="10" spans="1:9">
      <c r="A10" s="13"/>
      <c r="B10" s="14"/>
      <c r="C10" s="14" t="s">
        <v>8</v>
      </c>
      <c r="E10" s="1">
        <v>15032040.1</v>
      </c>
      <c r="F10" s="15">
        <f>'Adjustment Calculation'!H49</f>
        <v>-4061793.476593649</v>
      </c>
      <c r="G10" t="s">
        <v>34</v>
      </c>
      <c r="H10" s="7">
        <v>1</v>
      </c>
      <c r="I10" s="1">
        <f>H10*F10</f>
        <v>-4061793.476593649</v>
      </c>
    </row>
    <row r="11" spans="1:9">
      <c r="A11" s="13"/>
      <c r="B11" s="14"/>
      <c r="C11" s="14" t="s">
        <v>9</v>
      </c>
      <c r="E11" s="5">
        <v>379552.3</v>
      </c>
      <c r="F11" s="5">
        <f>'Adjustment Calculation'!H50</f>
        <v>-102013.83966201164</v>
      </c>
      <c r="G11" s="11" t="s">
        <v>35</v>
      </c>
      <c r="H11" s="16">
        <v>0.96379700824670311</v>
      </c>
      <c r="I11" s="5">
        <f>H11*F11</f>
        <v>-98320.633466005675</v>
      </c>
    </row>
    <row r="12" spans="1:9">
      <c r="A12" s="13"/>
      <c r="B12" s="14"/>
      <c r="C12" s="14" t="s">
        <v>10</v>
      </c>
      <c r="E12" s="1">
        <v>15816237.02</v>
      </c>
      <c r="F12" s="3">
        <f>SUM(F8:F11)</f>
        <v>-4324837.6541176476</v>
      </c>
      <c r="H12" s="7"/>
      <c r="I12" s="1">
        <f>SUM(I8:I11)</f>
        <v>-4160114.1100596548</v>
      </c>
    </row>
    <row r="13" spans="1:9">
      <c r="H13" s="7"/>
    </row>
    <row r="14" spans="1:9">
      <c r="H14" s="7"/>
    </row>
    <row r="15" spans="1:9">
      <c r="H15" s="7"/>
    </row>
    <row r="16" spans="1:9">
      <c r="H16" s="7"/>
    </row>
    <row r="17" spans="8:8">
      <c r="H17" s="7"/>
    </row>
    <row r="18" spans="8:8">
      <c r="H1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tabSelected="1" view="pageLayout" zoomScale="70" zoomScaleNormal="85" zoomScalePageLayoutView="70" workbookViewId="0">
      <selection activeCell="G4" sqref="G4"/>
    </sheetView>
  </sheetViews>
  <sheetFormatPr defaultRowHeight="15"/>
  <cols>
    <col min="1" max="1" width="5" style="23" customWidth="1"/>
    <col min="2" max="2" width="10.5703125" style="1" customWidth="1"/>
    <col min="3" max="3" width="15.28515625" style="23" customWidth="1"/>
    <col min="4" max="4" width="16.140625" style="23" bestFit="1" customWidth="1"/>
    <col min="5" max="5" width="14.140625" style="23" bestFit="1" customWidth="1"/>
    <col min="6" max="7" width="15.7109375" style="23" bestFit="1" customWidth="1"/>
    <col min="8" max="8" width="15.42578125" style="23" bestFit="1" customWidth="1"/>
    <col min="9" max="9" width="13.28515625" style="23" bestFit="1" customWidth="1"/>
    <col min="10" max="10" width="11.5703125" style="23" bestFit="1" customWidth="1"/>
    <col min="11" max="11" width="14" style="23" bestFit="1" customWidth="1"/>
    <col min="12" max="16384" width="9.140625" style="23"/>
  </cols>
  <sheetData>
    <row r="1" spans="1:10">
      <c r="A1" s="22" t="s">
        <v>17</v>
      </c>
    </row>
    <row r="3" spans="1:10">
      <c r="B3" s="48" t="s">
        <v>39</v>
      </c>
      <c r="C3" s="49"/>
      <c r="D3" s="49"/>
      <c r="E3" s="49"/>
      <c r="F3" s="49"/>
      <c r="G3" s="50"/>
    </row>
    <row r="5" spans="1:10">
      <c r="D5" s="19" t="s">
        <v>25</v>
      </c>
      <c r="E5" s="19"/>
      <c r="F5" s="24"/>
      <c r="G5" s="24" t="s">
        <v>27</v>
      </c>
    </row>
    <row r="6" spans="1:10">
      <c r="D6" s="25" t="s">
        <v>22</v>
      </c>
      <c r="E6" s="26" t="s">
        <v>30</v>
      </c>
      <c r="F6" s="26" t="s">
        <v>30</v>
      </c>
      <c r="G6" s="27" t="s">
        <v>37</v>
      </c>
    </row>
    <row r="7" spans="1:10">
      <c r="B7" s="5"/>
      <c r="C7" s="28"/>
      <c r="D7" s="29" t="s">
        <v>12</v>
      </c>
      <c r="E7" s="29" t="s">
        <v>31</v>
      </c>
      <c r="F7" s="30" t="s">
        <v>36</v>
      </c>
      <c r="G7" s="29" t="s">
        <v>38</v>
      </c>
    </row>
    <row r="8" spans="1:10">
      <c r="A8" s="37"/>
      <c r="B8" s="38" t="s">
        <v>41</v>
      </c>
      <c r="C8" s="31"/>
      <c r="D8" s="26"/>
      <c r="E8" s="26"/>
      <c r="F8" s="32"/>
      <c r="G8" s="26"/>
    </row>
    <row r="9" spans="1:10">
      <c r="B9" s="44" t="s">
        <v>6</v>
      </c>
      <c r="D9" s="33">
        <f>H47</f>
        <v>0</v>
      </c>
      <c r="E9" s="40" t="s">
        <v>32</v>
      </c>
      <c r="F9" s="2">
        <v>0.96366595379767161</v>
      </c>
      <c r="G9" s="1">
        <f>F9*D9</f>
        <v>0</v>
      </c>
    </row>
    <row r="10" spans="1:10">
      <c r="B10" s="44" t="s">
        <v>7</v>
      </c>
      <c r="D10" s="33">
        <f>H48</f>
        <v>-161030.33786198698</v>
      </c>
      <c r="E10" s="40" t="s">
        <v>33</v>
      </c>
      <c r="F10" s="2">
        <v>0</v>
      </c>
      <c r="G10" s="1">
        <f>F10*D10</f>
        <v>0</v>
      </c>
    </row>
    <row r="11" spans="1:10">
      <c r="B11" s="44" t="s">
        <v>8</v>
      </c>
      <c r="D11" s="33">
        <f>H49</f>
        <v>-4061793.476593649</v>
      </c>
      <c r="E11" s="40" t="s">
        <v>34</v>
      </c>
      <c r="F11" s="2">
        <v>1</v>
      </c>
      <c r="G11" s="1">
        <f>F11*D11</f>
        <v>-4061793.476593649</v>
      </c>
    </row>
    <row r="12" spans="1:10">
      <c r="B12" s="45" t="s">
        <v>9</v>
      </c>
      <c r="C12" s="28"/>
      <c r="D12" s="34">
        <f>H50</f>
        <v>-102013.83966201164</v>
      </c>
      <c r="E12" s="42" t="s">
        <v>35</v>
      </c>
      <c r="F12" s="18">
        <v>0.96379700824670311</v>
      </c>
      <c r="G12" s="5">
        <f>F12*D12</f>
        <v>-98320.633466005675</v>
      </c>
    </row>
    <row r="13" spans="1:10">
      <c r="D13" s="35">
        <f>SUM(D9:D12)</f>
        <v>-4324837.6541176476</v>
      </c>
      <c r="F13" s="35"/>
      <c r="G13" s="1">
        <f>SUM(G9:G12)</f>
        <v>-4160114.1100596548</v>
      </c>
    </row>
    <row r="15" spans="1:10">
      <c r="J15" s="35"/>
    </row>
    <row r="16" spans="1:10">
      <c r="B16" s="48" t="s">
        <v>40</v>
      </c>
      <c r="C16" s="49"/>
      <c r="D16" s="49"/>
      <c r="E16" s="49"/>
      <c r="F16" s="49"/>
      <c r="G16" s="50"/>
      <c r="J16" s="35"/>
    </row>
    <row r="17" spans="2:10">
      <c r="J17" s="35"/>
    </row>
    <row r="18" spans="2:10">
      <c r="B18" s="47" t="s">
        <v>13</v>
      </c>
      <c r="C18" s="47"/>
      <c r="D18" s="47" t="s">
        <v>14</v>
      </c>
      <c r="E18" s="47"/>
      <c r="F18" s="47" t="s">
        <v>15</v>
      </c>
      <c r="G18" s="47"/>
      <c r="J18" s="35"/>
    </row>
    <row r="19" spans="2:10">
      <c r="B19" s="10" t="s">
        <v>0</v>
      </c>
      <c r="C19" s="29" t="s">
        <v>16</v>
      </c>
      <c r="D19" s="10" t="s">
        <v>0</v>
      </c>
      <c r="E19" s="29" t="s">
        <v>16</v>
      </c>
      <c r="F19" s="10" t="s">
        <v>0</v>
      </c>
      <c r="G19" s="29" t="s">
        <v>16</v>
      </c>
      <c r="H19" s="1"/>
      <c r="I19" s="1"/>
      <c r="J19" s="35"/>
    </row>
    <row r="20" spans="2:10">
      <c r="B20" s="46">
        <v>40422</v>
      </c>
      <c r="C20" s="1">
        <v>14894633.92</v>
      </c>
      <c r="D20" s="46">
        <v>40787</v>
      </c>
      <c r="E20" s="1">
        <v>11063108.229999999</v>
      </c>
      <c r="F20" s="46">
        <v>41153</v>
      </c>
      <c r="G20" s="1">
        <v>11591786.579999998</v>
      </c>
      <c r="H20" s="1"/>
      <c r="I20" s="1"/>
      <c r="J20" s="35"/>
    </row>
    <row r="21" spans="2:10">
      <c r="B21" s="46">
        <v>40452</v>
      </c>
      <c r="C21" s="1">
        <v>10810819.030000001</v>
      </c>
      <c r="D21" s="46">
        <v>40817</v>
      </c>
      <c r="E21" s="1">
        <v>15683316.659999998</v>
      </c>
      <c r="F21" s="46">
        <v>41183</v>
      </c>
      <c r="G21" s="1">
        <v>13659778.609999999</v>
      </c>
      <c r="H21" s="1"/>
      <c r="I21" s="1"/>
      <c r="J21" s="35"/>
    </row>
    <row r="22" spans="2:10">
      <c r="B22" s="46">
        <v>40483</v>
      </c>
      <c r="C22" s="1">
        <v>14368302.039999999</v>
      </c>
      <c r="D22" s="46">
        <v>40848</v>
      </c>
      <c r="E22" s="1">
        <v>11179101.75</v>
      </c>
      <c r="F22" s="46">
        <v>41214</v>
      </c>
      <c r="G22" s="1">
        <v>14430038.59</v>
      </c>
      <c r="H22" s="1"/>
      <c r="I22" s="1"/>
      <c r="J22" s="35"/>
    </row>
    <row r="23" spans="2:10">
      <c r="B23" s="46">
        <v>40513</v>
      </c>
      <c r="C23" s="1">
        <v>6794533.7799999993</v>
      </c>
      <c r="D23" s="46">
        <v>40878</v>
      </c>
      <c r="E23" s="1">
        <v>17136519.609999999</v>
      </c>
      <c r="F23" s="46">
        <v>41244</v>
      </c>
      <c r="G23" s="1">
        <v>15816237.02</v>
      </c>
      <c r="H23" s="1"/>
      <c r="I23" s="1"/>
      <c r="J23" s="35"/>
    </row>
    <row r="24" spans="2:10">
      <c r="B24" s="46">
        <v>40544</v>
      </c>
      <c r="C24" s="1">
        <v>6794533.7799999993</v>
      </c>
      <c r="D24" s="46">
        <v>40909</v>
      </c>
      <c r="E24" s="1">
        <v>10038154.029999999</v>
      </c>
      <c r="F24" s="46">
        <v>41275</v>
      </c>
      <c r="G24" s="1">
        <v>12537451.540000001</v>
      </c>
      <c r="H24" s="1"/>
      <c r="I24" s="1"/>
      <c r="J24" s="35"/>
    </row>
    <row r="25" spans="2:10">
      <c r="B25" s="46">
        <v>40575</v>
      </c>
      <c r="C25" s="1">
        <v>6991837.8799999999</v>
      </c>
      <c r="D25" s="46">
        <v>40940</v>
      </c>
      <c r="E25" s="1">
        <v>9895029.5800000001</v>
      </c>
      <c r="F25" s="46">
        <v>41306</v>
      </c>
      <c r="G25" s="1">
        <v>11571878.01</v>
      </c>
      <c r="H25" s="1"/>
      <c r="I25" s="1"/>
      <c r="J25" s="35"/>
    </row>
    <row r="26" spans="2:10">
      <c r="B26" s="46">
        <v>40603</v>
      </c>
      <c r="C26" s="1">
        <v>10025491.35</v>
      </c>
      <c r="D26" s="46">
        <v>40969</v>
      </c>
      <c r="E26" s="1">
        <v>10732898.190000001</v>
      </c>
      <c r="F26" s="46">
        <v>41334</v>
      </c>
      <c r="G26" s="1">
        <v>7270496.9000000004</v>
      </c>
      <c r="H26" s="1"/>
      <c r="I26" s="1"/>
      <c r="J26" s="35"/>
    </row>
    <row r="27" spans="2:10">
      <c r="B27" s="46">
        <v>40634</v>
      </c>
      <c r="C27" s="1">
        <v>9554437.75</v>
      </c>
      <c r="D27" s="46">
        <v>41000</v>
      </c>
      <c r="E27" s="1">
        <v>9716176.5800000001</v>
      </c>
      <c r="F27" s="46">
        <v>41365</v>
      </c>
      <c r="G27" s="1">
        <v>12824027.069999998</v>
      </c>
      <c r="H27" s="1"/>
      <c r="I27" s="1"/>
      <c r="J27" s="35"/>
    </row>
    <row r="28" spans="2:10">
      <c r="B28" s="46">
        <v>40664</v>
      </c>
      <c r="C28" s="1">
        <v>10826907.15</v>
      </c>
      <c r="D28" s="46">
        <v>41030</v>
      </c>
      <c r="E28" s="1">
        <v>8532450.1899999995</v>
      </c>
      <c r="F28" s="46">
        <v>41395</v>
      </c>
      <c r="G28" s="1">
        <v>22283668.82</v>
      </c>
      <c r="H28" s="1"/>
      <c r="I28" s="1"/>
      <c r="J28" s="35"/>
    </row>
    <row r="29" spans="2:10">
      <c r="B29" s="46">
        <v>40695</v>
      </c>
      <c r="C29" s="1">
        <v>9834784.2699999996</v>
      </c>
      <c r="D29" s="46">
        <v>41061</v>
      </c>
      <c r="E29" s="1">
        <v>10377230.140000001</v>
      </c>
      <c r="F29" s="46">
        <v>41426</v>
      </c>
      <c r="G29" s="1">
        <v>10877802.790000001</v>
      </c>
      <c r="H29" s="1"/>
      <c r="I29" s="1"/>
      <c r="J29" s="35"/>
    </row>
    <row r="30" spans="2:10">
      <c r="B30" s="46">
        <v>40725</v>
      </c>
      <c r="C30" s="1">
        <v>-9884426.9799999986</v>
      </c>
      <c r="D30" s="46">
        <v>41091</v>
      </c>
      <c r="E30" s="1">
        <v>9086960.4299999997</v>
      </c>
      <c r="F30" s="46">
        <v>41456</v>
      </c>
      <c r="G30" s="1">
        <v>11560051</v>
      </c>
      <c r="H30" s="1"/>
      <c r="I30" s="1"/>
      <c r="J30" s="35"/>
    </row>
    <row r="31" spans="2:10">
      <c r="B31" s="46">
        <v>40756</v>
      </c>
      <c r="C31" s="1">
        <v>-10303845.33</v>
      </c>
      <c r="D31" s="46">
        <v>41122</v>
      </c>
      <c r="E31" s="1">
        <v>12374769.399999999</v>
      </c>
      <c r="F31" s="46">
        <v>41487</v>
      </c>
      <c r="G31" s="1">
        <v>9572365.7699999996</v>
      </c>
      <c r="H31" s="1"/>
      <c r="I31" s="1"/>
      <c r="J31" s="35"/>
    </row>
    <row r="32" spans="2:10">
      <c r="F32" s="1"/>
      <c r="G32" s="35"/>
      <c r="H32" s="1"/>
      <c r="I32" s="1"/>
      <c r="J32" s="35"/>
    </row>
    <row r="33" spans="2:11">
      <c r="F33" s="10" t="s">
        <v>18</v>
      </c>
      <c r="G33" s="35"/>
      <c r="H33" s="1"/>
      <c r="I33" s="1"/>
      <c r="J33" s="35"/>
    </row>
    <row r="34" spans="2:11">
      <c r="B34" s="36" t="s">
        <v>1</v>
      </c>
      <c r="F34" s="1">
        <f>MEDIAN(C20:C31,E20:E31,G20:G31)</f>
        <v>10818863.09</v>
      </c>
      <c r="J34" s="35"/>
    </row>
    <row r="35" spans="2:11">
      <c r="B35" s="36" t="s">
        <v>2</v>
      </c>
      <c r="F35" s="1">
        <f>AVERAGE(C20:C31,E20:E31,G20:G31)</f>
        <v>10292202.948055558</v>
      </c>
      <c r="J35" s="35"/>
    </row>
    <row r="36" spans="2:11">
      <c r="B36" s="36"/>
      <c r="F36" s="1"/>
      <c r="J36" s="35"/>
    </row>
    <row r="37" spans="2:11">
      <c r="B37" s="36" t="s">
        <v>3</v>
      </c>
      <c r="F37" s="1">
        <f>MEDIAN(C20:C29,E20:E31,G20:G31)</f>
        <v>10852354.970000001</v>
      </c>
      <c r="J37" s="35"/>
    </row>
    <row r="38" spans="2:11">
      <c r="B38" s="36" t="s">
        <v>4</v>
      </c>
      <c r="F38" s="1">
        <f>AVERAGE(C20:C29,E20:E31,G20:G31)</f>
        <v>11491399.365882352</v>
      </c>
      <c r="J38" s="35"/>
    </row>
    <row r="39" spans="2:11">
      <c r="B39" s="36"/>
      <c r="F39" s="1"/>
      <c r="J39" s="35"/>
    </row>
    <row r="40" spans="2:11">
      <c r="B40" s="36" t="s">
        <v>20</v>
      </c>
      <c r="F40" s="1">
        <v>15816237.02</v>
      </c>
      <c r="J40" s="35"/>
    </row>
    <row r="41" spans="2:11">
      <c r="B41" s="36"/>
      <c r="F41" s="1"/>
      <c r="I41" s="31"/>
      <c r="J41" s="33"/>
      <c r="K41" s="31"/>
    </row>
    <row r="42" spans="2:11">
      <c r="B42" s="36" t="s">
        <v>19</v>
      </c>
      <c r="F42" s="1">
        <f>F40-F38</f>
        <v>4324837.6541176476</v>
      </c>
      <c r="G42" s="1"/>
      <c r="I42" s="31"/>
      <c r="J42" s="33"/>
      <c r="K42" s="31"/>
    </row>
    <row r="43" spans="2:11">
      <c r="B43" s="36"/>
      <c r="F43" s="1"/>
      <c r="G43" s="1"/>
      <c r="I43" s="31"/>
      <c r="J43" s="33"/>
      <c r="K43" s="31"/>
    </row>
    <row r="44" spans="2:11">
      <c r="B44" s="36"/>
      <c r="F44" s="1" t="s">
        <v>25</v>
      </c>
      <c r="G44" s="1" t="s">
        <v>25</v>
      </c>
      <c r="H44" s="1" t="s">
        <v>25</v>
      </c>
      <c r="I44" s="15"/>
      <c r="J44" s="33"/>
      <c r="K44" s="32"/>
    </row>
    <row r="45" spans="2:11">
      <c r="B45" s="36"/>
      <c r="F45" s="9">
        <v>41487</v>
      </c>
      <c r="G45" s="19" t="s">
        <v>21</v>
      </c>
      <c r="H45" s="25" t="s">
        <v>22</v>
      </c>
      <c r="I45" s="26"/>
      <c r="J45" s="26"/>
      <c r="K45" s="27"/>
    </row>
    <row r="46" spans="2:11">
      <c r="B46" s="43" t="s">
        <v>5</v>
      </c>
      <c r="C46" s="28"/>
      <c r="D46" s="28"/>
      <c r="E46" s="28"/>
      <c r="F46" s="6" t="s">
        <v>11</v>
      </c>
      <c r="G46" s="10" t="s">
        <v>12</v>
      </c>
      <c r="H46" s="29" t="s">
        <v>12</v>
      </c>
      <c r="I46" s="26"/>
      <c r="J46" s="32"/>
      <c r="K46" s="26"/>
    </row>
    <row r="47" spans="2:11">
      <c r="B47" s="39" t="s">
        <v>6</v>
      </c>
      <c r="F47" s="1">
        <v>0</v>
      </c>
      <c r="G47" s="2">
        <f>F47/$F$51</f>
        <v>0</v>
      </c>
      <c r="H47" s="33">
        <f>$H$51*G47</f>
        <v>0</v>
      </c>
      <c r="I47" s="40"/>
      <c r="J47" s="20"/>
      <c r="K47" s="15"/>
    </row>
    <row r="48" spans="2:11">
      <c r="B48" s="39" t="s">
        <v>7</v>
      </c>
      <c r="F48" s="1">
        <v>356415.99</v>
      </c>
      <c r="G48" s="2">
        <f>F48/$F$51</f>
        <v>3.7233845693299288E-2</v>
      </c>
      <c r="H48" s="33">
        <f>$H$51*G48</f>
        <v>-161030.33786198698</v>
      </c>
      <c r="I48" s="40"/>
      <c r="J48" s="20"/>
      <c r="K48" s="15"/>
    </row>
    <row r="49" spans="2:11">
      <c r="B49" s="39" t="s">
        <v>8</v>
      </c>
      <c r="F49" s="1">
        <v>8990157.7699999996</v>
      </c>
      <c r="G49" s="2">
        <f>F49/$F$51</f>
        <v>0.9391782539458895</v>
      </c>
      <c r="H49" s="33">
        <f>$H$51*G49</f>
        <v>-4061793.476593649</v>
      </c>
      <c r="I49" s="40"/>
      <c r="J49" s="20"/>
      <c r="K49" s="15"/>
    </row>
    <row r="50" spans="2:11">
      <c r="B50" s="41" t="s">
        <v>9</v>
      </c>
      <c r="C50" s="28"/>
      <c r="D50" s="28"/>
      <c r="E50" s="28"/>
      <c r="F50" s="5">
        <v>225792.01</v>
      </c>
      <c r="G50" s="8">
        <f>F50/$F$51</f>
        <v>2.3587900360811227E-2</v>
      </c>
      <c r="H50" s="34">
        <f>$H$51*G50</f>
        <v>-102013.83966201164</v>
      </c>
      <c r="I50" s="40"/>
      <c r="J50" s="21"/>
      <c r="K50" s="15"/>
    </row>
    <row r="51" spans="2:11">
      <c r="B51" s="39" t="s">
        <v>10</v>
      </c>
      <c r="F51" s="1">
        <v>9572365.7699999996</v>
      </c>
      <c r="G51" s="7">
        <f>SUM(G47:G50)</f>
        <v>1</v>
      </c>
      <c r="H51" s="35">
        <f>-F42</f>
        <v>-4324837.6541176476</v>
      </c>
      <c r="I51" s="31"/>
      <c r="J51" s="33"/>
      <c r="K51" s="15"/>
    </row>
    <row r="52" spans="2:11">
      <c r="C52" s="1"/>
      <c r="I52" s="31"/>
      <c r="J52" s="33"/>
      <c r="K52" s="31"/>
    </row>
    <row r="53" spans="2:11">
      <c r="C53" s="1"/>
    </row>
    <row r="54" spans="2:11">
      <c r="C54" s="1"/>
    </row>
    <row r="55" spans="2:11">
      <c r="C55" s="1"/>
    </row>
    <row r="56" spans="2:11">
      <c r="C56" s="1"/>
    </row>
    <row r="57" spans="2:11">
      <c r="C57" s="1"/>
    </row>
    <row r="58" spans="2:11">
      <c r="C58" s="1"/>
    </row>
    <row r="59" spans="2:11">
      <c r="C59" s="1"/>
    </row>
    <row r="60" spans="2:11">
      <c r="C60" s="1"/>
    </row>
    <row r="61" spans="2:11">
      <c r="C61" s="1"/>
    </row>
    <row r="62" spans="2:11">
      <c r="C62" s="1"/>
    </row>
    <row r="63" spans="2:11">
      <c r="C63" s="1"/>
    </row>
    <row r="64" spans="2:11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</sheetData>
  <mergeCells count="5">
    <mergeCell ref="B18:C18"/>
    <mergeCell ref="D18:E18"/>
    <mergeCell ref="F18:G18"/>
    <mergeCell ref="B3:G3"/>
    <mergeCell ref="B16:G16"/>
  </mergeCells>
  <pageMargins left="0.25" right="0.25" top="0.75" bottom="0.75" header="0.3" footer="0.3"/>
  <pageSetup scale="80" orientation="portrait" r:id="rId1"/>
  <headerFooter>
    <oddHeader xml:space="preserve">&amp;R&amp;14DPU Exhibit 4.1.0 Dir - Rev Req
Croft
13-057-05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Adjustment Calculation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MCroft</dc:creator>
  <cp:lastModifiedBy>laurieharris</cp:lastModifiedBy>
  <cp:lastPrinted>2013-10-28T16:59:19Z</cp:lastPrinted>
  <dcterms:created xsi:type="dcterms:W3CDTF">2013-08-28T19:13:23Z</dcterms:created>
  <dcterms:modified xsi:type="dcterms:W3CDTF">2013-11-01T21:42:16Z</dcterms:modified>
</cp:coreProperties>
</file>