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Sheet1!$A$1:$K$101</definedName>
  </definedNames>
  <calcPr calcId="125725"/>
</workbook>
</file>

<file path=xl/calcChain.xml><?xml version="1.0" encoding="utf-8"?>
<calcChain xmlns="http://schemas.openxmlformats.org/spreadsheetml/2006/main">
  <c r="O101" i="1"/>
  <c r="N101"/>
  <c r="O100"/>
  <c r="O99"/>
  <c r="O98"/>
  <c r="O97"/>
  <c r="O96"/>
  <c r="C93"/>
  <c r="B72"/>
  <c r="F56"/>
  <c r="E56"/>
  <c r="D56"/>
  <c r="C56"/>
  <c r="C55"/>
  <c r="C54"/>
  <c r="F53"/>
  <c r="E53"/>
  <c r="D53"/>
  <c r="C53"/>
  <c r="C57" s="1"/>
  <c r="F52"/>
  <c r="E52"/>
  <c r="D52"/>
  <c r="C52"/>
  <c r="C43"/>
  <c r="C64" s="1"/>
  <c r="D42"/>
  <c r="D63" s="1"/>
  <c r="C42"/>
  <c r="C44" s="1"/>
  <c r="E39"/>
  <c r="E60" s="1"/>
  <c r="C39"/>
  <c r="C60" s="1"/>
  <c r="F38"/>
  <c r="F59" s="1"/>
  <c r="E38"/>
  <c r="E40" s="1"/>
  <c r="D38"/>
  <c r="D59" s="1"/>
  <c r="C38"/>
  <c r="C40" s="1"/>
  <c r="C36"/>
  <c r="D34"/>
  <c r="D55" s="1"/>
  <c r="D33"/>
  <c r="E33" s="1"/>
  <c r="C23"/>
  <c r="D22"/>
  <c r="E22" s="1"/>
  <c r="F22" s="1"/>
  <c r="D21"/>
  <c r="D23" s="1"/>
  <c r="E19"/>
  <c r="C19"/>
  <c r="G18"/>
  <c r="F18"/>
  <c r="D18"/>
  <c r="F17"/>
  <c r="F19" s="1"/>
  <c r="D17"/>
  <c r="D19" s="1"/>
  <c r="C15"/>
  <c r="C25" s="1"/>
  <c r="D13"/>
  <c r="E13" s="1"/>
  <c r="F13" s="1"/>
  <c r="D12"/>
  <c r="E12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D90" l="1"/>
  <c r="D89"/>
  <c r="D88"/>
  <c r="D87"/>
  <c r="D86"/>
  <c r="D85"/>
  <c r="D84"/>
  <c r="E54"/>
  <c r="F33"/>
  <c r="D57"/>
  <c r="C46"/>
  <c r="D61"/>
  <c r="E15"/>
  <c r="F12"/>
  <c r="F15" s="1"/>
  <c r="D15"/>
  <c r="D25" s="1"/>
  <c r="D36"/>
  <c r="D40"/>
  <c r="D54"/>
  <c r="C59"/>
  <c r="C61" s="1"/>
  <c r="C67" s="1"/>
  <c r="E59"/>
  <c r="E61" s="1"/>
  <c r="C63"/>
  <c r="C65" s="1"/>
  <c r="E21"/>
  <c r="E34"/>
  <c r="D39"/>
  <c r="D60" s="1"/>
  <c r="F39"/>
  <c r="F60" s="1"/>
  <c r="F61" s="1"/>
  <c r="E42"/>
  <c r="D43"/>
  <c r="D64" l="1"/>
  <c r="D65" s="1"/>
  <c r="E43"/>
  <c r="E44" s="1"/>
  <c r="E55"/>
  <c r="E57" s="1"/>
  <c r="F34"/>
  <c r="F55" s="1"/>
  <c r="E63"/>
  <c r="F42"/>
  <c r="E23"/>
  <c r="F21"/>
  <c r="F23" s="1"/>
  <c r="E90"/>
  <c r="F90" s="1"/>
  <c r="G90" s="1"/>
  <c r="E89"/>
  <c r="F89" s="1"/>
  <c r="G89" s="1"/>
  <c r="E88"/>
  <c r="F88" s="1"/>
  <c r="G88" s="1"/>
  <c r="E87"/>
  <c r="F87" s="1"/>
  <c r="G87" s="1"/>
  <c r="E86"/>
  <c r="F86" s="1"/>
  <c r="G86" s="1"/>
  <c r="E85"/>
  <c r="F85" s="1"/>
  <c r="G85" s="1"/>
  <c r="E84"/>
  <c r="F84" s="1"/>
  <c r="G84" s="1"/>
  <c r="C68"/>
  <c r="F54"/>
  <c r="F57" s="1"/>
  <c r="D44"/>
  <c r="D46" s="1"/>
  <c r="D68" s="1"/>
  <c r="F25"/>
  <c r="D67"/>
  <c r="E36"/>
  <c r="F40"/>
  <c r="E25"/>
  <c r="F63" l="1"/>
  <c r="F44"/>
  <c r="E46"/>
  <c r="F36"/>
  <c r="F46" s="1"/>
  <c r="F68" s="1"/>
  <c r="D92"/>
  <c r="D91"/>
  <c r="D83"/>
  <c r="D82"/>
  <c r="D81"/>
  <c r="D93" s="1"/>
  <c r="N25"/>
  <c r="O25" s="1"/>
  <c r="E64"/>
  <c r="E65" s="1"/>
  <c r="E67" s="1"/>
  <c r="F43"/>
  <c r="F64" s="1"/>
  <c r="E92" l="1"/>
  <c r="F92" s="1"/>
  <c r="G92" s="1"/>
  <c r="E91"/>
  <c r="F91" s="1"/>
  <c r="G91" s="1"/>
  <c r="E83"/>
  <c r="F83" s="1"/>
  <c r="G83" s="1"/>
  <c r="E82"/>
  <c r="F82" s="1"/>
  <c r="G82" s="1"/>
  <c r="E81"/>
  <c r="E68"/>
  <c r="F65"/>
  <c r="F67" s="1"/>
  <c r="E93" l="1"/>
  <c r="F81"/>
  <c r="F93" l="1"/>
  <c r="G93" s="1"/>
  <c r="G81"/>
</calcChain>
</file>

<file path=xl/sharedStrings.xml><?xml version="1.0" encoding="utf-8"?>
<sst xmlns="http://schemas.openxmlformats.org/spreadsheetml/2006/main" count="125" uniqueCount="79">
  <si>
    <t>Docket Nos. 13-057-07, 08, 09, 10 and 11</t>
  </si>
  <si>
    <t>DPU EXHIBIT 1.1</t>
  </si>
  <si>
    <t>Line No.</t>
  </si>
  <si>
    <t>COMBINED IMPACT OF DOCKET NO. 13-057-07, 08, 09, 10 &amp; 11 ON TOTAL VOLUMETRIC RATES</t>
  </si>
  <si>
    <t>A</t>
  </si>
  <si>
    <t>B</t>
  </si>
  <si>
    <t>C</t>
  </si>
  <si>
    <t>D</t>
  </si>
  <si>
    <t>E</t>
  </si>
  <si>
    <t>Current GS Volumetric Rates</t>
  </si>
  <si>
    <t>SOURCE</t>
  </si>
  <si>
    <t>Summer Rates</t>
  </si>
  <si>
    <t>Winter Rates</t>
  </si>
  <si>
    <t>First 45 Dth</t>
  </si>
  <si>
    <t>Over 45 Dth</t>
  </si>
  <si>
    <t>Base DNG Rate</t>
  </si>
  <si>
    <t>Rates approved in Docket No. 09-057-16, effective August 1, 2010.</t>
  </si>
  <si>
    <t>CET Amortization Rate</t>
  </si>
  <si>
    <t>Rates approved in Docket No. 12-057-09, effective September 1, 2012</t>
  </si>
  <si>
    <t>DSM Amortization Rate</t>
  </si>
  <si>
    <t>Rates approved in Docket No. 12-057-10, effective September 1, 2012.</t>
  </si>
  <si>
    <t>Low-Income Tariff Rate</t>
  </si>
  <si>
    <t>Rates approved in Docket No. 12-057-11, effective September 1, 2012</t>
  </si>
  <si>
    <t>Feeder line tracker</t>
  </si>
  <si>
    <t>Rates approved in Docket No. 12-057-12, effective September 1, 2012.</t>
  </si>
  <si>
    <t>Total DNG Rate</t>
  </si>
  <si>
    <t>Base SNG Rate</t>
  </si>
  <si>
    <t>Rates approved in Docket No. 13-057-03, effective June 1, 2013.</t>
  </si>
  <si>
    <t>SNG Amortization Rate</t>
  </si>
  <si>
    <t>Total SNG Rate</t>
  </si>
  <si>
    <t>Base Commodity</t>
  </si>
  <si>
    <t>Commodity Amortization Rate</t>
  </si>
  <si>
    <t>Total Commodity Rate</t>
  </si>
  <si>
    <t>Total Volumetric Rate</t>
  </si>
  <si>
    <t>Proposed GS Volumetric Rates</t>
  </si>
  <si>
    <t>Rates requested in Docket No. 13-057-08, effective October 1, 2013</t>
  </si>
  <si>
    <t>Rates requested in Docket No. 13-057-09, effective October 1, 2013</t>
  </si>
  <si>
    <t xml:space="preserve">Rates requested in Docket No. 13-057-10, effective October 1, 2013 </t>
  </si>
  <si>
    <t xml:space="preserve">Rates requested in Docket No. 12-057-11, effective October 1, 2013 </t>
  </si>
  <si>
    <t>Rates requested in Docket No. 12-057-08, effective September 1, 2012</t>
  </si>
  <si>
    <t>Rates requested in Docket No. 13-057-07, effective October 1, 2013</t>
  </si>
  <si>
    <t>Changes in GS Volumetric Rates</t>
  </si>
  <si>
    <t>%Δ In Total Volumetric Rate</t>
  </si>
  <si>
    <t>Legend</t>
  </si>
  <si>
    <t>EXHIBIT 1.2</t>
  </si>
  <si>
    <t>C. EFFECT OF COMBINED RATES ON A TYPICAL RESIDENTIAL CUSTOMER</t>
  </si>
  <si>
    <t>pass through</t>
  </si>
  <si>
    <t>Basic Service Fee</t>
  </si>
  <si>
    <t>cet</t>
  </si>
  <si>
    <t>Category 1</t>
  </si>
  <si>
    <t>dsm</t>
  </si>
  <si>
    <t>low income</t>
  </si>
  <si>
    <t>GS-1</t>
  </si>
  <si>
    <t>Dth</t>
  </si>
  <si>
    <t>10/1/2011</t>
  </si>
  <si>
    <t>Change</t>
  </si>
  <si>
    <t>% Change</t>
  </si>
  <si>
    <t>infrastructure</t>
  </si>
  <si>
    <t>January</t>
  </si>
  <si>
    <t>All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</si>
  <si>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</si>
  <si>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</si>
  <si>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</si>
  <si>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</si>
  <si>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</si>
  <si>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</si>
  <si>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</si>
  <si>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</si>
  <si>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</si>
  <si>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</si>
  <si>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</si>
  <si>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</si>
  <si>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Company Filing</t>
  </si>
  <si>
    <t>PASS THROUGH</t>
  </si>
  <si>
    <t>CET</t>
  </si>
  <si>
    <t>DSM</t>
  </si>
  <si>
    <t>Low Income</t>
  </si>
  <si>
    <t>Infrastructure</t>
  </si>
  <si>
    <t>ALL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</si>
</sst>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000_);\(&quot;$&quot;#,##0.00000\)"/>
    <numFmt numFmtId="166" formatCode="#,##0.00000"/>
    <numFmt numFmtId="167" formatCode="#,##0.00000_);\(#,##0.00000\)"/>
    <numFmt numFmtId="168" formatCode="_(* #,##0.00000_);_(* \(#,##0.00000\);_(* &quot;-&quot;??_);_(@_)"/>
    <numFmt numFmtId="169" formatCode="#,##0.0_);\(#,##0.0\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9"/>
      <color rgb="FF00B050"/>
      <name val="Arial"/>
      <family val="2"/>
    </font>
    <font>
      <b/>
      <sz val="9"/>
      <color indexed="8"/>
      <name val="Arial"/>
      <family val="2"/>
    </font>
    <font>
      <b/>
      <sz val="9"/>
      <color indexed="16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4" fontId="3" fillId="0" borderId="0"/>
    <xf numFmtId="3" fontId="3" fillId="0" borderId="0"/>
    <xf numFmtId="164" fontId="2" fillId="0" borderId="0"/>
  </cellStyleXfs>
  <cellXfs count="149">
    <xf numFmtId="0" fontId="0" fillId="0" borderId="0" xfId="0"/>
    <xf numFmtId="164" fontId="3" fillId="0" borderId="0" xfId="4" applyFont="1"/>
    <xf numFmtId="3" fontId="3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>
      <alignment horizontal="center"/>
    </xf>
    <xf numFmtId="37" fontId="5" fillId="0" borderId="0" xfId="4" applyNumberFormat="1" applyFont="1" applyFill="1" applyAlignment="1">
      <alignment horizontal="centerContinuous"/>
    </xf>
    <xf numFmtId="164" fontId="5" fillId="0" borderId="0" xfId="4" applyFont="1" applyFill="1" applyAlignment="1">
      <alignment horizontal="centerContinuous"/>
    </xf>
    <xf numFmtId="5" fontId="5" fillId="0" borderId="0" xfId="4" applyNumberFormat="1" applyFont="1" applyFill="1" applyBorder="1" applyAlignment="1">
      <alignment horizontal="centerContinuous"/>
    </xf>
    <xf numFmtId="164" fontId="5" fillId="0" borderId="0" xfId="4" applyFont="1" applyFill="1" applyBorder="1" applyAlignment="1">
      <alignment horizontal="centerContinuous"/>
    </xf>
    <xf numFmtId="37" fontId="5" fillId="0" borderId="0" xfId="4" applyNumberFormat="1" applyFont="1" applyFill="1" applyBorder="1" applyAlignment="1">
      <alignment horizontal="centerContinuous"/>
    </xf>
    <xf numFmtId="164" fontId="3" fillId="0" borderId="0" xfId="4" applyFont="1" applyFill="1"/>
    <xf numFmtId="37" fontId="3" fillId="0" borderId="0" xfId="4" applyNumberFormat="1" applyFont="1" applyFill="1"/>
    <xf numFmtId="5" fontId="3" fillId="0" borderId="0" xfId="4" applyNumberFormat="1" applyFont="1" applyFill="1" applyBorder="1"/>
    <xf numFmtId="164" fontId="3" fillId="0" borderId="0" xfId="4" applyFont="1" applyFill="1" applyBorder="1"/>
    <xf numFmtId="37" fontId="3" fillId="0" borderId="0" xfId="4" applyNumberFormat="1" applyFont="1" applyFill="1" applyBorder="1"/>
    <xf numFmtId="164" fontId="3" fillId="0" borderId="0" xfId="5" applyAlignment="1"/>
    <xf numFmtId="164" fontId="5" fillId="0" borderId="1" xfId="5" applyFont="1" applyBorder="1" applyAlignment="1">
      <alignment horizontal="centerContinuous"/>
    </xf>
    <xf numFmtId="164" fontId="3" fillId="0" borderId="2" xfId="5" applyBorder="1" applyAlignment="1">
      <alignment horizontal="centerContinuous"/>
    </xf>
    <xf numFmtId="164" fontId="3" fillId="0" borderId="3" xfId="5" applyBorder="1" applyAlignment="1">
      <alignment horizontal="centerContinuous"/>
    </xf>
    <xf numFmtId="164" fontId="5" fillId="0" borderId="0" xfId="4" applyFont="1" applyAlignment="1">
      <alignment horizontal="center"/>
    </xf>
    <xf numFmtId="164" fontId="3" fillId="0" borderId="0" xfId="5" applyFont="1" applyBorder="1" applyAlignment="1"/>
    <xf numFmtId="164" fontId="3" fillId="0" borderId="0" xfId="5" applyFont="1" applyBorder="1" applyAlignment="1">
      <alignment horizontal="center"/>
    </xf>
    <xf numFmtId="164" fontId="6" fillId="0" borderId="0" xfId="0" applyNumberFormat="1" applyFont="1"/>
    <xf numFmtId="165" fontId="7" fillId="0" borderId="0" xfId="5" applyNumberFormat="1" applyFont="1" applyBorder="1" applyAlignment="1">
      <alignment horizontal="center"/>
    </xf>
    <xf numFmtId="3" fontId="4" fillId="0" borderId="0" xfId="0" applyNumberFormat="1" applyFont="1" applyFill="1" applyAlignment="1" applyProtection="1">
      <protection locked="0"/>
    </xf>
    <xf numFmtId="0" fontId="6" fillId="0" borderId="0" xfId="6" applyNumberFormat="1" applyFont="1"/>
    <xf numFmtId="165" fontId="7" fillId="0" borderId="0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164" fontId="6" fillId="0" borderId="0" xfId="6" applyNumberFormat="1" applyFont="1"/>
    <xf numFmtId="164" fontId="6" fillId="0" borderId="0" xfId="4" applyFont="1"/>
    <xf numFmtId="165" fontId="3" fillId="0" borderId="0" xfId="5" applyNumberFormat="1" applyBorder="1" applyAlignment="1">
      <alignment horizontal="center"/>
    </xf>
    <xf numFmtId="166" fontId="4" fillId="0" borderId="0" xfId="0" applyNumberFormat="1" applyFont="1" applyAlignment="1" applyProtection="1">
      <protection locked="0"/>
    </xf>
    <xf numFmtId="168" fontId="3" fillId="0" borderId="0" xfId="1" applyNumberFormat="1" applyFont="1"/>
    <xf numFmtId="164" fontId="3" fillId="0" borderId="0" xfId="4" applyFont="1" applyBorder="1"/>
    <xf numFmtId="3" fontId="4" fillId="2" borderId="0" xfId="0" applyNumberFormat="1" applyFont="1" applyFill="1" applyAlignment="1" applyProtection="1">
      <protection locked="0"/>
    </xf>
    <xf numFmtId="164" fontId="5" fillId="0" borderId="0" xfId="7" applyFont="1" applyAlignment="1">
      <alignment horizontal="centerContinuous"/>
    </xf>
    <xf numFmtId="37" fontId="3" fillId="0" borderId="0" xfId="7" applyNumberFormat="1" applyFont="1"/>
    <xf numFmtId="164" fontId="3" fillId="0" borderId="0" xfId="7" applyFont="1"/>
    <xf numFmtId="164" fontId="3" fillId="0" borderId="0" xfId="7" applyFont="1" applyFill="1"/>
    <xf numFmtId="5" fontId="3" fillId="0" borderId="0" xfId="7" applyNumberFormat="1" applyFont="1" applyFill="1" applyBorder="1"/>
    <xf numFmtId="164" fontId="3" fillId="0" borderId="0" xfId="7" applyFont="1" applyFill="1" applyBorder="1"/>
    <xf numFmtId="3" fontId="3" fillId="0" borderId="0" xfId="0" applyNumberFormat="1" applyFont="1" applyAlignment="1" applyProtection="1">
      <protection locked="0"/>
    </xf>
    <xf numFmtId="43" fontId="3" fillId="0" borderId="0" xfId="1" applyFont="1" applyAlignment="1" applyProtection="1">
      <protection locked="0"/>
    </xf>
    <xf numFmtId="3" fontId="8" fillId="0" borderId="0" xfId="0" applyNumberFormat="1" applyFont="1" applyFill="1" applyAlignment="1">
      <alignment horizontal="left"/>
    </xf>
    <xf numFmtId="164" fontId="9" fillId="0" borderId="0" xfId="4" applyFont="1" applyFill="1" applyAlignment="1">
      <alignment horizontal="center"/>
    </xf>
    <xf numFmtId="164" fontId="8" fillId="0" borderId="0" xfId="4" applyFont="1" applyFill="1" applyAlignment="1">
      <alignment horizontal="left"/>
    </xf>
    <xf numFmtId="164" fontId="10" fillId="0" borderId="0" xfId="5" applyFont="1" applyAlignment="1"/>
    <xf numFmtId="164" fontId="10" fillId="0" borderId="4" xfId="5" applyFont="1" applyBorder="1" applyAlignment="1">
      <alignment horizontal="centerContinuous"/>
    </xf>
    <xf numFmtId="164" fontId="10" fillId="0" borderId="5" xfId="5" applyFont="1" applyBorder="1" applyAlignment="1">
      <alignment horizontal="centerContinuous"/>
    </xf>
    <xf numFmtId="164" fontId="10" fillId="0" borderId="6" xfId="5" applyFont="1" applyBorder="1" applyAlignment="1">
      <alignment horizontal="centerContinuous"/>
    </xf>
    <xf numFmtId="164" fontId="10" fillId="0" borderId="4" xfId="5" applyFont="1" applyBorder="1" applyAlignment="1">
      <alignment horizontal="center"/>
    </xf>
    <xf numFmtId="164" fontId="10" fillId="0" borderId="5" xfId="5" applyFont="1" applyBorder="1" applyAlignment="1">
      <alignment horizontal="center"/>
    </xf>
    <xf numFmtId="164" fontId="10" fillId="0" borderId="6" xfId="5" applyFont="1" applyBorder="1" applyAlignment="1">
      <alignment horizontal="center"/>
    </xf>
    <xf numFmtId="164" fontId="10" fillId="0" borderId="7" xfId="5" applyFont="1" applyBorder="1" applyAlignment="1"/>
    <xf numFmtId="165" fontId="11" fillId="0" borderId="4" xfId="5" applyNumberFormat="1" applyFont="1" applyBorder="1" applyAlignment="1">
      <alignment horizontal="center"/>
    </xf>
    <xf numFmtId="165" fontId="11" fillId="0" borderId="5" xfId="5" applyNumberFormat="1" applyFont="1" applyBorder="1" applyAlignment="1">
      <alignment horizontal="center"/>
    </xf>
    <xf numFmtId="165" fontId="11" fillId="0" borderId="6" xfId="5" applyNumberFormat="1" applyFont="1" applyBorder="1" applyAlignment="1">
      <alignment horizontal="center"/>
    </xf>
    <xf numFmtId="164" fontId="12" fillId="0" borderId="8" xfId="4" applyFont="1" applyBorder="1"/>
    <xf numFmtId="37" fontId="10" fillId="0" borderId="8" xfId="4" applyNumberFormat="1" applyFont="1" applyBorder="1"/>
    <xf numFmtId="165" fontId="10" fillId="0" borderId="5" xfId="5" applyNumberFormat="1" applyFont="1" applyBorder="1" applyAlignment="1">
      <alignment horizontal="center"/>
    </xf>
    <xf numFmtId="165" fontId="10" fillId="0" borderId="6" xfId="5" applyNumberFormat="1" applyFont="1" applyBorder="1" applyAlignment="1">
      <alignment horizontal="center"/>
    </xf>
    <xf numFmtId="164" fontId="10" fillId="0" borderId="9" xfId="4" applyFont="1" applyBorder="1"/>
    <xf numFmtId="165" fontId="10" fillId="0" borderId="4" xfId="4" applyNumberFormat="1" applyFont="1" applyBorder="1" applyAlignment="1">
      <alignment horizontal="center"/>
    </xf>
    <xf numFmtId="165" fontId="10" fillId="0" borderId="10" xfId="4" applyNumberFormat="1" applyFont="1" applyBorder="1" applyAlignment="1">
      <alignment horizontal="center"/>
    </xf>
    <xf numFmtId="164" fontId="10" fillId="0" borderId="8" xfId="4" applyFont="1" applyBorder="1"/>
    <xf numFmtId="165" fontId="10" fillId="0" borderId="5" xfId="4" applyNumberFormat="1" applyFont="1" applyBorder="1" applyAlignment="1">
      <alignment horizontal="center"/>
    </xf>
    <xf numFmtId="165" fontId="10" fillId="0" borderId="6" xfId="4" applyNumberFormat="1" applyFont="1" applyBorder="1" applyAlignment="1">
      <alignment horizontal="center"/>
    </xf>
    <xf numFmtId="165" fontId="11" fillId="0" borderId="4" xfId="6" applyNumberFormat="1" applyFont="1" applyBorder="1" applyAlignment="1">
      <alignment horizontal="center"/>
    </xf>
    <xf numFmtId="165" fontId="10" fillId="0" borderId="5" xfId="6" applyNumberFormat="1" applyFont="1" applyBorder="1" applyAlignment="1">
      <alignment horizontal="center"/>
    </xf>
    <xf numFmtId="165" fontId="11" fillId="0" borderId="5" xfId="6" applyNumberFormat="1" applyFont="1" applyBorder="1" applyAlignment="1">
      <alignment horizontal="center"/>
    </xf>
    <xf numFmtId="165" fontId="10" fillId="0" borderId="6" xfId="6" applyNumberFormat="1" applyFont="1" applyBorder="1" applyAlignment="1">
      <alignment horizontal="center"/>
    </xf>
    <xf numFmtId="164" fontId="10" fillId="0" borderId="9" xfId="5" applyFont="1" applyBorder="1" applyAlignment="1"/>
    <xf numFmtId="165" fontId="12" fillId="0" borderId="4" xfId="5" applyNumberFormat="1" applyFont="1" applyBorder="1" applyAlignment="1">
      <alignment horizontal="center"/>
    </xf>
    <xf numFmtId="164" fontId="10" fillId="0" borderId="8" xfId="5" applyFont="1" applyBorder="1" applyAlignment="1"/>
    <xf numFmtId="165" fontId="12" fillId="0" borderId="5" xfId="5" applyNumberFormat="1" applyFont="1" applyBorder="1" applyAlignment="1">
      <alignment horizontal="center"/>
    </xf>
    <xf numFmtId="165" fontId="12" fillId="0" borderId="6" xfId="5" applyNumberFormat="1" applyFont="1" applyBorder="1" applyAlignment="1">
      <alignment horizontal="center"/>
    </xf>
    <xf numFmtId="165" fontId="13" fillId="0" borderId="4" xfId="5" applyNumberFormat="1" applyFont="1" applyBorder="1" applyAlignment="1">
      <alignment horizontal="center"/>
    </xf>
    <xf numFmtId="165" fontId="10" fillId="0" borderId="11" xfId="5" applyNumberFormat="1" applyFont="1" applyBorder="1" applyAlignment="1">
      <alignment horizontal="center"/>
    </xf>
    <xf numFmtId="37" fontId="10" fillId="0" borderId="0" xfId="4" applyNumberFormat="1" applyFont="1"/>
    <xf numFmtId="167" fontId="10" fillId="0" borderId="0" xfId="4" applyNumberFormat="1" applyFont="1"/>
    <xf numFmtId="164" fontId="10" fillId="0" borderId="0" xfId="4" applyFont="1"/>
    <xf numFmtId="168" fontId="10" fillId="0" borderId="0" xfId="1" applyNumberFormat="1" applyFont="1"/>
    <xf numFmtId="164" fontId="13" fillId="0" borderId="0" xfId="4" applyFont="1"/>
    <xf numFmtId="164" fontId="14" fillId="0" borderId="1" xfId="5" applyFont="1" applyBorder="1" applyAlignment="1"/>
    <xf numFmtId="164" fontId="10" fillId="0" borderId="2" xfId="5" applyFont="1" applyBorder="1" applyAlignment="1"/>
    <xf numFmtId="164" fontId="10" fillId="0" borderId="12" xfId="5" applyFont="1" applyBorder="1" applyAlignment="1"/>
    <xf numFmtId="164" fontId="10" fillId="0" borderId="13" xfId="5" applyFont="1" applyBorder="1" applyAlignment="1"/>
    <xf numFmtId="164" fontId="10" fillId="0" borderId="14" xfId="5" applyFont="1" applyBorder="1" applyAlignment="1">
      <alignment horizontal="centerContinuous"/>
    </xf>
    <xf numFmtId="164" fontId="10" fillId="0" borderId="15" xfId="5" applyFont="1" applyBorder="1" applyAlignment="1">
      <alignment horizontal="centerContinuous"/>
    </xf>
    <xf numFmtId="164" fontId="10" fillId="0" borderId="16" xfId="5" applyFont="1" applyBorder="1" applyAlignment="1">
      <alignment horizontal="centerContinuous"/>
    </xf>
    <xf numFmtId="164" fontId="10" fillId="0" borderId="7" xfId="4" applyFont="1" applyBorder="1"/>
    <xf numFmtId="164" fontId="15" fillId="0" borderId="8" xfId="4" applyFont="1" applyBorder="1"/>
    <xf numFmtId="165" fontId="16" fillId="0" borderId="4" xfId="6" applyNumberFormat="1" applyFont="1" applyBorder="1" applyAlignment="1">
      <alignment horizontal="center"/>
    </xf>
    <xf numFmtId="165" fontId="12" fillId="0" borderId="10" xfId="5" applyNumberFormat="1" applyFont="1" applyBorder="1" applyAlignment="1">
      <alignment horizontal="center"/>
    </xf>
    <xf numFmtId="164" fontId="15" fillId="0" borderId="8" xfId="5" applyFont="1" applyBorder="1" applyAlignment="1"/>
    <xf numFmtId="165" fontId="16" fillId="0" borderId="4" xfId="5" applyNumberFormat="1" applyFont="1" applyBorder="1" applyAlignment="1">
      <alignment horizontal="center"/>
    </xf>
    <xf numFmtId="164" fontId="15" fillId="0" borderId="17" xfId="5" applyFont="1" applyBorder="1" applyAlignment="1"/>
    <xf numFmtId="165" fontId="10" fillId="0" borderId="18" xfId="5" applyNumberFormat="1" applyFont="1" applyBorder="1" applyAlignment="1">
      <alignment horizontal="center"/>
    </xf>
    <xf numFmtId="164" fontId="10" fillId="0" borderId="0" xfId="5" applyFont="1" applyBorder="1" applyAlignment="1"/>
    <xf numFmtId="165" fontId="10" fillId="0" borderId="0" xfId="5" applyNumberFormat="1" applyFont="1" applyBorder="1" applyAlignment="1">
      <alignment horizontal="center"/>
    </xf>
    <xf numFmtId="165" fontId="14" fillId="0" borderId="4" xfId="4" applyNumberFormat="1" applyFont="1" applyBorder="1" applyAlignment="1">
      <alignment horizontal="center"/>
    </xf>
    <xf numFmtId="165" fontId="14" fillId="0" borderId="10" xfId="4" applyNumberFormat="1" applyFont="1" applyBorder="1" applyAlignment="1">
      <alignment horizontal="center"/>
    </xf>
    <xf numFmtId="164" fontId="14" fillId="0" borderId="8" xfId="4" applyFont="1" applyBorder="1"/>
    <xf numFmtId="165" fontId="17" fillId="0" borderId="4" xfId="5" applyNumberFormat="1" applyFont="1" applyBorder="1" applyAlignment="1">
      <alignment horizontal="center"/>
    </xf>
    <xf numFmtId="165" fontId="17" fillId="0" borderId="10" xfId="5" applyNumberFormat="1" applyFont="1" applyBorder="1" applyAlignment="1">
      <alignment horizontal="center"/>
    </xf>
    <xf numFmtId="164" fontId="14" fillId="0" borderId="8" xfId="5" applyFont="1" applyBorder="1" applyAlignment="1"/>
    <xf numFmtId="164" fontId="14" fillId="0" borderId="17" xfId="5" applyFont="1" applyBorder="1" applyAlignment="1"/>
    <xf numFmtId="165" fontId="12" fillId="0" borderId="11" xfId="5" applyNumberFormat="1" applyFont="1" applyBorder="1" applyAlignment="1">
      <alignment horizontal="center"/>
    </xf>
    <xf numFmtId="165" fontId="12" fillId="0" borderId="19" xfId="5" applyNumberFormat="1" applyFont="1" applyBorder="1" applyAlignment="1">
      <alignment horizontal="center"/>
    </xf>
    <xf numFmtId="165" fontId="12" fillId="0" borderId="20" xfId="5" applyNumberFormat="1" applyFont="1" applyBorder="1" applyAlignment="1">
      <alignment horizontal="center"/>
    </xf>
    <xf numFmtId="165" fontId="14" fillId="0" borderId="21" xfId="5" applyNumberFormat="1" applyFont="1" applyBorder="1" applyAlignment="1">
      <alignment horizontal="center"/>
    </xf>
    <xf numFmtId="164" fontId="18" fillId="0" borderId="22" xfId="4" applyFont="1" applyFill="1" applyBorder="1" applyAlignment="1">
      <alignment horizontal="left"/>
    </xf>
    <xf numFmtId="10" fontId="18" fillId="0" borderId="23" xfId="3" applyNumberFormat="1" applyFont="1" applyFill="1" applyBorder="1" applyAlignment="1">
      <alignment horizontal="center"/>
    </xf>
    <xf numFmtId="3" fontId="14" fillId="0" borderId="0" xfId="0" applyNumberFormat="1" applyFont="1"/>
    <xf numFmtId="3" fontId="19" fillId="0" borderId="0" xfId="0" applyNumberFormat="1" applyFont="1" applyAlignment="1" applyProtection="1">
      <protection locked="0"/>
    </xf>
    <xf numFmtId="164" fontId="20" fillId="0" borderId="0" xfId="7" applyFont="1" applyAlignment="1">
      <alignment horizontal="centerContinuous"/>
    </xf>
    <xf numFmtId="164" fontId="10" fillId="0" borderId="25" xfId="5" applyFont="1" applyBorder="1" applyAlignment="1">
      <alignment horizontal="centerContinuous"/>
    </xf>
    <xf numFmtId="164" fontId="10" fillId="0" borderId="26" xfId="5" applyFont="1" applyBorder="1" applyAlignment="1">
      <alignment horizontal="centerContinuous"/>
    </xf>
    <xf numFmtId="164" fontId="10" fillId="0" borderId="0" xfId="7" applyFont="1" applyFill="1"/>
    <xf numFmtId="5" fontId="10" fillId="0" borderId="0" xfId="7" applyNumberFormat="1" applyFont="1" applyFill="1" applyBorder="1"/>
    <xf numFmtId="164" fontId="10" fillId="0" borderId="0" xfId="7" applyFont="1" applyFill="1" applyBorder="1"/>
    <xf numFmtId="164" fontId="10" fillId="0" borderId="25" xfId="5" applyFont="1" applyBorder="1" applyAlignment="1"/>
    <xf numFmtId="7" fontId="13" fillId="0" borderId="26" xfId="7" applyNumberFormat="1" applyFont="1" applyBorder="1" applyAlignment="1">
      <alignment horizontal="center"/>
    </xf>
    <xf numFmtId="164" fontId="10" fillId="0" borderId="0" xfId="7" applyFont="1"/>
    <xf numFmtId="37" fontId="10" fillId="0" borderId="0" xfId="7" applyNumberFormat="1" applyFont="1" applyBorder="1"/>
    <xf numFmtId="37" fontId="10" fillId="0" borderId="0" xfId="7" applyNumberFormat="1" applyFont="1"/>
    <xf numFmtId="164" fontId="10" fillId="0" borderId="28" xfId="7" applyFont="1" applyBorder="1"/>
    <xf numFmtId="169" fontId="13" fillId="0" borderId="0" xfId="7" applyNumberFormat="1" applyFont="1" applyAlignment="1">
      <alignment horizontal="center"/>
    </xf>
    <xf numFmtId="7" fontId="10" fillId="0" borderId="0" xfId="7" applyNumberFormat="1" applyFont="1" applyFill="1" applyBorder="1" applyAlignment="1">
      <alignment horizontal="center"/>
    </xf>
    <xf numFmtId="44" fontId="10" fillId="0" borderId="0" xfId="2" applyFont="1" applyBorder="1" applyAlignment="1">
      <alignment horizontal="center"/>
    </xf>
    <xf numFmtId="10" fontId="10" fillId="0" borderId="29" xfId="7" applyNumberFormat="1" applyFont="1" applyBorder="1" applyAlignment="1">
      <alignment horizontal="center"/>
    </xf>
    <xf numFmtId="43" fontId="10" fillId="0" borderId="0" xfId="1" applyFont="1" applyBorder="1" applyAlignment="1" applyProtection="1">
      <protection locked="0"/>
    </xf>
    <xf numFmtId="10" fontId="10" fillId="0" borderId="0" xfId="3" applyNumberFormat="1" applyFont="1" applyBorder="1" applyAlignment="1" applyProtection="1">
      <protection locked="0"/>
    </xf>
    <xf numFmtId="43" fontId="10" fillId="0" borderId="0" xfId="1" applyFont="1" applyAlignment="1" applyProtection="1">
      <protection locked="0"/>
    </xf>
    <xf numFmtId="43" fontId="10" fillId="0" borderId="24" xfId="1" applyFont="1" applyBorder="1" applyAlignment="1" applyProtection="1">
      <protection locked="0"/>
    </xf>
    <xf numFmtId="10" fontId="10" fillId="0" borderId="0" xfId="3" applyNumberFormat="1" applyFont="1" applyAlignment="1" applyProtection="1">
      <protection locked="0"/>
    </xf>
    <xf numFmtId="43" fontId="10" fillId="0" borderId="32" xfId="1" applyFont="1" applyBorder="1" applyAlignment="1" applyProtection="1">
      <protection locked="0"/>
    </xf>
    <xf numFmtId="10" fontId="10" fillId="0" borderId="32" xfId="3" applyNumberFormat="1" applyFont="1" applyBorder="1" applyAlignment="1" applyProtection="1">
      <protection locked="0"/>
    </xf>
    <xf numFmtId="164" fontId="14" fillId="0" borderId="22" xfId="7" applyFont="1" applyBorder="1"/>
    <xf numFmtId="169" fontId="14" fillId="0" borderId="30" xfId="7" applyNumberFormat="1" applyFont="1" applyBorder="1" applyAlignment="1">
      <alignment horizontal="center"/>
    </xf>
    <xf numFmtId="7" fontId="14" fillId="0" borderId="30" xfId="7" applyNumberFormat="1" applyFont="1" applyBorder="1" applyAlignment="1">
      <alignment horizontal="center"/>
    </xf>
    <xf numFmtId="44" fontId="14" fillId="0" borderId="30" xfId="2" applyFont="1" applyBorder="1" applyAlignment="1">
      <alignment horizontal="center"/>
    </xf>
    <xf numFmtId="10" fontId="14" fillId="0" borderId="31" xfId="3" applyNumberFormat="1" applyFont="1" applyFill="1" applyBorder="1" applyAlignment="1">
      <alignment horizontal="center"/>
    </xf>
    <xf numFmtId="164" fontId="14" fillId="0" borderId="25" xfId="7" applyFont="1" applyBorder="1"/>
    <xf numFmtId="164" fontId="14" fillId="0" borderId="27" xfId="7" applyFont="1" applyBorder="1" applyAlignment="1">
      <alignment horizontal="center"/>
    </xf>
    <xf numFmtId="14" fontId="17" fillId="0" borderId="27" xfId="7" applyNumberFormat="1" applyFont="1" applyBorder="1" applyAlignment="1">
      <alignment horizontal="center"/>
    </xf>
    <xf numFmtId="14" fontId="14" fillId="0" borderId="27" xfId="7" quotePrefix="1" applyNumberFormat="1" applyFont="1" applyBorder="1" applyAlignment="1">
      <alignment horizontal="center"/>
    </xf>
    <xf numFmtId="37" fontId="14" fillId="0" borderId="26" xfId="7" applyNumberFormat="1" applyFont="1" applyBorder="1" applyAlignment="1">
      <alignment horizontal="center"/>
    </xf>
    <xf numFmtId="3" fontId="3" fillId="0" borderId="24" xfId="0" applyNumberFormat="1" applyFont="1" applyBorder="1" applyAlignment="1" applyProtection="1">
      <alignment horizontal="center"/>
      <protection locked="0"/>
    </xf>
  </cellXfs>
  <cellStyles count="8">
    <cellStyle name="Comma" xfId="1" builtinId="3"/>
    <cellStyle name="Currency" xfId="2" builtinId="4"/>
    <cellStyle name="Normal" xfId="0" builtinId="0"/>
    <cellStyle name="Normal 3" xfId="7"/>
    <cellStyle name="Normal 4" xfId="6"/>
    <cellStyle name="Normal_CET Balancing Mechanism 08-057-24" xfId="4"/>
    <cellStyle name="Normal_GSBill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13-057-07%20-%20191%20App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1 Sales Volumes "/>
      <sheetName val="Seasonal Sales Volumes"/>
      <sheetName val="Gas Balance SD #1"/>
      <sheetName val="Price Graph"/>
      <sheetName val="Purchases Detail 1.2"/>
      <sheetName val="Costs"/>
      <sheetName val="Rates"/>
      <sheetName val="Gas Mgmt"/>
      <sheetName val="GSBill"/>
      <sheetName val="Tariff sheets"/>
      <sheetName val="DPU Combined"/>
      <sheetName val="DPU Combined no round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G45">
            <v>4.3997900000000003</v>
          </cell>
        </row>
        <row r="46">
          <cell r="G46">
            <v>2.9860000000000001E-2</v>
          </cell>
        </row>
        <row r="61">
          <cell r="U61">
            <v>1.10165</v>
          </cell>
          <cell r="V61">
            <v>0</v>
          </cell>
        </row>
        <row r="62">
          <cell r="U62">
            <v>0.51724000000000003</v>
          </cell>
          <cell r="V62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view="pageBreakPreview" topLeftCell="A55" zoomScale="90" zoomScaleNormal="100" zoomScaleSheetLayoutView="90" workbookViewId="0">
      <selection activeCell="I68" sqref="I68"/>
    </sheetView>
  </sheetViews>
  <sheetFormatPr defaultRowHeight="15"/>
  <cols>
    <col min="1" max="1" width="8.140625" customWidth="1"/>
    <col min="2" max="2" width="29.140625" customWidth="1"/>
    <col min="3" max="6" width="11" customWidth="1"/>
    <col min="7" max="11" width="10" customWidth="1"/>
  </cols>
  <sheetData>
    <row r="1" spans="1:15">
      <c r="A1" s="1"/>
      <c r="B1" s="43" t="s">
        <v>0</v>
      </c>
      <c r="C1" s="2"/>
      <c r="D1" s="2"/>
      <c r="E1" s="2"/>
      <c r="F1" s="2"/>
      <c r="G1" s="2"/>
      <c r="H1" s="2"/>
      <c r="I1" s="1"/>
      <c r="J1" s="1"/>
      <c r="K1" s="1"/>
      <c r="L1" s="3"/>
      <c r="M1" s="3"/>
      <c r="N1" s="3"/>
      <c r="O1" s="3"/>
    </row>
    <row r="2" spans="1:15">
      <c r="A2" s="1"/>
      <c r="B2" s="43" t="s">
        <v>1</v>
      </c>
      <c r="C2" s="3"/>
      <c r="D2" s="3"/>
      <c r="E2" s="3"/>
      <c r="F2" s="3"/>
      <c r="G2" s="4"/>
      <c r="H2" s="4"/>
      <c r="I2" s="1"/>
      <c r="J2" s="1"/>
      <c r="K2" s="1"/>
      <c r="L2" s="3"/>
      <c r="M2" s="3"/>
      <c r="N2" s="3"/>
      <c r="O2" s="3"/>
    </row>
    <row r="3" spans="1:15">
      <c r="A3" s="1"/>
      <c r="B3" s="44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</row>
    <row r="4" spans="1:15">
      <c r="A4" s="113" t="s">
        <v>2</v>
      </c>
      <c r="B4" s="45" t="s">
        <v>3</v>
      </c>
      <c r="C4" s="5"/>
      <c r="D4" s="6"/>
      <c r="E4" s="7"/>
      <c r="F4" s="8"/>
      <c r="G4" s="7"/>
      <c r="H4" s="9"/>
      <c r="I4" s="1"/>
      <c r="J4" s="1"/>
      <c r="K4" s="1"/>
      <c r="L4" s="3"/>
      <c r="M4" s="3"/>
      <c r="N4" s="3"/>
      <c r="O4" s="3"/>
    </row>
    <row r="5" spans="1:15">
      <c r="A5" s="113"/>
      <c r="B5" s="10"/>
      <c r="C5" s="11"/>
      <c r="D5" s="10"/>
      <c r="E5" s="12"/>
      <c r="F5" s="13"/>
      <c r="G5" s="12"/>
      <c r="H5" s="14"/>
      <c r="I5" s="1"/>
      <c r="J5" s="1"/>
      <c r="K5" s="1"/>
      <c r="L5" s="3"/>
      <c r="M5" s="3"/>
      <c r="N5" s="3"/>
      <c r="O5" s="3"/>
    </row>
    <row r="6" spans="1:15" ht="15.75" thickBot="1">
      <c r="A6" s="113"/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12"/>
      <c r="H6" s="14"/>
      <c r="I6" s="1"/>
      <c r="J6" s="1"/>
      <c r="K6" s="1"/>
      <c r="L6" s="3"/>
      <c r="M6" s="3"/>
      <c r="N6" s="3"/>
      <c r="O6" s="3"/>
    </row>
    <row r="7" spans="1:15" ht="12.75" customHeight="1">
      <c r="A7" s="113"/>
      <c r="B7" s="15"/>
      <c r="C7" s="16" t="s">
        <v>9</v>
      </c>
      <c r="D7" s="17"/>
      <c r="E7" s="17"/>
      <c r="F7" s="18"/>
      <c r="G7" s="19" t="s">
        <v>10</v>
      </c>
      <c r="H7" s="20"/>
      <c r="I7" s="1"/>
      <c r="J7" s="1"/>
      <c r="K7" s="1"/>
      <c r="L7" s="3"/>
      <c r="M7" s="3"/>
      <c r="N7" s="3"/>
      <c r="O7" s="3"/>
    </row>
    <row r="8" spans="1:15" ht="12.75" customHeight="1">
      <c r="A8" s="113"/>
      <c r="B8" s="46"/>
      <c r="C8" s="47" t="s">
        <v>11</v>
      </c>
      <c r="D8" s="48"/>
      <c r="E8" s="48" t="s">
        <v>12</v>
      </c>
      <c r="F8" s="49"/>
      <c r="G8" s="1"/>
      <c r="H8" s="20"/>
      <c r="I8" s="1"/>
      <c r="J8" s="1"/>
      <c r="K8" s="1"/>
      <c r="L8" s="3"/>
      <c r="M8" s="3"/>
      <c r="N8" s="3"/>
      <c r="O8" s="3"/>
    </row>
    <row r="9" spans="1:15" ht="12.75" customHeight="1">
      <c r="A9" s="113"/>
      <c r="B9" s="46"/>
      <c r="C9" s="50" t="s">
        <v>13</v>
      </c>
      <c r="D9" s="51" t="s">
        <v>14</v>
      </c>
      <c r="E9" s="51" t="s">
        <v>13</v>
      </c>
      <c r="F9" s="52" t="s">
        <v>14</v>
      </c>
      <c r="G9" s="1"/>
      <c r="H9" s="21"/>
      <c r="I9" s="1"/>
      <c r="J9" s="1"/>
      <c r="K9" s="1"/>
      <c r="L9" s="3"/>
      <c r="M9" s="3"/>
      <c r="N9" s="3"/>
      <c r="O9" s="3"/>
    </row>
    <row r="10" spans="1:15" ht="12.75" customHeight="1">
      <c r="A10" s="113">
        <v>1</v>
      </c>
      <c r="B10" s="53" t="s">
        <v>15</v>
      </c>
      <c r="C10" s="54">
        <v>1.87767</v>
      </c>
      <c r="D10" s="55">
        <v>0.69703999999999999</v>
      </c>
      <c r="E10" s="55">
        <v>2.2293799999999999</v>
      </c>
      <c r="F10" s="56">
        <v>0.92557</v>
      </c>
      <c r="G10" s="22" t="s">
        <v>16</v>
      </c>
      <c r="H10" s="23"/>
      <c r="I10" s="1"/>
      <c r="J10" s="1"/>
      <c r="K10" s="1"/>
      <c r="L10" s="3"/>
      <c r="M10" s="24"/>
      <c r="N10" s="3"/>
      <c r="O10" s="3"/>
    </row>
    <row r="11" spans="1:15" ht="12.75" customHeight="1">
      <c r="A11" s="113">
        <f>A10+1</f>
        <v>2</v>
      </c>
      <c r="B11" s="57" t="s">
        <v>17</v>
      </c>
      <c r="C11" s="54">
        <v>-2.758E-2</v>
      </c>
      <c r="D11" s="54">
        <v>-1.0240000000000001E-2</v>
      </c>
      <c r="E11" s="54">
        <v>-3.2739999999999998E-2</v>
      </c>
      <c r="F11" s="54">
        <v>-1.359E-2</v>
      </c>
      <c r="G11" s="25" t="s">
        <v>18</v>
      </c>
      <c r="H11" s="26"/>
      <c r="I11" s="1"/>
      <c r="J11" s="1"/>
      <c r="K11" s="1"/>
      <c r="L11" s="3"/>
      <c r="M11" s="24"/>
      <c r="N11" s="3"/>
      <c r="O11" s="3"/>
    </row>
    <row r="12" spans="1:15" ht="12.75" customHeight="1">
      <c r="A12" s="113">
        <f t="shared" ref="A12:A67" si="0">A11+1</f>
        <v>3</v>
      </c>
      <c r="B12" s="58" t="s">
        <v>19</v>
      </c>
      <c r="C12" s="54">
        <v>0.24981999999999999</v>
      </c>
      <c r="D12" s="59">
        <f t="shared" ref="D12:F13" si="1">C12</f>
        <v>0.24981999999999999</v>
      </c>
      <c r="E12" s="59">
        <f t="shared" si="1"/>
        <v>0.24981999999999999</v>
      </c>
      <c r="F12" s="60">
        <f t="shared" si="1"/>
        <v>0.24981999999999999</v>
      </c>
      <c r="G12" s="22" t="s">
        <v>20</v>
      </c>
      <c r="H12" s="23"/>
      <c r="I12" s="1"/>
      <c r="J12" s="1"/>
      <c r="K12" s="1"/>
      <c r="L12" s="3"/>
      <c r="M12" s="24"/>
      <c r="N12" s="3"/>
      <c r="O12" s="3"/>
    </row>
    <row r="13" spans="1:15" ht="12.75" customHeight="1">
      <c r="A13" s="113">
        <f t="shared" si="0"/>
        <v>4</v>
      </c>
      <c r="B13" s="58" t="s">
        <v>21</v>
      </c>
      <c r="C13" s="54">
        <v>1.4959999999999999E-2</v>
      </c>
      <c r="D13" s="59">
        <f t="shared" si="1"/>
        <v>1.4959999999999999E-2</v>
      </c>
      <c r="E13" s="59">
        <f t="shared" si="1"/>
        <v>1.4959999999999999E-2</v>
      </c>
      <c r="F13" s="60">
        <f t="shared" si="1"/>
        <v>1.4959999999999999E-2</v>
      </c>
      <c r="G13" s="25" t="s">
        <v>22</v>
      </c>
      <c r="H13" s="23"/>
      <c r="I13" s="1"/>
      <c r="J13" s="1"/>
      <c r="K13" s="1"/>
      <c r="L13" s="3"/>
      <c r="M13" s="24"/>
      <c r="N13" s="3"/>
      <c r="O13" s="3"/>
    </row>
    <row r="14" spans="1:15" ht="12.75" customHeight="1">
      <c r="A14" s="113">
        <f t="shared" si="0"/>
        <v>5</v>
      </c>
      <c r="B14" s="58" t="s">
        <v>23</v>
      </c>
      <c r="C14" s="54">
        <v>0.15211</v>
      </c>
      <c r="D14" s="55">
        <v>5.6469999999999999E-2</v>
      </c>
      <c r="E14" s="55">
        <v>0.18060000000000001</v>
      </c>
      <c r="F14" s="56">
        <v>7.4980000000000005E-2</v>
      </c>
      <c r="G14" s="25" t="s">
        <v>24</v>
      </c>
      <c r="H14" s="23"/>
      <c r="I14" s="1"/>
      <c r="J14" s="1"/>
      <c r="K14" s="1"/>
      <c r="L14" s="3"/>
      <c r="M14" s="24"/>
      <c r="N14" s="3"/>
      <c r="O14" s="3"/>
    </row>
    <row r="15" spans="1:15" ht="12.75" customHeight="1">
      <c r="A15" s="113">
        <f t="shared" si="0"/>
        <v>6</v>
      </c>
      <c r="B15" s="61" t="s">
        <v>25</v>
      </c>
      <c r="C15" s="62">
        <f>SUM(C10:C14)</f>
        <v>2.2669799999999998</v>
      </c>
      <c r="D15" s="62">
        <f t="shared" ref="D15:F15" si="2">SUM(D10:D14)</f>
        <v>1.0080499999999999</v>
      </c>
      <c r="E15" s="62">
        <f t="shared" si="2"/>
        <v>2.64202</v>
      </c>
      <c r="F15" s="63">
        <f t="shared" si="2"/>
        <v>1.2517400000000001</v>
      </c>
      <c r="G15" s="1"/>
      <c r="H15" s="27"/>
      <c r="I15" s="1"/>
      <c r="J15" s="1"/>
      <c r="K15" s="1"/>
      <c r="L15" s="3"/>
      <c r="M15" s="24"/>
      <c r="N15" s="3"/>
      <c r="O15" s="3"/>
    </row>
    <row r="16" spans="1:15" ht="12.75" customHeight="1">
      <c r="A16" s="113">
        <f t="shared" si="0"/>
        <v>7</v>
      </c>
      <c r="B16" s="64"/>
      <c r="C16" s="62"/>
      <c r="D16" s="65"/>
      <c r="E16" s="65"/>
      <c r="F16" s="66"/>
      <c r="G16" s="1"/>
      <c r="H16" s="27"/>
      <c r="I16" s="1"/>
      <c r="J16" s="1"/>
      <c r="K16" s="1"/>
      <c r="L16" s="3"/>
      <c r="M16" s="24"/>
      <c r="N16" s="3"/>
      <c r="O16" s="3"/>
    </row>
    <row r="17" spans="1:15" ht="12.75" customHeight="1">
      <c r="A17" s="113">
        <f t="shared" si="0"/>
        <v>8</v>
      </c>
      <c r="B17" s="64" t="s">
        <v>26</v>
      </c>
      <c r="C17" s="67">
        <v>0.50121000000000004</v>
      </c>
      <c r="D17" s="68">
        <f>C17</f>
        <v>0.50121000000000004</v>
      </c>
      <c r="E17" s="69">
        <v>1.06751</v>
      </c>
      <c r="F17" s="70">
        <f>E17</f>
        <v>1.06751</v>
      </c>
      <c r="G17" s="28" t="s">
        <v>27</v>
      </c>
      <c r="H17" s="27"/>
      <c r="I17" s="1"/>
      <c r="J17" s="1"/>
      <c r="K17" s="1"/>
      <c r="L17" s="3"/>
      <c r="M17" s="24"/>
      <c r="N17" s="3"/>
      <c r="O17" s="3"/>
    </row>
    <row r="18" spans="1:15" ht="12.75" customHeight="1">
      <c r="A18" s="113">
        <f t="shared" si="0"/>
        <v>9</v>
      </c>
      <c r="B18" s="64" t="s">
        <v>28</v>
      </c>
      <c r="C18" s="67">
        <v>0</v>
      </c>
      <c r="D18" s="68">
        <f>C18</f>
        <v>0</v>
      </c>
      <c r="E18" s="69">
        <v>0</v>
      </c>
      <c r="F18" s="70">
        <f>E18</f>
        <v>0</v>
      </c>
      <c r="G18" s="28" t="str">
        <f>+G17</f>
        <v>Rates approved in Docket No. 13-057-03, effective June 1, 2013.</v>
      </c>
      <c r="H18" s="27"/>
      <c r="I18" s="1"/>
      <c r="J18" s="1"/>
      <c r="K18" s="1"/>
      <c r="L18" s="3"/>
      <c r="M18" s="24"/>
      <c r="N18" s="3"/>
      <c r="O18" s="3"/>
    </row>
    <row r="19" spans="1:15" ht="12.75" customHeight="1">
      <c r="A19" s="113">
        <f t="shared" si="0"/>
        <v>10</v>
      </c>
      <c r="B19" s="71" t="s">
        <v>29</v>
      </c>
      <c r="C19" s="72">
        <f>SUM(C17:C18)</f>
        <v>0.50121000000000004</v>
      </c>
      <c r="D19" s="72">
        <f t="shared" ref="D19:F19" si="3">SUM(D17:D18)</f>
        <v>0.50121000000000004</v>
      </c>
      <c r="E19" s="72">
        <f t="shared" si="3"/>
        <v>1.06751</v>
      </c>
      <c r="F19" s="72">
        <f t="shared" si="3"/>
        <v>1.06751</v>
      </c>
      <c r="G19" s="29"/>
      <c r="H19" s="23"/>
      <c r="I19" s="1"/>
      <c r="J19" s="1"/>
      <c r="K19" s="1"/>
      <c r="L19" s="3"/>
      <c r="M19" s="24"/>
      <c r="N19" s="3"/>
      <c r="O19" s="3"/>
    </row>
    <row r="20" spans="1:15" ht="12.75" customHeight="1">
      <c r="A20" s="113">
        <f t="shared" si="0"/>
        <v>11</v>
      </c>
      <c r="B20" s="73"/>
      <c r="C20" s="72"/>
      <c r="D20" s="74"/>
      <c r="E20" s="74"/>
      <c r="F20" s="75"/>
      <c r="G20" s="1"/>
      <c r="H20" s="23"/>
      <c r="I20" s="1"/>
      <c r="J20" s="1"/>
      <c r="K20" s="1"/>
      <c r="L20" s="3"/>
      <c r="M20" s="24"/>
      <c r="N20" s="3"/>
      <c r="O20" s="3"/>
    </row>
    <row r="21" spans="1:15" ht="12.75" customHeight="1">
      <c r="A21" s="113">
        <f t="shared" si="0"/>
        <v>12</v>
      </c>
      <c r="B21" s="73" t="s">
        <v>30</v>
      </c>
      <c r="C21" s="76">
        <v>4.8661500000000002</v>
      </c>
      <c r="D21" s="74">
        <f>C21</f>
        <v>4.8661500000000002</v>
      </c>
      <c r="E21" s="74">
        <f t="shared" ref="E21:F22" si="4">D21</f>
        <v>4.8661500000000002</v>
      </c>
      <c r="F21" s="74">
        <f t="shared" si="4"/>
        <v>4.8661500000000002</v>
      </c>
      <c r="G21" s="28" t="s">
        <v>27</v>
      </c>
      <c r="H21" s="23"/>
      <c r="I21" s="1"/>
      <c r="J21" s="1"/>
      <c r="K21" s="1"/>
      <c r="L21" s="3"/>
      <c r="M21" s="24"/>
      <c r="N21" s="3"/>
      <c r="O21" s="3"/>
    </row>
    <row r="22" spans="1:15" ht="12.75" customHeight="1">
      <c r="A22" s="113">
        <f t="shared" si="0"/>
        <v>13</v>
      </c>
      <c r="B22" s="73" t="s">
        <v>31</v>
      </c>
      <c r="C22" s="76">
        <v>-7.5759999999999994E-2</v>
      </c>
      <c r="D22" s="74">
        <f>C22</f>
        <v>-7.5759999999999994E-2</v>
      </c>
      <c r="E22" s="74">
        <f t="shared" si="4"/>
        <v>-7.5759999999999994E-2</v>
      </c>
      <c r="F22" s="74">
        <f t="shared" si="4"/>
        <v>-7.5759999999999994E-2</v>
      </c>
      <c r="G22" s="28" t="s">
        <v>27</v>
      </c>
      <c r="H22" s="23"/>
      <c r="I22" s="1"/>
      <c r="J22" s="1"/>
      <c r="K22" s="1"/>
      <c r="L22" s="3"/>
      <c r="M22" s="24"/>
      <c r="N22" s="3"/>
      <c r="O22" s="3"/>
    </row>
    <row r="23" spans="1:15" ht="12.75" customHeight="1">
      <c r="A23" s="113">
        <f t="shared" si="0"/>
        <v>14</v>
      </c>
      <c r="B23" s="71" t="s">
        <v>32</v>
      </c>
      <c r="C23" s="72">
        <f>SUM(C21:C22)</f>
        <v>4.7903900000000004</v>
      </c>
      <c r="D23" s="72">
        <f t="shared" ref="D23:F23" si="5">SUM(D21:D22)</f>
        <v>4.7903900000000004</v>
      </c>
      <c r="E23" s="72">
        <f t="shared" si="5"/>
        <v>4.7903900000000004</v>
      </c>
      <c r="F23" s="72">
        <f t="shared" si="5"/>
        <v>4.7903900000000004</v>
      </c>
      <c r="G23" s="29"/>
      <c r="H23" s="23"/>
      <c r="I23" s="1"/>
      <c r="J23" s="1"/>
      <c r="K23" s="1"/>
      <c r="L23" s="3"/>
      <c r="M23" s="3"/>
      <c r="N23" s="3"/>
      <c r="O23" s="3"/>
    </row>
    <row r="24" spans="1:15" ht="12.75" customHeight="1">
      <c r="A24" s="113">
        <f t="shared" si="0"/>
        <v>15</v>
      </c>
      <c r="B24" s="71"/>
      <c r="C24" s="72"/>
      <c r="D24" s="74"/>
      <c r="E24" s="74"/>
      <c r="F24" s="75"/>
      <c r="G24" s="1"/>
      <c r="H24" s="23"/>
      <c r="I24" s="1"/>
      <c r="J24" s="1"/>
      <c r="K24" s="1"/>
      <c r="L24" s="3"/>
      <c r="M24" s="3"/>
      <c r="N24" s="3"/>
      <c r="O24" s="3"/>
    </row>
    <row r="25" spans="1:15" ht="12.75" customHeight="1" thickBot="1">
      <c r="A25" s="113">
        <f t="shared" si="0"/>
        <v>16</v>
      </c>
      <c r="B25" s="71" t="s">
        <v>33</v>
      </c>
      <c r="C25" s="77">
        <f>C15+C19+C23</f>
        <v>7.5585800000000001</v>
      </c>
      <c r="D25" s="77">
        <f t="shared" ref="D25:F25" si="6">D15+D19+D23</f>
        <v>6.2996499999999997</v>
      </c>
      <c r="E25" s="77">
        <f t="shared" si="6"/>
        <v>8.4999199999999995</v>
      </c>
      <c r="F25" s="77">
        <f t="shared" si="6"/>
        <v>7.1096400000000006</v>
      </c>
      <c r="G25" s="1"/>
      <c r="H25" s="30"/>
      <c r="I25" s="1"/>
      <c r="J25" s="1"/>
      <c r="K25" s="1"/>
      <c r="L25" s="3"/>
      <c r="M25" s="3"/>
      <c r="N25" s="31">
        <f>E25-E11+E32</f>
        <v>8.5340500000000006</v>
      </c>
      <c r="O25" s="31">
        <f>N25-E25</f>
        <v>3.4130000000001104E-2</v>
      </c>
    </row>
    <row r="26" spans="1:15" ht="12.75" customHeight="1">
      <c r="A26" s="113">
        <f t="shared" si="0"/>
        <v>17</v>
      </c>
      <c r="B26" s="78"/>
      <c r="C26" s="79"/>
      <c r="D26" s="80"/>
      <c r="E26" s="81"/>
      <c r="F26" s="82"/>
      <c r="G26" s="1"/>
      <c r="H26" s="33"/>
      <c r="I26" s="1"/>
      <c r="J26" s="1"/>
      <c r="K26" s="1"/>
      <c r="L26" s="3"/>
      <c r="M26" s="3"/>
      <c r="N26" s="3"/>
      <c r="O26" s="3"/>
    </row>
    <row r="27" spans="1:15" ht="12.75" customHeight="1" thickBot="1">
      <c r="A27" s="113">
        <f t="shared" si="0"/>
        <v>18</v>
      </c>
      <c r="B27" s="78"/>
      <c r="C27" s="79"/>
      <c r="D27" s="80"/>
      <c r="E27" s="81"/>
      <c r="F27" s="82"/>
      <c r="G27" s="1"/>
      <c r="H27" s="33"/>
      <c r="I27" s="1"/>
      <c r="J27" s="1"/>
      <c r="K27" s="1"/>
      <c r="L27" s="3"/>
      <c r="M27" s="3"/>
      <c r="N27" s="3"/>
      <c r="O27" s="3"/>
    </row>
    <row r="28" spans="1:15" ht="12.75" customHeight="1">
      <c r="A28" s="113">
        <f t="shared" si="0"/>
        <v>19</v>
      </c>
      <c r="B28" s="46"/>
      <c r="C28" s="83" t="s">
        <v>34</v>
      </c>
      <c r="D28" s="84"/>
      <c r="E28" s="85"/>
      <c r="F28" s="86"/>
      <c r="G28" s="1"/>
      <c r="H28" s="20"/>
      <c r="I28" s="1"/>
      <c r="J28" s="1"/>
      <c r="K28" s="1"/>
      <c r="L28" s="3"/>
      <c r="M28" s="3"/>
      <c r="N28" s="3"/>
      <c r="O28" s="3"/>
    </row>
    <row r="29" spans="1:15" ht="12.75" customHeight="1">
      <c r="A29" s="113">
        <f t="shared" si="0"/>
        <v>20</v>
      </c>
      <c r="B29" s="46"/>
      <c r="C29" s="87" t="s">
        <v>11</v>
      </c>
      <c r="D29" s="88"/>
      <c r="E29" s="88" t="s">
        <v>12</v>
      </c>
      <c r="F29" s="89"/>
      <c r="G29" s="1"/>
      <c r="H29" s="20"/>
      <c r="I29" s="1"/>
      <c r="J29" s="1"/>
      <c r="K29" s="1"/>
      <c r="L29" s="3"/>
      <c r="M29" s="3"/>
      <c r="N29" s="3"/>
      <c r="O29" s="3"/>
    </row>
    <row r="30" spans="1:15" ht="12.75" customHeight="1">
      <c r="A30" s="113">
        <f t="shared" si="0"/>
        <v>21</v>
      </c>
      <c r="B30" s="46"/>
      <c r="C30" s="50" t="s">
        <v>13</v>
      </c>
      <c r="D30" s="51" t="s">
        <v>14</v>
      </c>
      <c r="E30" s="51" t="s">
        <v>13</v>
      </c>
      <c r="F30" s="52" t="s">
        <v>14</v>
      </c>
      <c r="G30" s="1"/>
      <c r="H30" s="21"/>
      <c r="I30" s="1"/>
      <c r="J30" s="1"/>
      <c r="K30" s="1"/>
      <c r="L30" s="3"/>
      <c r="M30" s="3"/>
      <c r="N30" s="3"/>
      <c r="O30" s="3"/>
    </row>
    <row r="31" spans="1:15" ht="12.75" customHeight="1">
      <c r="A31" s="113">
        <f t="shared" si="0"/>
        <v>22</v>
      </c>
      <c r="B31" s="53" t="s">
        <v>15</v>
      </c>
      <c r="C31" s="72">
        <v>1.87767</v>
      </c>
      <c r="D31" s="74">
        <v>0.69703999999999999</v>
      </c>
      <c r="E31" s="74">
        <v>2.2293799999999999</v>
      </c>
      <c r="F31" s="75">
        <v>0.92557</v>
      </c>
      <c r="G31" s="22" t="s">
        <v>16</v>
      </c>
      <c r="H31" s="23"/>
      <c r="I31" s="1"/>
      <c r="J31" s="1"/>
      <c r="K31" s="1"/>
      <c r="L31" s="3"/>
      <c r="M31" s="3"/>
      <c r="N31" s="3"/>
      <c r="O31" s="3"/>
    </row>
    <row r="32" spans="1:15" ht="12.75" customHeight="1">
      <c r="A32" s="113">
        <f t="shared" si="0"/>
        <v>23</v>
      </c>
      <c r="B32" s="57" t="s">
        <v>17</v>
      </c>
      <c r="C32" s="54">
        <v>1.17E-3</v>
      </c>
      <c r="D32" s="54">
        <v>4.4000000000000002E-4</v>
      </c>
      <c r="E32" s="54">
        <v>1.39E-3</v>
      </c>
      <c r="F32" s="54">
        <v>5.8E-4</v>
      </c>
      <c r="G32" s="25" t="s">
        <v>35</v>
      </c>
      <c r="H32" s="23"/>
      <c r="I32" s="1"/>
      <c r="J32" s="1"/>
      <c r="K32" s="1"/>
      <c r="L32" s="3"/>
      <c r="M32" s="3"/>
      <c r="N32" s="3"/>
      <c r="O32" s="3"/>
    </row>
    <row r="33" spans="1:15" ht="12.75" customHeight="1">
      <c r="A33" s="113">
        <f t="shared" si="0"/>
        <v>24</v>
      </c>
      <c r="B33" s="58" t="s">
        <v>19</v>
      </c>
      <c r="C33" s="54">
        <v>0.38690000000000002</v>
      </c>
      <c r="D33" s="59">
        <f t="shared" ref="D33:F34" si="7">C33</f>
        <v>0.38690000000000002</v>
      </c>
      <c r="E33" s="59">
        <f t="shared" si="7"/>
        <v>0.38690000000000002</v>
      </c>
      <c r="F33" s="60">
        <f t="shared" si="7"/>
        <v>0.38690000000000002</v>
      </c>
      <c r="G33" s="25" t="s">
        <v>36</v>
      </c>
      <c r="H33" s="23"/>
      <c r="I33" s="1"/>
      <c r="J33" s="1"/>
      <c r="K33" s="1"/>
      <c r="L33" s="3"/>
      <c r="M33" s="3"/>
      <c r="N33" s="3"/>
      <c r="O33" s="3"/>
    </row>
    <row r="34" spans="1:15" ht="12.75" customHeight="1">
      <c r="A34" s="113">
        <f t="shared" si="0"/>
        <v>25</v>
      </c>
      <c r="B34" s="58" t="s">
        <v>21</v>
      </c>
      <c r="C34" s="54">
        <v>1.4189999999999999E-2</v>
      </c>
      <c r="D34" s="59">
        <f t="shared" si="7"/>
        <v>1.4189999999999999E-2</v>
      </c>
      <c r="E34" s="59">
        <f t="shared" si="7"/>
        <v>1.4189999999999999E-2</v>
      </c>
      <c r="F34" s="60">
        <f t="shared" si="7"/>
        <v>1.4189999999999999E-2</v>
      </c>
      <c r="G34" s="25" t="s">
        <v>37</v>
      </c>
      <c r="H34" s="23"/>
      <c r="I34" s="1"/>
      <c r="J34" s="1"/>
      <c r="K34" s="1"/>
      <c r="L34" s="3"/>
      <c r="M34" s="3"/>
      <c r="N34" s="3"/>
      <c r="O34" s="3"/>
    </row>
    <row r="35" spans="1:15" ht="12.75" customHeight="1">
      <c r="A35" s="113">
        <f t="shared" si="0"/>
        <v>26</v>
      </c>
      <c r="B35" s="58" t="s">
        <v>23</v>
      </c>
      <c r="C35" s="54">
        <v>0.186</v>
      </c>
      <c r="D35" s="54">
        <v>6.905E-2</v>
      </c>
      <c r="E35" s="54">
        <v>0.22084000000000001</v>
      </c>
      <c r="F35" s="54">
        <v>9.1679999999999998E-2</v>
      </c>
      <c r="G35" s="25" t="s">
        <v>38</v>
      </c>
      <c r="H35" s="23"/>
      <c r="I35" s="1"/>
      <c r="J35" s="1"/>
      <c r="K35" s="1"/>
      <c r="L35" s="3"/>
      <c r="M35" s="3"/>
      <c r="N35" s="3"/>
      <c r="O35" s="3"/>
    </row>
    <row r="36" spans="1:15" ht="12.75" customHeight="1">
      <c r="A36" s="113">
        <f t="shared" si="0"/>
        <v>27</v>
      </c>
      <c r="B36" s="61" t="s">
        <v>25</v>
      </c>
      <c r="C36" s="62">
        <f>SUM(C31:C35)</f>
        <v>2.4659300000000002</v>
      </c>
      <c r="D36" s="62">
        <f t="shared" ref="D36:F36" si="8">SUM(D31:D35)</f>
        <v>1.1676199999999999</v>
      </c>
      <c r="E36" s="62">
        <f t="shared" si="8"/>
        <v>2.8526999999999996</v>
      </c>
      <c r="F36" s="63">
        <f t="shared" si="8"/>
        <v>1.41892</v>
      </c>
      <c r="G36" s="1"/>
      <c r="H36" s="27"/>
      <c r="I36" s="1"/>
      <c r="J36" s="1"/>
      <c r="K36" s="1"/>
      <c r="L36" s="3"/>
      <c r="M36" s="3"/>
      <c r="N36" s="3"/>
      <c r="O36" s="3"/>
    </row>
    <row r="37" spans="1:15" ht="12.75" customHeight="1">
      <c r="A37" s="113">
        <f t="shared" si="0"/>
        <v>28</v>
      </c>
      <c r="B37" s="90"/>
      <c r="C37" s="62"/>
      <c r="D37" s="65"/>
      <c r="E37" s="65"/>
      <c r="F37" s="66"/>
      <c r="G37" s="1"/>
      <c r="H37" s="27"/>
      <c r="I37" s="1"/>
      <c r="J37" s="1"/>
      <c r="K37" s="1"/>
      <c r="L37" s="3"/>
      <c r="M37" s="3"/>
      <c r="N37" s="3"/>
      <c r="O37" s="3"/>
    </row>
    <row r="38" spans="1:15" ht="12.75" customHeight="1">
      <c r="A38" s="113">
        <f t="shared" si="0"/>
        <v>29</v>
      </c>
      <c r="B38" s="91" t="s">
        <v>26</v>
      </c>
      <c r="C38" s="92">
        <f>IF($Q$38="yes",#REF!,[1]Rates!U62)</f>
        <v>0.51724000000000003</v>
      </c>
      <c r="D38" s="68">
        <f>C38</f>
        <v>0.51724000000000003</v>
      </c>
      <c r="E38" s="92">
        <f>IF($Q$38="yes",#REF!,[1]Rates!U61)</f>
        <v>1.10165</v>
      </c>
      <c r="F38" s="70">
        <f>E38</f>
        <v>1.10165</v>
      </c>
      <c r="G38" s="25" t="s">
        <v>39</v>
      </c>
      <c r="H38" s="27"/>
      <c r="I38" s="1"/>
      <c r="J38" s="1"/>
      <c r="K38" s="1"/>
      <c r="L38" s="3"/>
      <c r="M38" s="3"/>
      <c r="N38" s="3"/>
      <c r="O38" s="3"/>
    </row>
    <row r="39" spans="1:15" ht="12.75" customHeight="1">
      <c r="A39" s="113">
        <f t="shared" si="0"/>
        <v>30</v>
      </c>
      <c r="B39" s="91" t="s">
        <v>28</v>
      </c>
      <c r="C39" s="92">
        <f>IF($Q$38="yes",#REF!,[1]Rates!V62)</f>
        <v>0</v>
      </c>
      <c r="D39" s="68">
        <f>C39</f>
        <v>0</v>
      </c>
      <c r="E39" s="92">
        <f>IF($Q$38="yes",#REF!,[1]Rates!V61)</f>
        <v>0</v>
      </c>
      <c r="F39" s="70">
        <f>E39</f>
        <v>0</v>
      </c>
      <c r="G39" s="25" t="s">
        <v>39</v>
      </c>
      <c r="H39" s="26"/>
      <c r="I39" s="1"/>
      <c r="J39" s="1"/>
      <c r="K39" s="1"/>
      <c r="L39" s="3"/>
      <c r="M39" s="3"/>
      <c r="N39" s="3"/>
      <c r="O39" s="3"/>
    </row>
    <row r="40" spans="1:15" ht="12.75" customHeight="1">
      <c r="A40" s="113">
        <f t="shared" si="0"/>
        <v>31</v>
      </c>
      <c r="B40" s="71" t="s">
        <v>29</v>
      </c>
      <c r="C40" s="72">
        <f>SUM(C38:C39)</f>
        <v>0.51724000000000003</v>
      </c>
      <c r="D40" s="72">
        <f t="shared" ref="D40:F40" si="9">SUM(D38:D39)</f>
        <v>0.51724000000000003</v>
      </c>
      <c r="E40" s="72">
        <f t="shared" si="9"/>
        <v>1.10165</v>
      </c>
      <c r="F40" s="93">
        <f t="shared" si="9"/>
        <v>1.10165</v>
      </c>
      <c r="G40" s="1"/>
      <c r="H40" s="23"/>
      <c r="I40" s="1"/>
      <c r="J40" s="1"/>
      <c r="K40" s="1"/>
      <c r="L40" s="3"/>
      <c r="M40" s="3"/>
      <c r="N40" s="3"/>
      <c r="O40" s="3"/>
    </row>
    <row r="41" spans="1:15" ht="12.75" customHeight="1">
      <c r="A41" s="113">
        <f t="shared" si="0"/>
        <v>32</v>
      </c>
      <c r="B41" s="53"/>
      <c r="C41" s="72"/>
      <c r="D41" s="74"/>
      <c r="E41" s="74"/>
      <c r="F41" s="75"/>
      <c r="G41" s="1"/>
      <c r="H41" s="23"/>
      <c r="I41" s="1"/>
      <c r="J41" s="1"/>
      <c r="K41" s="1"/>
      <c r="L41" s="3"/>
      <c r="M41" s="3"/>
      <c r="N41" s="3"/>
      <c r="O41" s="3"/>
    </row>
    <row r="42" spans="1:15" ht="12.75" customHeight="1">
      <c r="A42" s="113">
        <f t="shared" si="0"/>
        <v>33</v>
      </c>
      <c r="B42" s="94" t="s">
        <v>30</v>
      </c>
      <c r="C42" s="95">
        <f>[1]Rates!G45</f>
        <v>4.3997900000000003</v>
      </c>
      <c r="D42" s="74">
        <f>C42</f>
        <v>4.3997900000000003</v>
      </c>
      <c r="E42" s="74">
        <f t="shared" ref="E42:F43" si="10">D42</f>
        <v>4.3997900000000003</v>
      </c>
      <c r="F42" s="74">
        <f t="shared" si="10"/>
        <v>4.3997900000000003</v>
      </c>
      <c r="G42" s="25" t="s">
        <v>40</v>
      </c>
      <c r="H42" s="26"/>
      <c r="I42" s="1"/>
      <c r="J42" s="1"/>
      <c r="K42" s="1"/>
      <c r="L42" s="3"/>
      <c r="M42" s="3"/>
      <c r="N42" s="3"/>
      <c r="O42" s="3"/>
    </row>
    <row r="43" spans="1:15" ht="12.75" customHeight="1">
      <c r="A43" s="113">
        <f t="shared" si="0"/>
        <v>34</v>
      </c>
      <c r="B43" s="96" t="s">
        <v>31</v>
      </c>
      <c r="C43" s="95">
        <f>[1]Rates!G46</f>
        <v>2.9860000000000001E-2</v>
      </c>
      <c r="D43" s="74">
        <f>C43</f>
        <v>2.9860000000000001E-2</v>
      </c>
      <c r="E43" s="74">
        <f t="shared" si="10"/>
        <v>2.9860000000000001E-2</v>
      </c>
      <c r="F43" s="74">
        <f t="shared" si="10"/>
        <v>2.9860000000000001E-2</v>
      </c>
      <c r="G43" s="25" t="s">
        <v>40</v>
      </c>
      <c r="H43" s="27"/>
      <c r="I43" s="1"/>
      <c r="J43" s="1"/>
      <c r="K43" s="1"/>
      <c r="L43" s="3"/>
      <c r="M43" s="3"/>
      <c r="N43" s="3"/>
      <c r="O43" s="3"/>
    </row>
    <row r="44" spans="1:15" ht="12.75" customHeight="1">
      <c r="A44" s="113">
        <f t="shared" si="0"/>
        <v>35</v>
      </c>
      <c r="B44" s="71" t="s">
        <v>32</v>
      </c>
      <c r="C44" s="72">
        <f>SUM(C42:C43)</f>
        <v>4.4296500000000005</v>
      </c>
      <c r="D44" s="72">
        <f t="shared" ref="D44:F44" si="11">SUM(D42:D43)</f>
        <v>4.4296500000000005</v>
      </c>
      <c r="E44" s="72">
        <f t="shared" si="11"/>
        <v>4.4296500000000005</v>
      </c>
      <c r="F44" s="93">
        <f t="shared" si="11"/>
        <v>4.4296500000000005</v>
      </c>
      <c r="G44" s="23"/>
      <c r="H44" s="23"/>
      <c r="I44" s="1"/>
      <c r="J44" s="1"/>
      <c r="K44" s="1"/>
      <c r="L44" s="3"/>
      <c r="M44" s="3"/>
      <c r="N44" s="3"/>
      <c r="O44" s="3"/>
    </row>
    <row r="45" spans="1:15" ht="12.75" customHeight="1">
      <c r="A45" s="113">
        <f t="shared" si="0"/>
        <v>36</v>
      </c>
      <c r="B45" s="71"/>
      <c r="C45" s="72"/>
      <c r="D45" s="74"/>
      <c r="E45" s="74"/>
      <c r="F45" s="75"/>
      <c r="G45" s="23"/>
      <c r="H45" s="23"/>
      <c r="I45" s="1"/>
      <c r="J45" s="1"/>
      <c r="K45" s="1"/>
      <c r="L45" s="3"/>
      <c r="M45" s="3"/>
      <c r="N45" s="3"/>
      <c r="O45" s="3"/>
    </row>
    <row r="46" spans="1:15" ht="12.75" customHeight="1" thickBot="1">
      <c r="A46" s="113">
        <f t="shared" si="0"/>
        <v>37</v>
      </c>
      <c r="B46" s="71" t="s">
        <v>33</v>
      </c>
      <c r="C46" s="77">
        <f>C36+C40+C44</f>
        <v>7.4128200000000009</v>
      </c>
      <c r="D46" s="77">
        <f t="shared" ref="D46:F46" si="12">D36+D40+D44</f>
        <v>6.114510000000001</v>
      </c>
      <c r="E46" s="77">
        <f t="shared" si="12"/>
        <v>8.3840000000000003</v>
      </c>
      <c r="F46" s="97">
        <f t="shared" si="12"/>
        <v>6.9502200000000007</v>
      </c>
      <c r="G46" s="30"/>
      <c r="H46" s="30"/>
      <c r="I46" s="1"/>
      <c r="J46" s="1"/>
      <c r="K46" s="1"/>
      <c r="L46" s="3"/>
      <c r="M46" s="3"/>
      <c r="N46" s="3"/>
      <c r="O46" s="3"/>
    </row>
    <row r="47" spans="1:15" ht="12.75" customHeight="1">
      <c r="A47" s="113">
        <f t="shared" si="0"/>
        <v>38</v>
      </c>
      <c r="B47" s="98"/>
      <c r="C47" s="99"/>
      <c r="D47" s="99"/>
      <c r="E47" s="99"/>
      <c r="F47" s="99"/>
      <c r="G47" s="30"/>
      <c r="H47" s="30"/>
      <c r="I47" s="1"/>
      <c r="J47" s="1"/>
      <c r="K47" s="1"/>
      <c r="L47" s="3"/>
      <c r="M47" s="3"/>
      <c r="N47" s="3"/>
      <c r="O47" s="3"/>
    </row>
    <row r="48" spans="1:15" ht="12.75" customHeight="1" thickBot="1">
      <c r="A48" s="113">
        <f t="shared" si="0"/>
        <v>39</v>
      </c>
      <c r="B48" s="98"/>
      <c r="C48" s="99"/>
      <c r="D48" s="99"/>
      <c r="E48" s="99"/>
      <c r="F48" s="99"/>
      <c r="G48" s="30"/>
      <c r="H48" s="30"/>
      <c r="I48" s="1"/>
      <c r="J48" s="1"/>
      <c r="K48" s="1"/>
      <c r="L48" s="3"/>
      <c r="M48" s="3"/>
      <c r="N48" s="3"/>
      <c r="O48" s="3"/>
    </row>
    <row r="49" spans="1:15" ht="12.75" customHeight="1">
      <c r="A49" s="113">
        <f t="shared" si="0"/>
        <v>40</v>
      </c>
      <c r="B49" s="46"/>
      <c r="C49" s="83" t="s">
        <v>41</v>
      </c>
      <c r="D49" s="84"/>
      <c r="E49" s="85"/>
      <c r="F49" s="86"/>
      <c r="G49" s="1"/>
      <c r="H49" s="1"/>
      <c r="I49" s="1"/>
      <c r="J49" s="1"/>
      <c r="K49" s="1"/>
      <c r="L49" s="3"/>
      <c r="M49" s="3"/>
      <c r="N49" s="3"/>
      <c r="O49" s="3"/>
    </row>
    <row r="50" spans="1:15" ht="12.75" customHeight="1">
      <c r="A50" s="113">
        <f t="shared" si="0"/>
        <v>41</v>
      </c>
      <c r="B50" s="46"/>
      <c r="C50" s="87" t="s">
        <v>11</v>
      </c>
      <c r="D50" s="88"/>
      <c r="E50" s="88" t="s">
        <v>12</v>
      </c>
      <c r="F50" s="89"/>
      <c r="G50" s="1"/>
      <c r="H50" s="1"/>
      <c r="I50" s="32"/>
      <c r="J50" s="1"/>
      <c r="K50" s="1"/>
      <c r="L50" s="3"/>
      <c r="M50" s="3"/>
      <c r="N50" s="3"/>
      <c r="O50" s="3"/>
    </row>
    <row r="51" spans="1:15" ht="12.75" customHeight="1">
      <c r="A51" s="113">
        <f t="shared" si="0"/>
        <v>42</v>
      </c>
      <c r="B51" s="46"/>
      <c r="C51" s="50" t="s">
        <v>13</v>
      </c>
      <c r="D51" s="51" t="s">
        <v>14</v>
      </c>
      <c r="E51" s="51" t="s">
        <v>13</v>
      </c>
      <c r="F51" s="52" t="s">
        <v>14</v>
      </c>
      <c r="G51" s="1"/>
      <c r="H51" s="1"/>
      <c r="I51" s="32"/>
      <c r="J51" s="1"/>
      <c r="K51" s="1"/>
      <c r="L51" s="3"/>
      <c r="M51" s="3"/>
      <c r="N51" s="3"/>
      <c r="O51" s="3"/>
    </row>
    <row r="52" spans="1:15" ht="12.75" customHeight="1">
      <c r="A52" s="113">
        <f t="shared" si="0"/>
        <v>43</v>
      </c>
      <c r="B52" s="53" t="s">
        <v>15</v>
      </c>
      <c r="C52" s="72">
        <f>C31-C10</f>
        <v>0</v>
      </c>
      <c r="D52" s="72">
        <f t="shared" ref="C52:F56" si="13">D31-D10</f>
        <v>0</v>
      </c>
      <c r="E52" s="72">
        <f t="shared" si="13"/>
        <v>0</v>
      </c>
      <c r="F52" s="93">
        <f t="shared" si="13"/>
        <v>0</v>
      </c>
      <c r="G52" s="1"/>
      <c r="H52" s="32"/>
      <c r="I52" s="1"/>
      <c r="J52" s="1"/>
      <c r="K52" s="1"/>
      <c r="L52" s="3"/>
      <c r="M52" s="3"/>
      <c r="N52" s="3"/>
      <c r="O52" s="3"/>
    </row>
    <row r="53" spans="1:15" ht="12.75" customHeight="1">
      <c r="A53" s="113">
        <f t="shared" si="0"/>
        <v>44</v>
      </c>
      <c r="B53" s="57" t="s">
        <v>17</v>
      </c>
      <c r="C53" s="72">
        <f>C32-C11</f>
        <v>2.8750000000000001E-2</v>
      </c>
      <c r="D53" s="72">
        <f t="shared" si="13"/>
        <v>1.068E-2</v>
      </c>
      <c r="E53" s="72">
        <f t="shared" si="13"/>
        <v>3.4130000000000001E-2</v>
      </c>
      <c r="F53" s="93">
        <f t="shared" si="13"/>
        <v>1.417E-2</v>
      </c>
      <c r="G53" s="1"/>
      <c r="H53" s="32"/>
      <c r="I53" s="1"/>
      <c r="J53" s="1"/>
      <c r="K53" s="1"/>
      <c r="L53" s="3"/>
      <c r="M53" s="3"/>
      <c r="N53" s="3"/>
      <c r="O53" s="3"/>
    </row>
    <row r="54" spans="1:15" ht="12.75" customHeight="1">
      <c r="A54" s="113">
        <f t="shared" si="0"/>
        <v>45</v>
      </c>
      <c r="B54" s="58" t="s">
        <v>19</v>
      </c>
      <c r="C54" s="72">
        <f t="shared" si="13"/>
        <v>0.13708000000000004</v>
      </c>
      <c r="D54" s="72">
        <f t="shared" si="13"/>
        <v>0.13708000000000004</v>
      </c>
      <c r="E54" s="72">
        <f t="shared" si="13"/>
        <v>0.13708000000000004</v>
      </c>
      <c r="F54" s="93">
        <f t="shared" si="13"/>
        <v>0.13708000000000004</v>
      </c>
      <c r="G54" s="1"/>
      <c r="H54" s="32"/>
      <c r="I54" s="1"/>
      <c r="J54" s="1"/>
      <c r="K54" s="1"/>
      <c r="L54" s="3"/>
      <c r="M54" s="3"/>
      <c r="N54" s="3"/>
      <c r="O54" s="3"/>
    </row>
    <row r="55" spans="1:15" ht="12.75" customHeight="1">
      <c r="A55" s="113">
        <f t="shared" si="0"/>
        <v>46</v>
      </c>
      <c r="B55" s="58" t="s">
        <v>21</v>
      </c>
      <c r="C55" s="72">
        <f t="shared" si="13"/>
        <v>-7.6999999999999985E-4</v>
      </c>
      <c r="D55" s="72">
        <f t="shared" si="13"/>
        <v>-7.6999999999999985E-4</v>
      </c>
      <c r="E55" s="72">
        <f t="shared" si="13"/>
        <v>-7.6999999999999985E-4</v>
      </c>
      <c r="F55" s="93">
        <f t="shared" si="13"/>
        <v>-7.6999999999999985E-4</v>
      </c>
      <c r="G55" s="1"/>
      <c r="H55" s="32"/>
      <c r="I55" s="1"/>
      <c r="J55" s="1"/>
      <c r="K55" s="1"/>
      <c r="L55" s="3"/>
      <c r="M55" s="3"/>
      <c r="N55" s="3"/>
      <c r="O55" s="3"/>
    </row>
    <row r="56" spans="1:15" ht="12.75" customHeight="1">
      <c r="A56" s="113">
        <f t="shared" si="0"/>
        <v>47</v>
      </c>
      <c r="B56" s="58" t="s">
        <v>23</v>
      </c>
      <c r="C56" s="72">
        <f t="shared" si="13"/>
        <v>3.3890000000000003E-2</v>
      </c>
      <c r="D56" s="72">
        <f t="shared" si="13"/>
        <v>1.2580000000000001E-2</v>
      </c>
      <c r="E56" s="72">
        <f t="shared" si="13"/>
        <v>4.0239999999999998E-2</v>
      </c>
      <c r="F56" s="93">
        <f t="shared" si="13"/>
        <v>1.6699999999999993E-2</v>
      </c>
      <c r="G56" s="1"/>
      <c r="H56" s="32"/>
      <c r="I56" s="1"/>
      <c r="J56" s="1"/>
      <c r="K56" s="1"/>
      <c r="L56" s="3"/>
      <c r="M56" s="3"/>
      <c r="N56" s="3"/>
      <c r="O56" s="3"/>
    </row>
    <row r="57" spans="1:15" ht="12.75" customHeight="1">
      <c r="A57" s="113">
        <f t="shared" si="0"/>
        <v>48</v>
      </c>
      <c r="B57" s="61" t="s">
        <v>25</v>
      </c>
      <c r="C57" s="100">
        <f>SUM(C52:C56)</f>
        <v>0.19895000000000004</v>
      </c>
      <c r="D57" s="100">
        <f t="shared" ref="D57:F57" si="14">SUM(D52:D56)</f>
        <v>0.15957000000000005</v>
      </c>
      <c r="E57" s="100">
        <f t="shared" si="14"/>
        <v>0.21068000000000003</v>
      </c>
      <c r="F57" s="101">
        <f t="shared" si="14"/>
        <v>0.16718000000000002</v>
      </c>
      <c r="G57" s="1"/>
      <c r="H57" s="32"/>
      <c r="I57" s="1"/>
      <c r="J57" s="1"/>
      <c r="K57" s="1"/>
      <c r="L57" s="3"/>
      <c r="M57" s="3"/>
      <c r="N57" s="3"/>
      <c r="O57" s="3"/>
    </row>
    <row r="58" spans="1:15" ht="12.75" customHeight="1">
      <c r="A58" s="113">
        <f t="shared" si="0"/>
        <v>49</v>
      </c>
      <c r="B58" s="90"/>
      <c r="C58" s="62"/>
      <c r="D58" s="65"/>
      <c r="E58" s="65"/>
      <c r="F58" s="66"/>
      <c r="G58" s="1"/>
      <c r="H58" s="1"/>
      <c r="I58" s="1"/>
      <c r="J58" s="1"/>
      <c r="K58" s="1"/>
      <c r="L58" s="3"/>
      <c r="M58" s="3"/>
      <c r="N58" s="3"/>
      <c r="O58" s="3"/>
    </row>
    <row r="59" spans="1:15" ht="12.75" customHeight="1">
      <c r="A59" s="113">
        <f t="shared" si="0"/>
        <v>50</v>
      </c>
      <c r="B59" s="102" t="s">
        <v>26</v>
      </c>
      <c r="C59" s="72">
        <f t="shared" ref="C59:F60" si="15">C38-C17</f>
        <v>1.6029999999999989E-2</v>
      </c>
      <c r="D59" s="72">
        <f t="shared" si="15"/>
        <v>1.6029999999999989E-2</v>
      </c>
      <c r="E59" s="72">
        <f t="shared" si="15"/>
        <v>3.4140000000000059E-2</v>
      </c>
      <c r="F59" s="93">
        <f t="shared" si="15"/>
        <v>3.4140000000000059E-2</v>
      </c>
      <c r="G59" s="1"/>
      <c r="H59" s="32"/>
      <c r="I59" s="1"/>
      <c r="J59" s="1"/>
      <c r="K59" s="1"/>
      <c r="L59" s="3"/>
      <c r="M59" s="3"/>
      <c r="N59" s="3"/>
      <c r="O59" s="3"/>
    </row>
    <row r="60" spans="1:15" ht="12.75" customHeight="1">
      <c r="A60" s="113">
        <f t="shared" si="0"/>
        <v>51</v>
      </c>
      <c r="B60" s="102" t="s">
        <v>28</v>
      </c>
      <c r="C60" s="72">
        <f t="shared" si="15"/>
        <v>0</v>
      </c>
      <c r="D60" s="72">
        <f t="shared" si="15"/>
        <v>0</v>
      </c>
      <c r="E60" s="72">
        <f t="shared" si="15"/>
        <v>0</v>
      </c>
      <c r="F60" s="93">
        <f t="shared" si="15"/>
        <v>0</v>
      </c>
      <c r="G60" s="1"/>
      <c r="H60" s="32"/>
      <c r="I60" s="1"/>
      <c r="J60" s="1"/>
      <c r="K60" s="1"/>
      <c r="L60" s="3"/>
      <c r="M60" s="3"/>
      <c r="N60" s="3"/>
      <c r="O60" s="3"/>
    </row>
    <row r="61" spans="1:15" ht="12.75" customHeight="1">
      <c r="A61" s="113">
        <f t="shared" si="0"/>
        <v>52</v>
      </c>
      <c r="B61" s="71" t="s">
        <v>29</v>
      </c>
      <c r="C61" s="103">
        <f>SUM(C59:C60)</f>
        <v>1.6029999999999989E-2</v>
      </c>
      <c r="D61" s="103">
        <f t="shared" ref="D61:F61" si="16">SUM(D59:D60)</f>
        <v>1.6029999999999989E-2</v>
      </c>
      <c r="E61" s="103">
        <f t="shared" si="16"/>
        <v>3.4140000000000059E-2</v>
      </c>
      <c r="F61" s="104">
        <f t="shared" si="16"/>
        <v>3.4140000000000059E-2</v>
      </c>
      <c r="G61" s="1"/>
      <c r="H61" s="32"/>
      <c r="I61" s="1"/>
      <c r="J61" s="1"/>
      <c r="K61" s="1"/>
      <c r="L61" s="3"/>
      <c r="M61" s="3"/>
      <c r="N61" s="3"/>
      <c r="O61" s="3"/>
    </row>
    <row r="62" spans="1:15" ht="12.75" customHeight="1">
      <c r="A62" s="113">
        <f t="shared" si="0"/>
        <v>53</v>
      </c>
      <c r="B62" s="53"/>
      <c r="C62" s="72"/>
      <c r="D62" s="74"/>
      <c r="E62" s="74"/>
      <c r="F62" s="75"/>
      <c r="G62" s="1"/>
      <c r="H62" s="32"/>
      <c r="I62" s="1"/>
      <c r="J62" s="1"/>
      <c r="K62" s="1"/>
      <c r="L62" s="3"/>
      <c r="M62" s="3"/>
      <c r="N62" s="3"/>
      <c r="O62" s="3"/>
    </row>
    <row r="63" spans="1:15" ht="12.75" customHeight="1">
      <c r="A63" s="113">
        <f t="shared" si="0"/>
        <v>54</v>
      </c>
      <c r="B63" s="105" t="s">
        <v>30</v>
      </c>
      <c r="C63" s="72">
        <f t="shared" ref="C63:F64" si="17">C42-C21</f>
        <v>-0.46635999999999989</v>
      </c>
      <c r="D63" s="72">
        <f t="shared" si="17"/>
        <v>-0.46635999999999989</v>
      </c>
      <c r="E63" s="72">
        <f t="shared" si="17"/>
        <v>-0.46635999999999989</v>
      </c>
      <c r="F63" s="93">
        <f t="shared" si="17"/>
        <v>-0.46635999999999989</v>
      </c>
      <c r="G63" s="1"/>
      <c r="H63" s="32"/>
      <c r="I63" s="1"/>
      <c r="J63" s="1"/>
      <c r="K63" s="1"/>
      <c r="L63" s="3"/>
      <c r="M63" s="3"/>
      <c r="N63" s="3"/>
      <c r="O63" s="3"/>
    </row>
    <row r="64" spans="1:15" ht="12.75" customHeight="1">
      <c r="A64" s="113">
        <f t="shared" si="0"/>
        <v>55</v>
      </c>
      <c r="B64" s="106" t="s">
        <v>31</v>
      </c>
      <c r="C64" s="72">
        <f t="shared" si="17"/>
        <v>0.10561999999999999</v>
      </c>
      <c r="D64" s="72">
        <f t="shared" si="17"/>
        <v>0.10561999999999999</v>
      </c>
      <c r="E64" s="72">
        <f t="shared" si="17"/>
        <v>0.10561999999999999</v>
      </c>
      <c r="F64" s="93">
        <f t="shared" si="17"/>
        <v>0.10561999999999999</v>
      </c>
      <c r="G64" s="1"/>
      <c r="H64" s="32"/>
      <c r="I64" s="1"/>
      <c r="J64" s="1"/>
      <c r="K64" s="1"/>
      <c r="L64" s="3"/>
      <c r="M64" s="3"/>
      <c r="N64" s="3"/>
      <c r="O64" s="3"/>
    </row>
    <row r="65" spans="1:15" ht="12.75" customHeight="1">
      <c r="A65" s="113">
        <f t="shared" si="0"/>
        <v>56</v>
      </c>
      <c r="B65" s="71" t="s">
        <v>32</v>
      </c>
      <c r="C65" s="103">
        <f>SUM(C63:C64)</f>
        <v>-0.36073999999999989</v>
      </c>
      <c r="D65" s="103">
        <f t="shared" ref="D65:F65" si="18">SUM(D63:D64)</f>
        <v>-0.36073999999999989</v>
      </c>
      <c r="E65" s="103">
        <f t="shared" si="18"/>
        <v>-0.36073999999999989</v>
      </c>
      <c r="F65" s="104">
        <f t="shared" si="18"/>
        <v>-0.36073999999999989</v>
      </c>
      <c r="G65" s="1"/>
      <c r="H65" s="32"/>
      <c r="I65" s="1"/>
      <c r="J65" s="1"/>
      <c r="K65" s="1"/>
      <c r="L65" s="3"/>
      <c r="M65" s="3"/>
      <c r="N65" s="3"/>
      <c r="O65" s="3"/>
    </row>
    <row r="66" spans="1:15" ht="12.75" customHeight="1" thickBot="1">
      <c r="A66" s="113">
        <f t="shared" si="0"/>
        <v>57</v>
      </c>
      <c r="B66" s="71"/>
      <c r="C66" s="107"/>
      <c r="D66" s="108"/>
      <c r="E66" s="108"/>
      <c r="F66" s="109"/>
      <c r="G66" s="1"/>
      <c r="H66" s="1"/>
      <c r="I66" s="1"/>
      <c r="J66" s="1"/>
      <c r="K66" s="1"/>
      <c r="L66" s="3"/>
      <c r="M66" s="3"/>
      <c r="N66" s="3"/>
      <c r="O66" s="3"/>
    </row>
    <row r="67" spans="1:15" ht="12.75" customHeight="1" thickBot="1">
      <c r="A67" s="113">
        <f t="shared" si="0"/>
        <v>58</v>
      </c>
      <c r="B67" s="71" t="s">
        <v>33</v>
      </c>
      <c r="C67" s="110">
        <f>C57+C61+C65</f>
        <v>-0.14575999999999986</v>
      </c>
      <c r="D67" s="110">
        <f t="shared" ref="D67:F67" si="19">D57+D61+D65</f>
        <v>-0.18513999999999986</v>
      </c>
      <c r="E67" s="110">
        <f t="shared" si="19"/>
        <v>-0.1159199999999998</v>
      </c>
      <c r="F67" s="110">
        <f t="shared" si="19"/>
        <v>-0.15941999999999981</v>
      </c>
      <c r="G67" s="3"/>
      <c r="H67" s="32"/>
      <c r="I67" s="3"/>
      <c r="J67" s="3"/>
      <c r="K67" s="3"/>
      <c r="L67" s="3"/>
      <c r="M67" s="3"/>
      <c r="N67" s="3"/>
      <c r="O67" s="3"/>
    </row>
    <row r="68" spans="1:15" ht="12.75" customHeight="1" thickTop="1" thickBot="1">
      <c r="A68" s="114"/>
      <c r="B68" s="111" t="s">
        <v>42</v>
      </c>
      <c r="C68" s="112">
        <f>C46/C25-1</f>
        <v>-1.9284045415937756E-2</v>
      </c>
      <c r="D68" s="112">
        <f t="shared" ref="D68:F68" si="20">D46/D25-1</f>
        <v>-2.938893430587397E-2</v>
      </c>
      <c r="E68" s="112">
        <f t="shared" si="20"/>
        <v>-1.3637775414356734E-2</v>
      </c>
      <c r="F68" s="112">
        <f t="shared" si="20"/>
        <v>-2.2423076273904163E-2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ht="12.75" customHeight="1" thickTop="1">
      <c r="A69" s="11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.75" customHeight="1">
      <c r="A70" s="11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75" customHeight="1">
      <c r="A71" s="11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.75" customHeight="1">
      <c r="A72" s="114"/>
      <c r="B72" s="43" t="str">
        <f>+B1</f>
        <v>Docket Nos. 13-057-07, 08, 09, 10 and 11</v>
      </c>
      <c r="C72" s="24"/>
      <c r="D72" s="3"/>
      <c r="E72" s="3"/>
      <c r="F72" s="3"/>
      <c r="G72" s="3"/>
      <c r="H72" s="3"/>
      <c r="I72" s="3"/>
      <c r="J72" s="3"/>
      <c r="K72" s="3"/>
      <c r="L72" s="3"/>
      <c r="M72" s="3"/>
      <c r="N72" s="3" t="s">
        <v>43</v>
      </c>
      <c r="O72" s="34">
        <v>6</v>
      </c>
    </row>
    <row r="73" spans="1:15" ht="12.75" customHeight="1">
      <c r="A73" s="114"/>
      <c r="B73" s="43" t="s">
        <v>44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.75" customHeight="1">
      <c r="A74" s="114"/>
      <c r="B74" s="4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.75" customHeight="1">
      <c r="A75" s="114"/>
      <c r="B75" s="115" t="s">
        <v>45</v>
      </c>
      <c r="C75" s="35"/>
      <c r="D75" s="35"/>
      <c r="E75" s="35"/>
      <c r="F75" s="35"/>
      <c r="G75" s="35"/>
      <c r="H75" s="3"/>
      <c r="I75" s="3"/>
      <c r="J75" s="3"/>
      <c r="K75" s="3"/>
      <c r="L75" s="3"/>
      <c r="M75" s="3"/>
      <c r="N75" s="148" t="s">
        <v>43</v>
      </c>
      <c r="O75" s="148"/>
    </row>
    <row r="76" spans="1:15" ht="12.75" customHeight="1">
      <c r="A76" s="114"/>
      <c r="B76" s="36"/>
      <c r="C76" s="37"/>
      <c r="D76" s="38"/>
      <c r="E76" s="39"/>
      <c r="F76" s="40"/>
      <c r="G76" s="39"/>
      <c r="H76" s="3"/>
      <c r="I76" s="3"/>
      <c r="J76" s="3"/>
      <c r="K76" s="3"/>
      <c r="L76" s="3"/>
      <c r="M76" s="3"/>
      <c r="N76" s="3" t="s">
        <v>46</v>
      </c>
      <c r="O76" s="3">
        <v>1</v>
      </c>
    </row>
    <row r="77" spans="1:15" ht="12.75" customHeight="1">
      <c r="A77" s="114"/>
      <c r="B77" s="116" t="s">
        <v>47</v>
      </c>
      <c r="C77" s="117"/>
      <c r="D77" s="118"/>
      <c r="E77" s="119"/>
      <c r="F77" s="120"/>
      <c r="G77" s="119"/>
      <c r="H77" s="114"/>
      <c r="I77" s="3"/>
      <c r="J77" s="3"/>
      <c r="K77" s="3"/>
      <c r="L77" s="3"/>
      <c r="M77" s="3"/>
      <c r="N77" s="3" t="s">
        <v>48</v>
      </c>
      <c r="O77" s="3">
        <v>2</v>
      </c>
    </row>
    <row r="78" spans="1:15" ht="12.75" customHeight="1">
      <c r="A78" s="114"/>
      <c r="B78" s="121" t="s">
        <v>49</v>
      </c>
      <c r="C78" s="122">
        <v>5</v>
      </c>
      <c r="D78" s="123"/>
      <c r="E78" s="123"/>
      <c r="F78" s="123"/>
      <c r="G78" s="124"/>
      <c r="H78" s="114"/>
      <c r="I78" s="3"/>
      <c r="J78" s="3"/>
      <c r="K78" s="3"/>
      <c r="L78" s="3"/>
      <c r="M78" s="3"/>
      <c r="N78" s="3" t="s">
        <v>50</v>
      </c>
      <c r="O78" s="3">
        <v>3</v>
      </c>
    </row>
    <row r="79" spans="1:15" ht="12.75" customHeight="1">
      <c r="A79" s="114"/>
      <c r="B79" s="125"/>
      <c r="C79" s="123"/>
      <c r="D79" s="123"/>
      <c r="E79" s="123"/>
      <c r="F79" s="123"/>
      <c r="G79" s="123"/>
      <c r="H79" s="114"/>
      <c r="I79" s="3"/>
      <c r="J79" s="3"/>
      <c r="K79" s="3"/>
      <c r="L79" s="3"/>
      <c r="M79" s="3"/>
      <c r="N79" s="3" t="s">
        <v>51</v>
      </c>
      <c r="O79" s="3">
        <v>4</v>
      </c>
    </row>
    <row r="80" spans="1:15" ht="12.75" customHeight="1">
      <c r="A80" s="114"/>
      <c r="B80" s="143" t="s">
        <v>52</v>
      </c>
      <c r="C80" s="144" t="s">
        <v>53</v>
      </c>
      <c r="D80" s="145">
        <v>40330</v>
      </c>
      <c r="E80" s="146" t="s">
        <v>54</v>
      </c>
      <c r="F80" s="144" t="s">
        <v>55</v>
      </c>
      <c r="G80" s="147" t="s">
        <v>56</v>
      </c>
      <c r="H80" s="114"/>
      <c r="I80" s="3"/>
      <c r="J80" s="3"/>
      <c r="K80" s="3"/>
      <c r="L80" s="3"/>
      <c r="M80" s="3"/>
      <c r="N80" s="3" t="s">
        <v>57</v>
      </c>
      <c r="O80" s="3">
        <v>5</v>
      </c>
    </row>
    <row r="81" spans="1:15" ht="12.75" customHeight="1">
      <c r="A81" s="114"/>
      <c r="B81" s="126" t="s">
        <v>58</v>
      </c>
      <c r="C81" s="127">
        <v>14.9</v>
      </c>
      <c r="D81" s="128">
        <f>ROUND(($E$25*C81)+$C$78,2)</f>
        <v>131.65</v>
      </c>
      <c r="E81" s="128">
        <f>IF($O$72=1,ROUND((($E$25-$E$23-$E$19+$E$40+$E$44)*C81)+$C$78,2),IF($O$72=2,ROUND((($E$25-$E$11+$E$32)*C81)+$C$78,2),IF($O$72=3,ROUND((($E$25-$E$12+$E$33)*C81)+$C$78,2),IF($O$72=4,ROUND((($E$25-$E$13+$E$34)*C81)+$C$78,2),IF($O$72=5,ROUND((($E$25-$E$14+$E$35)*C81)+$C$78,2),ROUND(($E$46*C81)+$C$78,2))))))</f>
        <v>129.91999999999999</v>
      </c>
      <c r="F81" s="129">
        <f t="shared" ref="F81:F92" si="21">E81-D81</f>
        <v>-1.7300000000000182</v>
      </c>
      <c r="G81" s="130">
        <f t="shared" ref="G81:G93" si="22">F81/D81</f>
        <v>-1.3140903911887719E-2</v>
      </c>
      <c r="H81" s="114"/>
      <c r="I81" s="3"/>
      <c r="J81" s="3"/>
      <c r="K81" s="3"/>
      <c r="L81" s="3"/>
      <c r="M81" s="3"/>
      <c r="N81" s="3" t="s">
        <v>59</v>
      </c>
      <c r="O81" s="3">
        <v>6</v>
      </c>
    </row>
    <row r="82" spans="1:15" ht="12.75" customHeight="1">
      <c r="A82" s="114"/>
      <c r="B82" s="126" t="s">
        <v>60</v>
      </c>
      <c r="C82" s="127">
        <v>12.5</v>
      </c>
      <c r="D82" s="128">
        <f>ROUND(($E$25*C82)+$C$78,2)</f>
        <v>111.25</v>
      </c>
      <c r="E82" s="128">
        <f>IF($O$72=1,ROUND((($E$25-$E$23-$E$19+$E$40+$E$44)*C82)+$C$78,2),IF($O$72=2,ROUND((($E$25-$E$11+$E$32)*C82)+$C$78,2),IF($O$72=3,ROUND((($E$25-$E$12+$E$33)*C82)+$C$78,2),IF($O$72=4,ROUND((($E$25-$E$13+$E$34)*C82)+$C$78,2),IF($O$72=5,ROUND((($E$25-$E$14+$E$35)*C82)+$C$78,2),ROUND(($E$46*C82)+$C$78,2))))))</f>
        <v>109.8</v>
      </c>
      <c r="F82" s="129">
        <f t="shared" si="21"/>
        <v>-1.4500000000000028</v>
      </c>
      <c r="G82" s="130">
        <f t="shared" si="22"/>
        <v>-1.3033707865168566E-2</v>
      </c>
      <c r="H82" s="114"/>
      <c r="I82" s="3"/>
      <c r="J82" s="3"/>
      <c r="K82" s="3"/>
      <c r="L82" s="3"/>
      <c r="M82" s="3"/>
      <c r="N82" s="3"/>
      <c r="O82" s="3"/>
    </row>
    <row r="83" spans="1:15" ht="12.75" customHeight="1">
      <c r="A83" s="114"/>
      <c r="B83" s="126" t="s">
        <v>61</v>
      </c>
      <c r="C83" s="127">
        <v>10.1</v>
      </c>
      <c r="D83" s="128">
        <f>ROUND(($E$25*C83)+$C$78,2)</f>
        <v>90.85</v>
      </c>
      <c r="E83" s="128">
        <f>IF($O$72=1,ROUND((($E$25-$E$23-$E$19+$E$40+$E$44)*C83)+$C$78,2),IF($O$72=2,ROUND((($E$25-$E$11+$E$32)*C83)+$C$78,2),IF($O$72=3,ROUND((($E$25-$E$12+$E$33)*C83)+$C$78,2),IF($O$72=4,ROUND((($E$25-$E$13+$E$34)*C83)+$C$78,2),IF($O$72=5,ROUND((($E$25-$E$14+$E$35)*C83)+$C$78,2),ROUND(($E$46*C83)+$C$78,2))))))</f>
        <v>89.68</v>
      </c>
      <c r="F83" s="129">
        <f t="shared" si="21"/>
        <v>-1.1699999999999875</v>
      </c>
      <c r="G83" s="130">
        <f t="shared" si="22"/>
        <v>-1.2878370941111586E-2</v>
      </c>
      <c r="H83" s="114"/>
      <c r="I83" s="3"/>
      <c r="J83" s="3"/>
      <c r="K83" s="3"/>
      <c r="L83" s="3"/>
      <c r="M83" s="3"/>
      <c r="N83" s="3"/>
      <c r="O83" s="3"/>
    </row>
    <row r="84" spans="1:15" ht="12.75" customHeight="1">
      <c r="A84" s="114"/>
      <c r="B84" s="126" t="s">
        <v>62</v>
      </c>
      <c r="C84" s="127">
        <v>8.3000000000000007</v>
      </c>
      <c r="D84" s="128">
        <f>ROUND(($C$25*C84)+$C$78,2)</f>
        <v>67.739999999999995</v>
      </c>
      <c r="E84" s="128">
        <f t="shared" ref="E84:E90" si="23">IF($O$72=1,ROUND((($C$25-$C$23-$C$19+$C$40+$C$44)*C84)+$C$78,2),IF($O$72=2,ROUND((($C$25-$C$11+$C$32)*C84)+$C$78,2),IF($O$72=3,ROUND((($C$25-$C$12+$C$33)*C84)+$C$78,2),IF($O$72=4,ROUND((($C$25-$C$13+$C$34)*C84)+$C$78,2),IF($O$72=5,ROUND((($C$25-$C$14+$C$35)*C84)+$C$78,2),ROUND(($C$46*C84)+$C$78,2))))))</f>
        <v>66.53</v>
      </c>
      <c r="F84" s="129">
        <f t="shared" si="21"/>
        <v>-1.2099999999999937</v>
      </c>
      <c r="G84" s="130">
        <f t="shared" si="22"/>
        <v>-1.7862415116622288E-2</v>
      </c>
      <c r="H84" s="114"/>
      <c r="I84" s="3"/>
      <c r="J84" s="3"/>
      <c r="K84" s="3"/>
      <c r="L84" s="3"/>
      <c r="M84" s="3"/>
      <c r="N84" s="3"/>
      <c r="O84" s="3"/>
    </row>
    <row r="85" spans="1:15" ht="12.75" customHeight="1">
      <c r="A85" s="114"/>
      <c r="B85" s="126" t="s">
        <v>63</v>
      </c>
      <c r="C85" s="127">
        <v>4.4000000000000004</v>
      </c>
      <c r="D85" s="128">
        <f t="shared" ref="D85:D90" si="24">ROUND(($C$25*C85)+$C$78,2)</f>
        <v>38.26</v>
      </c>
      <c r="E85" s="128">
        <f t="shared" si="23"/>
        <v>37.619999999999997</v>
      </c>
      <c r="F85" s="129">
        <f t="shared" si="21"/>
        <v>-0.64000000000000057</v>
      </c>
      <c r="G85" s="130">
        <f t="shared" si="22"/>
        <v>-1.6727652901202317E-2</v>
      </c>
      <c r="H85" s="114"/>
      <c r="I85" s="3"/>
      <c r="J85" s="3"/>
      <c r="K85" s="3"/>
      <c r="L85" s="3"/>
      <c r="M85" s="3"/>
      <c r="N85" s="3"/>
      <c r="O85" s="3"/>
    </row>
    <row r="86" spans="1:15" ht="12.75" customHeight="1">
      <c r="A86" s="114"/>
      <c r="B86" s="126" t="s">
        <v>64</v>
      </c>
      <c r="C86" s="127">
        <v>3.1</v>
      </c>
      <c r="D86" s="128">
        <f t="shared" si="24"/>
        <v>28.43</v>
      </c>
      <c r="E86" s="128">
        <f t="shared" si="23"/>
        <v>27.98</v>
      </c>
      <c r="F86" s="129">
        <f t="shared" si="21"/>
        <v>-0.44999999999999929</v>
      </c>
      <c r="G86" s="130">
        <f t="shared" si="22"/>
        <v>-1.5828350334154039E-2</v>
      </c>
      <c r="H86" s="114"/>
      <c r="I86" s="3"/>
      <c r="J86" s="3"/>
      <c r="K86" s="3"/>
      <c r="L86" s="3"/>
      <c r="M86" s="3"/>
      <c r="N86" s="3"/>
      <c r="O86" s="3"/>
    </row>
    <row r="87" spans="1:15" ht="12.75" customHeight="1">
      <c r="A87" s="114"/>
      <c r="B87" s="126" t="s">
        <v>65</v>
      </c>
      <c r="C87" s="127">
        <v>2</v>
      </c>
      <c r="D87" s="128">
        <f t="shared" si="24"/>
        <v>20.12</v>
      </c>
      <c r="E87" s="128">
        <f t="shared" si="23"/>
        <v>19.829999999999998</v>
      </c>
      <c r="F87" s="129">
        <f t="shared" si="21"/>
        <v>-0.2900000000000027</v>
      </c>
      <c r="G87" s="130">
        <f t="shared" si="22"/>
        <v>-1.4413518886680054E-2</v>
      </c>
      <c r="H87" s="114"/>
      <c r="I87" s="3"/>
      <c r="J87" s="3"/>
      <c r="K87" s="3"/>
      <c r="L87" s="3"/>
      <c r="M87" s="3"/>
      <c r="N87" s="3"/>
      <c r="O87" s="3"/>
    </row>
    <row r="88" spans="1:15" ht="12.75" customHeight="1">
      <c r="A88" s="114"/>
      <c r="B88" s="126" t="s">
        <v>66</v>
      </c>
      <c r="C88" s="127">
        <v>1.8</v>
      </c>
      <c r="D88" s="128">
        <f t="shared" si="24"/>
        <v>18.61</v>
      </c>
      <c r="E88" s="128">
        <f t="shared" si="23"/>
        <v>18.34</v>
      </c>
      <c r="F88" s="129">
        <f t="shared" si="21"/>
        <v>-0.26999999999999957</v>
      </c>
      <c r="G88" s="130">
        <f t="shared" si="22"/>
        <v>-1.4508328855454035E-2</v>
      </c>
      <c r="H88" s="114"/>
      <c r="I88" s="3"/>
      <c r="J88" s="3"/>
      <c r="K88" s="3"/>
      <c r="L88" s="3"/>
      <c r="M88" s="3"/>
      <c r="N88" s="3"/>
      <c r="O88" s="3"/>
    </row>
    <row r="89" spans="1:15" ht="12.75" customHeight="1">
      <c r="A89" s="114"/>
      <c r="B89" s="126" t="s">
        <v>67</v>
      </c>
      <c r="C89" s="127">
        <v>2</v>
      </c>
      <c r="D89" s="128">
        <f t="shared" si="24"/>
        <v>20.12</v>
      </c>
      <c r="E89" s="128">
        <f t="shared" si="23"/>
        <v>19.829999999999998</v>
      </c>
      <c r="F89" s="129">
        <f t="shared" si="21"/>
        <v>-0.2900000000000027</v>
      </c>
      <c r="G89" s="130">
        <f t="shared" si="22"/>
        <v>-1.4413518886680054E-2</v>
      </c>
      <c r="H89" s="114"/>
      <c r="I89" s="3"/>
      <c r="J89" s="3"/>
      <c r="K89" s="3"/>
      <c r="L89" s="3"/>
      <c r="M89" s="3"/>
      <c r="N89" s="3"/>
      <c r="O89" s="3"/>
    </row>
    <row r="90" spans="1:15" ht="12.75" customHeight="1">
      <c r="A90" s="114"/>
      <c r="B90" s="126" t="s">
        <v>68</v>
      </c>
      <c r="C90" s="127">
        <v>3.1</v>
      </c>
      <c r="D90" s="128">
        <f t="shared" si="24"/>
        <v>28.43</v>
      </c>
      <c r="E90" s="128">
        <f t="shared" si="23"/>
        <v>27.98</v>
      </c>
      <c r="F90" s="129">
        <f t="shared" si="21"/>
        <v>-0.44999999999999929</v>
      </c>
      <c r="G90" s="130">
        <f t="shared" si="22"/>
        <v>-1.5828350334154039E-2</v>
      </c>
      <c r="H90" s="114"/>
      <c r="I90" s="3"/>
      <c r="J90" s="3"/>
      <c r="K90" s="41"/>
      <c r="L90" s="3"/>
      <c r="M90" s="3"/>
      <c r="N90" s="3"/>
      <c r="O90" s="3"/>
    </row>
    <row r="91" spans="1:15" ht="12.75" customHeight="1">
      <c r="A91" s="114"/>
      <c r="B91" s="126" t="s">
        <v>69</v>
      </c>
      <c r="C91" s="127">
        <v>6.3</v>
      </c>
      <c r="D91" s="128">
        <f>ROUND(($E$25*C91)+$C$78,2)</f>
        <v>58.55</v>
      </c>
      <c r="E91" s="128">
        <f>IF($O$72=1,ROUND((($E$25-$E$23-$E$19+$E$40+$E$44)*C91)+$C$78,2),IF($O$72=2,ROUND((($E$25-$E$11+$E$32)*C91)+$C$78,2),IF($O$72=3,ROUND((($E$25-$E$12+$E$33)*C91)+$C$78,2),IF($O$72=4,ROUND((($E$25-$E$13+$E$34)*C91)+$C$78,2),IF($O$72=5,ROUND((($E$25-$E$14+$E$35)*C91)+$C$78,2),ROUND(($E$46*C91)+$C$78,2))))))</f>
        <v>57.82</v>
      </c>
      <c r="F91" s="129">
        <f t="shared" si="21"/>
        <v>-0.72999999999999687</v>
      </c>
      <c r="G91" s="130">
        <f t="shared" si="22"/>
        <v>-1.2467976088812928E-2</v>
      </c>
      <c r="H91" s="114"/>
      <c r="I91" s="3"/>
      <c r="J91" s="3"/>
      <c r="K91" s="3"/>
      <c r="L91" s="3"/>
      <c r="M91" s="3"/>
      <c r="N91" s="3"/>
      <c r="O91" s="3"/>
    </row>
    <row r="92" spans="1:15" ht="12.75" customHeight="1" thickBot="1">
      <c r="A92" s="114"/>
      <c r="B92" s="126" t="s">
        <v>70</v>
      </c>
      <c r="C92" s="127">
        <v>11.5</v>
      </c>
      <c r="D92" s="128">
        <f>ROUND(($E$25*C92)+$C$78,2)</f>
        <v>102.75</v>
      </c>
      <c r="E92" s="128">
        <f>IF($O$72=1,ROUND((($E$25-$E$23-$E$19+$E$40+$E$44)*C92)+$C$78,2),IF($O$72=2,ROUND((($E$25-$E$11+$E$32)*C92)+$C$78,2),IF($O$72=3,ROUND((($E$25-$E$12+$E$33)*C92)+$C$78,2),IF($O$72=4,ROUND((($E$25-$E$13+$E$34)*C92)+$C$78,2),IF($O$72=5,ROUND((($E$25-$E$14+$E$35)*C92)+$C$78,2),ROUND(($E$46*C92)+$C$78,2))))))</f>
        <v>101.42</v>
      </c>
      <c r="F92" s="129">
        <f t="shared" si="21"/>
        <v>-1.3299999999999983</v>
      </c>
      <c r="G92" s="130">
        <f t="shared" si="22"/>
        <v>-1.2944038929440373E-2</v>
      </c>
      <c r="H92" s="114"/>
      <c r="I92" s="3"/>
      <c r="J92" s="3"/>
      <c r="K92" s="3"/>
      <c r="L92" s="3"/>
      <c r="M92" s="3"/>
      <c r="N92" s="3"/>
      <c r="O92" s="3"/>
    </row>
    <row r="93" spans="1:15" ht="12.75" customHeight="1" thickTop="1" thickBot="1">
      <c r="A93" s="114"/>
      <c r="B93" s="138" t="s">
        <v>71</v>
      </c>
      <c r="C93" s="139">
        <f>SUM(C81:C92)</f>
        <v>80</v>
      </c>
      <c r="D93" s="140">
        <f>SUM(D81:D92)</f>
        <v>716.75999999999988</v>
      </c>
      <c r="E93" s="140">
        <f>SUM(E81:E92)</f>
        <v>706.75</v>
      </c>
      <c r="F93" s="141">
        <f>SUM(F81:F92)</f>
        <v>-10.010000000000002</v>
      </c>
      <c r="G93" s="142">
        <f t="shared" si="22"/>
        <v>-1.3965623081645185E-2</v>
      </c>
      <c r="H93" s="114"/>
      <c r="I93" s="3"/>
      <c r="J93" s="3"/>
      <c r="K93" s="3"/>
      <c r="L93" s="3"/>
      <c r="M93" s="3"/>
      <c r="N93" s="3"/>
      <c r="O93" s="3"/>
    </row>
    <row r="94" spans="1:15" ht="12.75" customHeight="1" thickTop="1">
      <c r="A94" s="114"/>
      <c r="B94" s="114"/>
      <c r="C94" s="114"/>
      <c r="D94" s="114"/>
      <c r="E94" s="114"/>
      <c r="F94" s="114"/>
      <c r="G94" s="114"/>
      <c r="H94" s="114"/>
      <c r="I94" s="3"/>
      <c r="J94" s="3"/>
      <c r="K94" s="3"/>
      <c r="L94" s="3"/>
      <c r="M94" s="3"/>
      <c r="N94" s="3"/>
      <c r="O94" s="3"/>
    </row>
    <row r="95" spans="1:15" ht="12.75" customHeight="1">
      <c r="A95" s="3"/>
      <c r="B95" s="114"/>
      <c r="C95" s="114"/>
      <c r="D95" s="114"/>
      <c r="E95" s="114"/>
      <c r="F95" s="114"/>
      <c r="G95" s="114"/>
      <c r="H95" s="114"/>
      <c r="I95" s="3"/>
      <c r="J95" s="3"/>
      <c r="K95" s="3"/>
      <c r="L95" s="3"/>
      <c r="M95" s="3"/>
      <c r="N95" s="3" t="s">
        <v>72</v>
      </c>
      <c r="O95" s="3"/>
    </row>
    <row r="96" spans="1:15" ht="12.75" customHeight="1">
      <c r="A96" s="3"/>
      <c r="B96" s="114" t="s">
        <v>73</v>
      </c>
      <c r="C96" s="114"/>
      <c r="D96" s="114"/>
      <c r="E96" s="114"/>
      <c r="F96" s="131">
        <v>-26.599999999999998</v>
      </c>
      <c r="G96" s="132">
        <v>-3.711144595122496E-2</v>
      </c>
      <c r="H96" s="114"/>
      <c r="I96" s="3"/>
      <c r="J96" s="3"/>
      <c r="K96" s="3"/>
      <c r="L96" s="3"/>
      <c r="M96" s="3"/>
      <c r="N96" s="42">
        <v>-26.6</v>
      </c>
      <c r="O96" s="42">
        <f t="shared" ref="O96:O101" si="25">+N96-F96</f>
        <v>0</v>
      </c>
    </row>
    <row r="97" spans="1:15" ht="12.75" customHeight="1">
      <c r="A97" s="3"/>
      <c r="B97" s="114" t="s">
        <v>74</v>
      </c>
      <c r="C97" s="114"/>
      <c r="D97" s="114"/>
      <c r="E97" s="114"/>
      <c r="F97" s="133">
        <v>2.5600000000000129</v>
      </c>
      <c r="G97" s="132">
        <v>3.5716278810201648E-3</v>
      </c>
      <c r="H97" s="114"/>
      <c r="I97" s="3"/>
      <c r="J97" s="3"/>
      <c r="K97" s="3"/>
      <c r="L97" s="3"/>
      <c r="M97" s="3"/>
      <c r="N97" s="42">
        <v>2.56</v>
      </c>
      <c r="O97" s="42">
        <f t="shared" si="25"/>
        <v>-1.2878587085651816E-14</v>
      </c>
    </row>
    <row r="98" spans="1:15" ht="12.75" customHeight="1">
      <c r="A98" s="3"/>
      <c r="B98" s="114" t="s">
        <v>75</v>
      </c>
      <c r="C98" s="114"/>
      <c r="D98" s="114"/>
      <c r="E98" s="114"/>
      <c r="F98" s="133">
        <v>10.940000000000005</v>
      </c>
      <c r="G98" s="132">
        <v>1.5263128522797041E-2</v>
      </c>
      <c r="H98" s="114"/>
      <c r="I98" s="3"/>
      <c r="J98" s="3"/>
      <c r="K98" s="3"/>
      <c r="L98" s="3"/>
      <c r="M98" s="3"/>
      <c r="N98" s="42">
        <v>10.94</v>
      </c>
      <c r="O98" s="42">
        <f t="shared" si="25"/>
        <v>0</v>
      </c>
    </row>
    <row r="99" spans="1:15" ht="12.75" customHeight="1">
      <c r="A99" s="3"/>
      <c r="B99" s="114" t="s">
        <v>76</v>
      </c>
      <c r="C99" s="114"/>
      <c r="D99" s="114"/>
      <c r="E99" s="114"/>
      <c r="F99" s="133">
        <v>-8.00000000000054E-2</v>
      </c>
      <c r="G99" s="132">
        <v>-5.5275340288802651E-5</v>
      </c>
      <c r="H99" s="114"/>
      <c r="I99" s="3"/>
      <c r="J99" s="3"/>
      <c r="K99" s="3"/>
      <c r="L99" s="3"/>
      <c r="M99" s="3"/>
      <c r="N99" s="42">
        <v>-0.08</v>
      </c>
      <c r="O99" s="42">
        <f t="shared" si="25"/>
        <v>5.3984594572398237E-15</v>
      </c>
    </row>
    <row r="100" spans="1:15" ht="12.75" customHeight="1">
      <c r="A100" s="3"/>
      <c r="B100" s="114" t="s">
        <v>77</v>
      </c>
      <c r="C100" s="114"/>
      <c r="D100" s="114"/>
      <c r="E100" s="114"/>
      <c r="F100" s="134">
        <v>3.0499999999999972</v>
      </c>
      <c r="G100" s="135">
        <v>4.2552597801216556E-3</v>
      </c>
      <c r="H100" s="114"/>
      <c r="I100" s="3"/>
      <c r="J100" s="3"/>
      <c r="K100" s="3"/>
      <c r="L100" s="3"/>
      <c r="M100" s="3"/>
      <c r="N100" s="42">
        <v>3.05</v>
      </c>
      <c r="O100" s="42">
        <f t="shared" si="25"/>
        <v>0</v>
      </c>
    </row>
    <row r="101" spans="1:15" ht="12.75" customHeight="1" thickBot="1">
      <c r="A101" s="3"/>
      <c r="B101" s="114" t="s">
        <v>78</v>
      </c>
      <c r="C101" s="114"/>
      <c r="D101" s="114"/>
      <c r="E101" s="114"/>
      <c r="F101" s="136">
        <v>-10.010000000000002</v>
      </c>
      <c r="G101" s="137">
        <v>-1.3965623081645185E-2</v>
      </c>
      <c r="H101" s="114"/>
      <c r="I101" s="3"/>
      <c r="J101" s="3"/>
      <c r="K101" s="3"/>
      <c r="L101" s="3"/>
      <c r="M101" s="3"/>
      <c r="N101" s="42">
        <f>SUM(N96:N100)</f>
        <v>-10.130000000000003</v>
      </c>
      <c r="O101" s="42">
        <f t="shared" si="25"/>
        <v>-0.12000000000000099</v>
      </c>
    </row>
    <row r="102" spans="1:15" ht="15.75" thickTop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</sheetData>
  <mergeCells count="1">
    <mergeCell ref="N75:O75"/>
  </mergeCells>
  <pageMargins left="0.7" right="0.7" top="0.75" bottom="0.75" header="0.3" footer="0.3"/>
  <pageSetup scale="67" orientation="portrait" r:id="rId1"/>
  <rowBreaks count="1" manualBreakCount="1">
    <brk id="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2013-09-16T20:38:35Z</cp:lastPrinted>
  <dcterms:created xsi:type="dcterms:W3CDTF">2013-09-16T20:25:57Z</dcterms:created>
  <dcterms:modified xsi:type="dcterms:W3CDTF">2013-09-16T22:37:10Z</dcterms:modified>
</cp:coreProperties>
</file>