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5" yWindow="90" windowWidth="15480" windowHeight="9975"/>
  </bookViews>
  <sheets>
    <sheet name="Exhibit 1.2" sheetId="3" r:id="rId1"/>
  </sheets>
  <externalReferences>
    <externalReference r:id="rId2"/>
  </externalReferences>
  <definedNames>
    <definedName name="_xlnm.Print_Area" localSheetId="0">'Exhibit 1.2'!$A$1:$S$30</definedName>
  </definedNames>
  <calcPr calcId="145621"/>
</workbook>
</file>

<file path=xl/calcChain.xml><?xml version="1.0" encoding="utf-8"?>
<calcChain xmlns="http://schemas.openxmlformats.org/spreadsheetml/2006/main">
  <c r="K10" i="3"/>
  <c r="K11"/>
  <c r="K12"/>
  <c r="K13"/>
  <c r="K14"/>
  <c r="K15"/>
  <c r="K9"/>
  <c r="J10"/>
  <c r="J11"/>
  <c r="J12"/>
  <c r="J13"/>
  <c r="J14"/>
  <c r="J15"/>
  <c r="J9"/>
  <c r="L9" s="1"/>
  <c r="G10"/>
  <c r="G11"/>
  <c r="G12"/>
  <c r="G13"/>
  <c r="G14"/>
  <c r="G15"/>
  <c r="G9"/>
  <c r="F10"/>
  <c r="F11"/>
  <c r="F12"/>
  <c r="F13"/>
  <c r="F14"/>
  <c r="F15"/>
  <c r="F9"/>
  <c r="E10"/>
  <c r="E11"/>
  <c r="E12"/>
  <c r="E13"/>
  <c r="E14"/>
  <c r="E15"/>
  <c r="E9"/>
  <c r="E16" l="1"/>
  <c r="I9"/>
  <c r="M9" s="1"/>
  <c r="H9"/>
  <c r="H12"/>
  <c r="I12"/>
  <c r="H14"/>
  <c r="L14"/>
  <c r="I14"/>
  <c r="M14" s="1"/>
  <c r="G16"/>
  <c r="L11"/>
  <c r="I11"/>
  <c r="M11" s="1"/>
  <c r="H11"/>
  <c r="H15"/>
  <c r="I15"/>
  <c r="H13"/>
  <c r="I13"/>
  <c r="I10"/>
  <c r="H10"/>
  <c r="L13" l="1"/>
  <c r="M13"/>
  <c r="L15"/>
  <c r="M15"/>
  <c r="M10"/>
  <c r="L10"/>
  <c r="L12"/>
  <c r="M12"/>
  <c r="L16" l="1"/>
</calcChain>
</file>

<file path=xl/comments1.xml><?xml version="1.0" encoding="utf-8"?>
<comments xmlns="http://schemas.openxmlformats.org/spreadsheetml/2006/main">
  <authors>
    <author>Ted Peterson</author>
    <author>00533</author>
  </authors>
  <commentList>
    <comment ref="F9" authorId="0">
      <text>
        <r>
          <rPr>
            <b/>
            <sz val="8"/>
            <color indexed="81"/>
            <rFont val="Tahoma"/>
            <family val="2"/>
          </rPr>
          <t>Ted Peterson:</t>
        </r>
        <r>
          <rPr>
            <sz val="8"/>
            <color indexed="81"/>
            <rFont val="Tahoma"/>
            <family val="2"/>
          </rPr>
          <t xml:space="preserve">
Heat Dths subtracted from revenue run. </t>
        </r>
      </text>
    </comment>
    <comment ref="D13" authorId="0">
      <text>
        <r>
          <rPr>
            <b/>
            <sz val="8"/>
            <color indexed="81"/>
            <rFont val="Tahoma"/>
            <family val="2"/>
          </rPr>
          <t>Ted Peterson:</t>
        </r>
        <r>
          <rPr>
            <sz val="8"/>
            <color indexed="81"/>
            <rFont val="Tahoma"/>
            <family val="2"/>
          </rPr>
          <t xml:space="preserve">
Includes FT-1 and FT-1L</t>
        </r>
      </text>
    </comment>
    <comment ref="G16" authorId="1">
      <text>
        <r>
          <rPr>
            <b/>
            <sz val="8"/>
            <color indexed="81"/>
            <rFont val="Tahoma"/>
            <family val="2"/>
          </rPr>
          <t>00533:</t>
        </r>
        <r>
          <rPr>
            <sz val="8"/>
            <color indexed="81"/>
            <rFont val="Tahoma"/>
            <family val="2"/>
          </rPr>
          <t xml:space="preserve">
The value shown in this cell must be entered in cell G1 on the I
nput tab.
</t>
        </r>
      </text>
    </comment>
  </commentList>
</comments>
</file>

<file path=xl/sharedStrings.xml><?xml version="1.0" encoding="utf-8"?>
<sst xmlns="http://schemas.openxmlformats.org/spreadsheetml/2006/main" count="43" uniqueCount="43">
  <si>
    <t>Energy Assistance Allocation and Rate Design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</si>
  <si>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</si>
  <si>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</si>
  <si>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</si>
  <si>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</si>
  <si>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</si>
  <si>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</si>
  <si>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</si>
  <si>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</si>
  <si>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</si>
  <si>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</si>
  <si>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Class</t>
  </si>
  <si>
    <t>$ Recovery per class</t>
  </si>
  <si>
    <t>Class % Increase</t>
  </si>
  <si>
    <t>Per Dth Recovery</t>
  </si>
  <si>
    <t>Collection from Low Customers 4/</t>
  </si>
  <si>
    <t>Collection from High Customers 5/</t>
  </si>
  <si>
    <t>Total Collection</t>
  </si>
  <si>
    <t>Dth/Month to Max out at $50 / Month Surcharge Threshold</t>
  </si>
  <si>
    <t>(Class Revenue (B) / Total Revenue (B9) * D9</t>
  </si>
  <si>
    <t>(D / B)</t>
  </si>
  <si>
    <t>(D / C)</t>
  </si>
  <si>
    <t>(G + H)</t>
  </si>
  <si>
    <t>$50 / F</t>
  </si>
  <si>
    <t>GS</t>
  </si>
  <si>
    <t>FS</t>
  </si>
  <si>
    <t>NGV</t>
  </si>
  <si>
    <t>IS</t>
  </si>
  <si>
    <t>FT-1</t>
  </si>
  <si>
    <t>MT</t>
  </si>
  <si>
    <t>TS</t>
  </si>
  <si>
    <t>3/</t>
  </si>
  <si>
    <t>4/ Collection from Low Customers refers to the dollars contributed to the Low Income rate from customers who do not exceed the $50/month cap.</t>
  </si>
  <si>
    <t>5/ Collection from High Customers refers to the dollars contributed to the Low Income rate from customers who exceed the $50/month cap.</t>
  </si>
  <si>
    <t>Dth (Test Period 2012 minus HEAT) 2/</t>
  </si>
  <si>
    <t>Total Revenue  1/</t>
  </si>
  <si>
    <t>6/</t>
  </si>
  <si>
    <t xml:space="preserve">6/  Proposed collection for the test period.  </t>
  </si>
  <si>
    <t>1/ Based on historical revenue through July 2013</t>
  </si>
  <si>
    <t>2/ Forecasted Dths for the test period (OCT 2013-SEP2014) less the Dths attributable to heat qualified customers.</t>
  </si>
  <si>
    <t>The Goal Seek function is used to adjust line 8 column D to determine the collection by rate class.</t>
  </si>
  <si>
    <t xml:space="preserve"> </t>
  </si>
  <si>
    <t>3/ Goal Seek function used to account for $50/month cap for targeted funding level.  Column I Line 8 must equal $1,448,566 million.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</si>
</sst>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%"/>
    <numFmt numFmtId="165" formatCode="_(&quot;$&quot;* #,##0.00000_);_(&quot;$&quot;* \(#,##0.00000\);_(&quot;$&quot;* &quot;-&quot;?????_);_(@_)"/>
    <numFmt numFmtId="166" formatCode="_(&quot;$&quot;* #,##0_);_(&quot;$&quot;* \(#,##0\);_(&quot;$&quot;* &quot;-&quot;?????_);_(@_)"/>
    <numFmt numFmtId="167" formatCode="&quot;$&quot;#,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3" fillId="0" borderId="0" xfId="0" applyNumberFormat="1" applyFont="1"/>
    <xf numFmtId="42" fontId="3" fillId="0" borderId="0" xfId="1" applyNumberFormat="1" applyFont="1"/>
    <xf numFmtId="164" fontId="3" fillId="0" borderId="0" xfId="2" applyNumberFormat="1" applyFont="1"/>
    <xf numFmtId="165" fontId="3" fillId="0" borderId="0" xfId="0" applyNumberFormat="1" applyFont="1"/>
    <xf numFmtId="166" fontId="3" fillId="0" borderId="0" xfId="0" applyNumberFormat="1" applyFont="1"/>
    <xf numFmtId="42" fontId="3" fillId="0" borderId="0" xfId="0" applyNumberFormat="1" applyFont="1" applyBorder="1"/>
    <xf numFmtId="0" fontId="5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0" applyNumberFormat="1" applyFont="1" applyFill="1"/>
    <xf numFmtId="166" fontId="3" fillId="0" borderId="0" xfId="0" applyNumberFormat="1" applyFont="1" applyFill="1"/>
    <xf numFmtId="3" fontId="3" fillId="2" borderId="0" xfId="0" applyNumberFormat="1" applyFont="1" applyFill="1"/>
    <xf numFmtId="167" fontId="3" fillId="0" borderId="1" xfId="0" applyNumberFormat="1" applyFont="1" applyBorder="1"/>
    <xf numFmtId="167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 textRotation="180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6" fillId="0" borderId="0" xfId="0" applyFont="1" applyFill="1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38100</xdr:colOff>
      <xdr:row>21</xdr:row>
      <xdr:rowOff>28575</xdr:rowOff>
    </xdr:from>
    <xdr:ext cx="952500" cy="1476372"/>
    <xdr:sp macro="" textlink="">
      <xdr:nvSpPr>
        <xdr:cNvPr id="2" name="TextBox 1"/>
        <xdr:cNvSpPr txBox="1"/>
      </xdr:nvSpPr>
      <xdr:spPr>
        <a:xfrm rot="5400000">
          <a:off x="8081964" y="6053136"/>
          <a:ext cx="1476372" cy="952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Questar Gas Company</a:t>
          </a:r>
        </a:p>
        <a:p>
          <a:r>
            <a:rPr lang="en-US" sz="1100"/>
            <a:t>Docket No 13-057-10</a:t>
          </a:r>
        </a:p>
        <a:p>
          <a:r>
            <a:rPr lang="en-US" sz="1100"/>
            <a:t>QGC Exhibit 1.2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ieharris\Downloads\surcharge_worksheet%20Upda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.2"/>
      <sheetName val="Input"/>
      <sheetName val="Collection Amount"/>
      <sheetName val="HEAT_Gross Up"/>
      <sheetName val="Old RevRun"/>
      <sheetName val="GS"/>
      <sheetName val="FS"/>
      <sheetName val="_FT1"/>
      <sheetName val="IS"/>
      <sheetName val="TS"/>
      <sheetName val="RR"/>
    </sheetNames>
    <sheetDataSet>
      <sheetData sheetId="0">
        <row r="9">
          <cell r="E9">
            <v>770461229</v>
          </cell>
          <cell r="F9">
            <v>95235068.323623165</v>
          </cell>
          <cell r="G9">
            <v>1351762.0063817934</v>
          </cell>
          <cell r="J9">
            <v>1336622.1416834109</v>
          </cell>
          <cell r="K9">
            <v>10450</v>
          </cell>
        </row>
        <row r="10">
          <cell r="E10">
            <v>32460314</v>
          </cell>
          <cell r="F10">
            <v>4851028</v>
          </cell>
          <cell r="G10">
            <v>56951.106076257885</v>
          </cell>
          <cell r="J10">
            <v>47515.866165826425</v>
          </cell>
          <cell r="K10">
            <v>6200</v>
          </cell>
        </row>
        <row r="11">
          <cell r="E11">
            <v>10238022</v>
          </cell>
          <cell r="F11">
            <v>670514</v>
          </cell>
          <cell r="G11">
            <v>17962.447218873545</v>
          </cell>
          <cell r="J11">
            <v>17962.447218873545</v>
          </cell>
          <cell r="K11">
            <v>0</v>
          </cell>
        </row>
        <row r="12">
          <cell r="E12">
            <v>9832003</v>
          </cell>
          <cell r="F12">
            <v>2624705</v>
          </cell>
          <cell r="G12">
            <v>17250.093323037039</v>
          </cell>
          <cell r="J12">
            <v>10709.788469601957</v>
          </cell>
          <cell r="K12">
            <v>4000</v>
          </cell>
        </row>
        <row r="13">
          <cell r="E13">
            <v>4436330</v>
          </cell>
          <cell r="F13">
            <v>40834545</v>
          </cell>
          <cell r="G13">
            <v>7783.4706225973396</v>
          </cell>
          <cell r="J13">
            <v>2350.9865984083708</v>
          </cell>
          <cell r="K13">
            <v>950</v>
          </cell>
        </row>
        <row r="14">
          <cell r="E14">
            <v>34255</v>
          </cell>
          <cell r="F14">
            <v>32969</v>
          </cell>
          <cell r="G14">
            <v>60.099854198644351</v>
          </cell>
          <cell r="J14">
            <v>60.099854198644351</v>
          </cell>
          <cell r="K14">
            <v>0</v>
          </cell>
        </row>
        <row r="15">
          <cell r="E15">
            <v>8797472</v>
          </cell>
          <cell r="F15">
            <v>33769542</v>
          </cell>
          <cell r="G15">
            <v>15435.025091713796</v>
          </cell>
          <cell r="J15">
            <v>8944.6700096799323</v>
          </cell>
          <cell r="K15">
            <v>2800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U25"/>
  <sheetViews>
    <sheetView tabSelected="1" topLeftCell="A13" zoomScaleNormal="100" workbookViewId="0">
      <selection activeCell="H27" sqref="H27"/>
    </sheetView>
  </sheetViews>
  <sheetFormatPr defaultRowHeight="14.25"/>
  <cols>
    <col min="1" max="1" width="9.140625" style="1"/>
    <col min="2" max="2" width="2.7109375" style="1" customWidth="1"/>
    <col min="3" max="3" width="3.85546875" style="1" customWidth="1"/>
    <col min="4" max="4" width="9.85546875" style="1" customWidth="1"/>
    <col min="5" max="5" width="13.28515625" style="1" customWidth="1"/>
    <col min="6" max="6" width="10.140625" style="1" customWidth="1"/>
    <col min="7" max="7" width="12.85546875" style="1" customWidth="1"/>
    <col min="8" max="8" width="8.85546875" style="1" customWidth="1"/>
    <col min="9" max="9" width="9.7109375" style="1" customWidth="1"/>
    <col min="10" max="10" width="11.85546875" style="1" customWidth="1"/>
    <col min="11" max="11" width="12" style="1" customWidth="1"/>
    <col min="12" max="12" width="11.5703125" style="1" customWidth="1"/>
    <col min="13" max="13" width="10.28515625" style="1" hidden="1" customWidth="1"/>
    <col min="14" max="15" width="10" style="1" bestFit="1" customWidth="1"/>
    <col min="16" max="17" width="10.28515625" style="1" hidden="1" customWidth="1"/>
    <col min="18" max="18" width="2.42578125" style="1" hidden="1" customWidth="1"/>
    <col min="19" max="19" width="6" style="2" customWidth="1"/>
    <col min="20" max="16384" width="9.140625" style="1"/>
  </cols>
  <sheetData>
    <row r="1" spans="3:21" ht="48.75" customHeight="1"/>
    <row r="3" spans="3:21" ht="20.25">
      <c r="C3" s="3"/>
      <c r="D3" s="3"/>
      <c r="E3" s="4" t="s">
        <v>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U3" s="3"/>
    </row>
    <row r="4" spans="3:2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  <c r="U4" s="3"/>
    </row>
    <row r="5" spans="3:21">
      <c r="C5" s="34"/>
      <c r="D5" s="6" t="s">
        <v>1</v>
      </c>
      <c r="E5" s="22" t="s">
        <v>2</v>
      </c>
      <c r="F5" s="34" t="s">
        <v>3</v>
      </c>
      <c r="G5" s="34" t="s">
        <v>4</v>
      </c>
      <c r="H5" s="34" t="s">
        <v>5</v>
      </c>
      <c r="I5" s="34" t="s">
        <v>6</v>
      </c>
      <c r="J5" s="34" t="s">
        <v>7</v>
      </c>
      <c r="K5" s="34" t="s">
        <v>8</v>
      </c>
      <c r="L5" s="34" t="s">
        <v>9</v>
      </c>
      <c r="M5" s="34" t="s">
        <v>10</v>
      </c>
      <c r="N5" s="34"/>
      <c r="O5" s="34"/>
      <c r="P5" s="34"/>
      <c r="Q5" s="3"/>
      <c r="R5" s="34"/>
      <c r="S5" s="8"/>
      <c r="U5" s="31"/>
    </row>
    <row r="6" spans="3:21">
      <c r="C6" s="3"/>
      <c r="D6" s="34"/>
      <c r="E6" s="32"/>
      <c r="F6" s="3"/>
      <c r="G6" s="3"/>
      <c r="H6" s="3"/>
      <c r="I6" s="3"/>
      <c r="J6" s="3"/>
      <c r="K6" s="3"/>
      <c r="L6" s="3"/>
      <c r="M6" s="3"/>
      <c r="N6" s="38"/>
      <c r="O6" s="38"/>
      <c r="P6" s="3"/>
      <c r="Q6" s="3"/>
      <c r="R6" s="3"/>
      <c r="S6" s="5"/>
      <c r="U6" s="3"/>
    </row>
    <row r="7" spans="3:21" ht="65.25" customHeight="1">
      <c r="C7" s="3"/>
      <c r="D7" s="35" t="s">
        <v>11</v>
      </c>
      <c r="E7" s="36" t="s">
        <v>35</v>
      </c>
      <c r="F7" s="37" t="s">
        <v>34</v>
      </c>
      <c r="G7" s="37" t="s">
        <v>12</v>
      </c>
      <c r="H7" s="37" t="s">
        <v>13</v>
      </c>
      <c r="I7" s="37" t="s">
        <v>14</v>
      </c>
      <c r="J7" s="37" t="s">
        <v>15</v>
      </c>
      <c r="K7" s="37" t="s">
        <v>16</v>
      </c>
      <c r="L7" s="37" t="s">
        <v>17</v>
      </c>
      <c r="M7" s="9" t="s">
        <v>18</v>
      </c>
      <c r="N7" s="9"/>
      <c r="O7" s="9"/>
      <c r="P7" s="9"/>
      <c r="Q7" s="9"/>
      <c r="R7" s="9"/>
      <c r="S7" s="10"/>
      <c r="U7" s="3"/>
    </row>
    <row r="8" spans="3:21" ht="61.5" customHeight="1">
      <c r="C8" s="11"/>
      <c r="D8" s="12"/>
      <c r="E8" s="33"/>
      <c r="F8" s="11"/>
      <c r="G8" s="13" t="s">
        <v>19</v>
      </c>
      <c r="H8" s="14" t="s">
        <v>20</v>
      </c>
      <c r="I8" s="14" t="s">
        <v>21</v>
      </c>
      <c r="J8" s="11"/>
      <c r="K8" s="11"/>
      <c r="L8" s="13" t="s">
        <v>22</v>
      </c>
      <c r="M8" s="13" t="s">
        <v>23</v>
      </c>
      <c r="N8" s="14"/>
      <c r="O8" s="14"/>
      <c r="P8" s="11"/>
      <c r="Q8" s="11"/>
      <c r="R8" s="11"/>
      <c r="S8" s="15"/>
      <c r="U8" s="3"/>
    </row>
    <row r="9" spans="3:21">
      <c r="C9" s="3">
        <v>1</v>
      </c>
      <c r="D9" s="34" t="s">
        <v>24</v>
      </c>
      <c r="E9" s="17">
        <f>'[1]Exhibit 1.2'!E9</f>
        <v>770461229</v>
      </c>
      <c r="F9" s="16">
        <f>'[1]Exhibit 1.2'!F9</f>
        <v>95235068.323623165</v>
      </c>
      <c r="G9" s="17">
        <f>'[1]Exhibit 1.2'!G9</f>
        <v>1351762.0063817934</v>
      </c>
      <c r="H9" s="18">
        <f>G9/E9</f>
        <v>1.7544841395020973E-3</v>
      </c>
      <c r="I9" s="19">
        <f>G9/F9</f>
        <v>1.4193952187741407E-2</v>
      </c>
      <c r="J9" s="20">
        <f>'[1]Exhibit 1.2'!J9</f>
        <v>1336622.1416834109</v>
      </c>
      <c r="K9" s="20">
        <f>'[1]Exhibit 1.2'!K9</f>
        <v>10450</v>
      </c>
      <c r="L9" s="20">
        <f>SUM(J9:K9)</f>
        <v>1347072.1416834109</v>
      </c>
      <c r="M9" s="16">
        <f>50/I9</f>
        <v>3522.6270554287516</v>
      </c>
      <c r="N9" s="19"/>
      <c r="O9" s="19"/>
      <c r="P9" s="16"/>
      <c r="Q9" s="16"/>
      <c r="R9" s="16"/>
      <c r="S9" s="21"/>
      <c r="U9" s="3"/>
    </row>
    <row r="10" spans="3:21">
      <c r="C10" s="3">
        <v>2</v>
      </c>
      <c r="D10" s="7" t="s">
        <v>25</v>
      </c>
      <c r="E10" s="17">
        <f>'[1]Exhibit 1.2'!E10</f>
        <v>32460314</v>
      </c>
      <c r="F10" s="16">
        <f>'[1]Exhibit 1.2'!F10</f>
        <v>4851028</v>
      </c>
      <c r="G10" s="17">
        <f>'[1]Exhibit 1.2'!G10</f>
        <v>56951.106076257885</v>
      </c>
      <c r="H10" s="18">
        <f>G10/E10</f>
        <v>1.7544841395020973E-3</v>
      </c>
      <c r="I10" s="19">
        <f t="shared" ref="I10:I15" si="0">G10/F10</f>
        <v>1.1740007700688984E-2</v>
      </c>
      <c r="J10" s="20">
        <f>'[1]Exhibit 1.2'!J10</f>
        <v>47515.866165826425</v>
      </c>
      <c r="K10" s="20">
        <f>'[1]Exhibit 1.2'!K10</f>
        <v>6200</v>
      </c>
      <c r="L10" s="20">
        <f>SUM(J10:K10)</f>
        <v>53715.866165826425</v>
      </c>
      <c r="M10" s="16">
        <f t="shared" ref="M10:M15" si="1">50/I10</f>
        <v>4258.9409883492372</v>
      </c>
      <c r="N10" s="19"/>
      <c r="O10" s="19"/>
      <c r="P10" s="16"/>
      <c r="Q10" s="16"/>
      <c r="R10" s="16"/>
      <c r="S10" s="21"/>
      <c r="U10" s="3"/>
    </row>
    <row r="11" spans="3:21">
      <c r="C11" s="3">
        <v>3</v>
      </c>
      <c r="D11" s="22" t="s">
        <v>26</v>
      </c>
      <c r="E11" s="17">
        <f>'[1]Exhibit 1.2'!E11</f>
        <v>10238022</v>
      </c>
      <c r="F11" s="16">
        <f>'[1]Exhibit 1.2'!F11</f>
        <v>670514</v>
      </c>
      <c r="G11" s="17">
        <f>'[1]Exhibit 1.2'!G11</f>
        <v>17962.447218873545</v>
      </c>
      <c r="H11" s="18">
        <f t="shared" ref="H11:H15" si="2">G11/E11</f>
        <v>1.7544841395020978E-3</v>
      </c>
      <c r="I11" s="24">
        <f t="shared" si="0"/>
        <v>2.6789071098998002E-2</v>
      </c>
      <c r="J11" s="20">
        <f>'[1]Exhibit 1.2'!J11</f>
        <v>17962.447218873545</v>
      </c>
      <c r="K11" s="20">
        <f>'[1]Exhibit 1.2'!K11</f>
        <v>0</v>
      </c>
      <c r="L11" s="25">
        <f>G11</f>
        <v>17962.447218873545</v>
      </c>
      <c r="M11" s="23">
        <f t="shared" si="1"/>
        <v>1866.4327633917162</v>
      </c>
      <c r="N11" s="24"/>
      <c r="O11" s="24"/>
      <c r="P11" s="23"/>
      <c r="Q11" s="26"/>
      <c r="R11" s="26"/>
      <c r="S11" s="21"/>
      <c r="U11" s="3"/>
    </row>
    <row r="12" spans="3:21">
      <c r="C12" s="3">
        <v>4</v>
      </c>
      <c r="D12" s="22" t="s">
        <v>27</v>
      </c>
      <c r="E12" s="17">
        <f>'[1]Exhibit 1.2'!E12</f>
        <v>9832003</v>
      </c>
      <c r="F12" s="16">
        <f>'[1]Exhibit 1.2'!F12</f>
        <v>2624705</v>
      </c>
      <c r="G12" s="17">
        <f>'[1]Exhibit 1.2'!G12</f>
        <v>17250.093323037039</v>
      </c>
      <c r="H12" s="18">
        <f t="shared" si="2"/>
        <v>1.7544841395020973E-3</v>
      </c>
      <c r="I12" s="24">
        <f t="shared" si="0"/>
        <v>6.5722027134619086E-3</v>
      </c>
      <c r="J12" s="20">
        <f>'[1]Exhibit 1.2'!J12</f>
        <v>10709.788469601957</v>
      </c>
      <c r="K12" s="20">
        <f>'[1]Exhibit 1.2'!K12</f>
        <v>4000</v>
      </c>
      <c r="L12" s="25">
        <f>SUM(J12:K12)</f>
        <v>14709.788469601957</v>
      </c>
      <c r="M12" s="23">
        <f t="shared" si="1"/>
        <v>7607.7994212784242</v>
      </c>
      <c r="N12" s="24"/>
      <c r="O12" s="24"/>
      <c r="P12" s="23"/>
      <c r="Q12" s="16"/>
      <c r="R12" s="16"/>
      <c r="S12" s="21"/>
      <c r="U12" s="3"/>
    </row>
    <row r="13" spans="3:21">
      <c r="C13" s="3">
        <v>5</v>
      </c>
      <c r="D13" s="22" t="s">
        <v>28</v>
      </c>
      <c r="E13" s="17">
        <f>'[1]Exhibit 1.2'!E13</f>
        <v>4436330</v>
      </c>
      <c r="F13" s="16">
        <f>'[1]Exhibit 1.2'!F13</f>
        <v>40834545</v>
      </c>
      <c r="G13" s="17">
        <f>'[1]Exhibit 1.2'!G13</f>
        <v>7783.4706225973396</v>
      </c>
      <c r="H13" s="18">
        <f t="shared" si="2"/>
        <v>1.7544841395020973E-3</v>
      </c>
      <c r="I13" s="24">
        <f t="shared" si="0"/>
        <v>1.9060995102546972E-4</v>
      </c>
      <c r="J13" s="20">
        <f>'[1]Exhibit 1.2'!J13</f>
        <v>2350.9865984083708</v>
      </c>
      <c r="K13" s="20">
        <f>'[1]Exhibit 1.2'!K13</f>
        <v>950</v>
      </c>
      <c r="L13" s="25">
        <f>SUM(J13:K13)</f>
        <v>3300.9865984083708</v>
      </c>
      <c r="M13" s="23">
        <f t="shared" si="1"/>
        <v>262315.79060276283</v>
      </c>
      <c r="N13" s="24"/>
      <c r="O13" s="24"/>
      <c r="P13" s="23"/>
      <c r="Q13" s="16"/>
      <c r="R13" s="16"/>
      <c r="S13" s="21"/>
      <c r="U13" s="3"/>
    </row>
    <row r="14" spans="3:21">
      <c r="C14" s="3">
        <v>6</v>
      </c>
      <c r="D14" s="22" t="s">
        <v>29</v>
      </c>
      <c r="E14" s="17">
        <f>'[1]Exhibit 1.2'!E14</f>
        <v>34255</v>
      </c>
      <c r="F14" s="16">
        <f>'[1]Exhibit 1.2'!F14</f>
        <v>32969</v>
      </c>
      <c r="G14" s="17">
        <f>'[1]Exhibit 1.2'!G14</f>
        <v>60.099854198644351</v>
      </c>
      <c r="H14" s="18">
        <f t="shared" si="2"/>
        <v>1.7544841395020975E-3</v>
      </c>
      <c r="I14" s="24">
        <f t="shared" si="0"/>
        <v>1.8229201431236722E-3</v>
      </c>
      <c r="J14" s="20">
        <f>'[1]Exhibit 1.2'!J14</f>
        <v>60.099854198644351</v>
      </c>
      <c r="K14" s="20">
        <f>'[1]Exhibit 1.2'!K14</f>
        <v>0</v>
      </c>
      <c r="L14" s="25">
        <f>G14</f>
        <v>60.099854198644351</v>
      </c>
      <c r="M14" s="23">
        <f t="shared" si="1"/>
        <v>27428.519120054429</v>
      </c>
      <c r="N14" s="24"/>
      <c r="O14" s="24"/>
      <c r="P14" s="23"/>
      <c r="Q14" s="26"/>
      <c r="R14" s="26"/>
      <c r="S14" s="21"/>
      <c r="U14" s="3"/>
    </row>
    <row r="15" spans="3:21">
      <c r="C15" s="3">
        <v>7</v>
      </c>
      <c r="D15" s="22" t="s">
        <v>30</v>
      </c>
      <c r="E15" s="17">
        <f>'[1]Exhibit 1.2'!E15</f>
        <v>8797472</v>
      </c>
      <c r="F15" s="16">
        <f>'[1]Exhibit 1.2'!F15</f>
        <v>33769542</v>
      </c>
      <c r="G15" s="17">
        <f>'[1]Exhibit 1.2'!G15</f>
        <v>15435.025091713796</v>
      </c>
      <c r="H15" s="18">
        <f t="shared" si="2"/>
        <v>1.7544841395020975E-3</v>
      </c>
      <c r="I15" s="24">
        <f t="shared" si="0"/>
        <v>4.5706942343825082E-4</v>
      </c>
      <c r="J15" s="20">
        <f>'[1]Exhibit 1.2'!J15</f>
        <v>8944.6700096799323</v>
      </c>
      <c r="K15" s="20">
        <f>'[1]Exhibit 1.2'!K15</f>
        <v>2800</v>
      </c>
      <c r="L15" s="25">
        <f>SUM(J15:K15)</f>
        <v>11744.670009679932</v>
      </c>
      <c r="M15" s="23">
        <f t="shared" si="1"/>
        <v>109392.57241029361</v>
      </c>
      <c r="N15" s="24"/>
      <c r="O15" s="24"/>
      <c r="P15" s="23"/>
      <c r="Q15" s="16"/>
      <c r="R15" s="16"/>
      <c r="S15" s="21"/>
      <c r="U15" s="3"/>
    </row>
    <row r="16" spans="3:21" ht="15" thickBot="1">
      <c r="C16" s="3">
        <v>8</v>
      </c>
      <c r="D16" s="3"/>
      <c r="E16" s="27">
        <f>SUM(E9:E15)</f>
        <v>836259625</v>
      </c>
      <c r="F16" s="16"/>
      <c r="G16" s="27">
        <f>SUM(G9:G15)</f>
        <v>1467204.2485684715</v>
      </c>
      <c r="H16" s="3" t="s">
        <v>31</v>
      </c>
      <c r="I16" s="3"/>
      <c r="J16" s="3"/>
      <c r="K16" s="3"/>
      <c r="L16" s="27">
        <f>SUM(L9:L15)</f>
        <v>1448565.9999999995</v>
      </c>
      <c r="M16" s="3"/>
      <c r="N16" s="3" t="s">
        <v>36</v>
      </c>
      <c r="O16" s="3"/>
      <c r="P16" s="3"/>
      <c r="Q16" s="3"/>
      <c r="R16" s="3"/>
      <c r="S16" s="28"/>
      <c r="U16" s="3"/>
    </row>
    <row r="17" spans="2:21" ht="15" thickTop="1">
      <c r="C17" s="3"/>
      <c r="D17" s="3"/>
      <c r="E17" s="29"/>
      <c r="F17" s="1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5"/>
      <c r="U17" s="3"/>
    </row>
    <row r="18" spans="2:21">
      <c r="B18" s="3" t="s">
        <v>38</v>
      </c>
      <c r="D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5"/>
      <c r="U18" s="3"/>
    </row>
    <row r="19" spans="2:21">
      <c r="B19" s="3" t="s">
        <v>39</v>
      </c>
      <c r="D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5"/>
      <c r="U19" s="3"/>
    </row>
    <row r="20" spans="2:21">
      <c r="B20" s="3" t="s">
        <v>42</v>
      </c>
      <c r="D20" s="3"/>
      <c r="F20" s="3"/>
      <c r="G20" s="3"/>
      <c r="H20" s="3"/>
      <c r="I20" s="3"/>
      <c r="J20" s="3"/>
      <c r="K20" s="3"/>
      <c r="L20" s="3"/>
      <c r="M20" s="3"/>
      <c r="N20" s="3"/>
      <c r="P20" s="3"/>
      <c r="Q20" s="3"/>
      <c r="R20" s="3"/>
      <c r="S20" s="5"/>
      <c r="U20" s="3"/>
    </row>
    <row r="21" spans="2:21">
      <c r="C21" s="3" t="s">
        <v>40</v>
      </c>
      <c r="D21" s="3"/>
      <c r="F21" s="3"/>
      <c r="G21" s="3"/>
      <c r="H21" s="3"/>
      <c r="I21" s="3"/>
      <c r="J21" s="3"/>
      <c r="K21" s="3"/>
      <c r="L21" s="3"/>
      <c r="M21" s="3"/>
      <c r="N21" s="3"/>
      <c r="P21" s="3"/>
      <c r="Q21" s="3"/>
      <c r="R21" s="3"/>
      <c r="S21" s="5"/>
      <c r="U21" s="3"/>
    </row>
    <row r="22" spans="2:21">
      <c r="B22" s="3" t="s">
        <v>32</v>
      </c>
      <c r="D22" s="3"/>
      <c r="F22" s="3"/>
      <c r="G22" s="3"/>
      <c r="H22" s="3"/>
      <c r="I22" s="3"/>
      <c r="J22" s="3"/>
      <c r="K22" s="3"/>
      <c r="L22" s="3"/>
      <c r="M22" s="3"/>
      <c r="N22" s="3"/>
      <c r="O22" s="30"/>
      <c r="P22" s="3"/>
      <c r="Q22" s="3"/>
      <c r="R22" s="3"/>
      <c r="S22" s="5"/>
      <c r="U22" s="3"/>
    </row>
    <row r="23" spans="2:21" ht="15" customHeight="1">
      <c r="B23" s="3" t="s">
        <v>33</v>
      </c>
      <c r="O23" s="30"/>
    </row>
    <row r="24" spans="2:21">
      <c r="B24" s="3" t="s">
        <v>37</v>
      </c>
    </row>
    <row r="25" spans="2:21">
      <c r="C25" s="1" t="s">
        <v>41</v>
      </c>
    </row>
  </sheetData>
  <mergeCells count="1">
    <mergeCell ref="N6:O6"/>
  </mergeCells>
  <pageMargins left="0.7" right="0.7" top="0.75" bottom="0.75" header="0.3" footer="0.3"/>
  <pageSetup scale="8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1.2</vt:lpstr>
      <vt:lpstr>'Exhibit 1.2'!Print_Area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Peterson</dc:creator>
  <cp:lastModifiedBy>laurieharris</cp:lastModifiedBy>
  <cp:lastPrinted>2013-08-30T14:57:54Z</cp:lastPrinted>
  <dcterms:created xsi:type="dcterms:W3CDTF">2010-06-15T21:15:58Z</dcterms:created>
  <dcterms:modified xsi:type="dcterms:W3CDTF">2013-09-04T18:40:06Z</dcterms:modified>
</cp:coreProperties>
</file>