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45" yWindow="510" windowWidth="27510" windowHeight="9735" firstSheet="2" activeTab="6"/>
  </bookViews>
  <sheets>
    <sheet name="Calculations" sheetId="4" r:id="rId1"/>
    <sheet name="Exhibit 1.1" sheetId="6" r:id="rId2"/>
    <sheet name="Exhibit 1.1 Page 8" sheetId="7" r:id="rId3"/>
    <sheet name="Exhibit 1.2" sheetId="8" r:id="rId4"/>
    <sheet name="Exhibit 1.3" sheetId="9" r:id="rId5"/>
    <sheet name="Exhibit 1.4" sheetId="10" r:id="rId6"/>
    <sheet name="As Filed Nov 2012" sheetId="12" r:id="rId7"/>
  </sheets>
  <externalReferences>
    <externalReference r:id="rId8"/>
    <externalReference r:id="rId9"/>
    <externalReference r:id="rId10"/>
  </externalReferences>
  <definedNames>
    <definedName name="Cumulative_Investment">'Exhibit 1.1'!$A$3:$AS$72</definedName>
    <definedName name="_xlnm.Print_Area" localSheetId="1">'Exhibit 1.1'!$A$1:$AO$87</definedName>
    <definedName name="_xlnm.Print_Area" localSheetId="2">'Exhibit 1.1 Page 8'!$A$1:$E$34</definedName>
    <definedName name="_xlnm.Print_Area" localSheetId="3">'Exhibit 1.2'!$A$1:$H$21</definedName>
    <definedName name="_xlnm.Print_Area" localSheetId="4">'Exhibit 1.3'!$A$1:$O$69</definedName>
    <definedName name="_xlnm.Print_Area" localSheetId="5">'Exhibit 1.4'!$A$1:$J$26</definedName>
    <definedName name="_xlnm.Print_Titles" localSheetId="1">'Exhibit 1.1'!$A:$C</definedName>
  </definedNames>
  <calcPr calcId="125725"/>
</workbook>
</file>

<file path=xl/calcChain.xml><?xml version="1.0" encoding="utf-8"?>
<calcChain xmlns="http://schemas.openxmlformats.org/spreadsheetml/2006/main">
  <c r="CA38" i="4"/>
  <c r="CA29"/>
  <c r="CA24"/>
  <c r="A7" i="6" l="1"/>
  <c r="A8" s="1"/>
  <c r="A9" s="1"/>
  <c r="A10" s="1"/>
  <c r="A11" s="1"/>
  <c r="A12" s="1"/>
  <c r="A13" s="1"/>
  <c r="A14" s="1"/>
  <c r="A15" s="1"/>
  <c r="A16" s="1"/>
  <c r="A17" s="1"/>
  <c r="A18" s="1"/>
  <c r="A19" s="1"/>
  <c r="A20" s="1"/>
  <c r="A21" s="1"/>
  <c r="A22" s="1"/>
  <c r="A23" s="1"/>
  <c r="A24" s="1"/>
  <c r="A25" s="1"/>
  <c r="A26" s="1"/>
  <c r="A27" s="1"/>
  <c r="A28" s="1"/>
  <c r="A29" s="1"/>
  <c r="A30" s="1"/>
  <c r="A31" s="1"/>
  <c r="A32" s="1"/>
  <c r="A6"/>
  <c r="A33" l="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C113" i="4"/>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B113"/>
  <c r="DW57"/>
  <c r="DR57"/>
  <c r="DL57"/>
  <c r="DK57"/>
  <c r="DJ57"/>
  <c r="DI57"/>
  <c r="CX9"/>
  <c r="CY9"/>
  <c r="CZ9"/>
  <c r="DA9" s="1"/>
  <c r="DB9"/>
  <c r="DC9"/>
  <c r="DD9"/>
  <c r="DE9"/>
  <c r="DF9"/>
  <c r="DG9" s="1"/>
  <c r="DJ9" s="1"/>
  <c r="DL9" s="1"/>
  <c r="DQ9" s="1"/>
  <c r="DS9" s="1"/>
  <c r="DV9" s="1"/>
  <c r="DX9" s="1"/>
  <c r="EA9" s="1"/>
  <c r="EC9" s="1"/>
  <c r="DI9"/>
  <c r="DK9"/>
  <c r="DM9"/>
  <c r="DN9" s="1"/>
  <c r="DO9" s="1"/>
  <c r="DR9"/>
  <c r="DT9"/>
  <c r="DW9"/>
  <c r="DY9"/>
  <c r="EB9"/>
  <c r="ED9"/>
  <c r="CX10"/>
  <c r="CY10"/>
  <c r="CZ10"/>
  <c r="DA10"/>
  <c r="DB10"/>
  <c r="DC10"/>
  <c r="DD10"/>
  <c r="DE10"/>
  <c r="DF10" s="1"/>
  <c r="DG10" s="1"/>
  <c r="DJ10" s="1"/>
  <c r="DK10"/>
  <c r="DM10"/>
  <c r="DR10"/>
  <c r="DT10"/>
  <c r="DW10"/>
  <c r="DY10"/>
  <c r="EB10"/>
  <c r="ED10"/>
  <c r="CX11"/>
  <c r="DA11" s="1"/>
  <c r="CY11"/>
  <c r="CZ11"/>
  <c r="DB11"/>
  <c r="DC11"/>
  <c r="DD11"/>
  <c r="DE11"/>
  <c r="DF11"/>
  <c r="DG11" s="1"/>
  <c r="DJ11" s="1"/>
  <c r="DI11"/>
  <c r="DK11"/>
  <c r="DM11"/>
  <c r="DR11"/>
  <c r="DT11"/>
  <c r="DW11"/>
  <c r="DY11"/>
  <c r="EB11"/>
  <c r="ED11"/>
  <c r="CX12"/>
  <c r="CY12"/>
  <c r="CZ12"/>
  <c r="DA12"/>
  <c r="DB12"/>
  <c r="DC12"/>
  <c r="DD12"/>
  <c r="DE12"/>
  <c r="DI12" s="1"/>
  <c r="DF12"/>
  <c r="DG12"/>
  <c r="DJ12"/>
  <c r="DK12"/>
  <c r="DM12"/>
  <c r="DR12"/>
  <c r="DT12"/>
  <c r="DW12"/>
  <c r="DY12"/>
  <c r="EB12"/>
  <c r="ED12"/>
  <c r="CX13"/>
  <c r="DA13" s="1"/>
  <c r="CY13"/>
  <c r="CZ13"/>
  <c r="DB13"/>
  <c r="DC13"/>
  <c r="DD13"/>
  <c r="DE13"/>
  <c r="DF13"/>
  <c r="DG13" s="1"/>
  <c r="DJ13" s="1"/>
  <c r="DI13"/>
  <c r="DK13"/>
  <c r="DM13"/>
  <c r="DR13"/>
  <c r="DT13"/>
  <c r="DW13"/>
  <c r="DY13"/>
  <c r="EB13"/>
  <c r="ED13"/>
  <c r="CX14"/>
  <c r="CY14"/>
  <c r="CZ14"/>
  <c r="DA14"/>
  <c r="DB14"/>
  <c r="DC14"/>
  <c r="DD14"/>
  <c r="DE14"/>
  <c r="DI14" s="1"/>
  <c r="DF14"/>
  <c r="DG14"/>
  <c r="DJ14"/>
  <c r="DK14"/>
  <c r="DM14"/>
  <c r="DR14"/>
  <c r="DT14"/>
  <c r="DW14"/>
  <c r="DY14"/>
  <c r="EB14"/>
  <c r="ED14"/>
  <c r="CX15"/>
  <c r="DA15" s="1"/>
  <c r="CY15"/>
  <c r="CZ15"/>
  <c r="DB15"/>
  <c r="DC15"/>
  <c r="DD15"/>
  <c r="DE15"/>
  <c r="DF15"/>
  <c r="DG15" s="1"/>
  <c r="DJ15" s="1"/>
  <c r="DI15"/>
  <c r="DK15"/>
  <c r="DM15"/>
  <c r="DR15"/>
  <c r="DT15"/>
  <c r="DW15"/>
  <c r="DY15"/>
  <c r="EB15"/>
  <c r="ED15"/>
  <c r="CX16"/>
  <c r="CY16"/>
  <c r="CZ16"/>
  <c r="DA16"/>
  <c r="DB16"/>
  <c r="DC16"/>
  <c r="DD16"/>
  <c r="DE16"/>
  <c r="DI16" s="1"/>
  <c r="DF16"/>
  <c r="DG16"/>
  <c r="DJ16"/>
  <c r="DK16"/>
  <c r="DM16"/>
  <c r="DR16"/>
  <c r="DT16"/>
  <c r="DW16"/>
  <c r="DY16"/>
  <c r="EB16"/>
  <c r="ED16"/>
  <c r="CX17"/>
  <c r="DA17" s="1"/>
  <c r="CY17"/>
  <c r="CZ17"/>
  <c r="DB17"/>
  <c r="DC17"/>
  <c r="DD17"/>
  <c r="DE17"/>
  <c r="DF17"/>
  <c r="DG17" s="1"/>
  <c r="DJ17" s="1"/>
  <c r="DI17"/>
  <c r="DK17"/>
  <c r="DM17"/>
  <c r="DR17"/>
  <c r="DT17"/>
  <c r="DW17"/>
  <c r="DY17"/>
  <c r="EB17"/>
  <c r="ED17"/>
  <c r="CX18"/>
  <c r="CY18"/>
  <c r="CZ18"/>
  <c r="DA18"/>
  <c r="DB18"/>
  <c r="DC18"/>
  <c r="DD18"/>
  <c r="DE18"/>
  <c r="DI18" s="1"/>
  <c r="DF18"/>
  <c r="DG18"/>
  <c r="DJ18"/>
  <c r="DK18"/>
  <c r="DM18"/>
  <c r="DR18"/>
  <c r="DT18"/>
  <c r="DW18"/>
  <c r="DY18"/>
  <c r="EB18"/>
  <c r="ED18"/>
  <c r="CX19"/>
  <c r="DA19" s="1"/>
  <c r="CY19"/>
  <c r="CZ19"/>
  <c r="DB19"/>
  <c r="DC19"/>
  <c r="DD19"/>
  <c r="DE19"/>
  <c r="DF19"/>
  <c r="DG19" s="1"/>
  <c r="DJ19" s="1"/>
  <c r="DI19"/>
  <c r="DK19"/>
  <c r="DM19"/>
  <c r="DR19"/>
  <c r="DT19"/>
  <c r="DW19"/>
  <c r="DY19"/>
  <c r="EB19"/>
  <c r="ED19"/>
  <c r="CX20"/>
  <c r="CY20"/>
  <c r="CZ20"/>
  <c r="DA20"/>
  <c r="DB20"/>
  <c r="DC20"/>
  <c r="DD20"/>
  <c r="DE20"/>
  <c r="DI20" s="1"/>
  <c r="DF20"/>
  <c r="DG20"/>
  <c r="DJ20"/>
  <c r="DK20"/>
  <c r="DM20"/>
  <c r="DR20"/>
  <c r="DT20"/>
  <c r="DW20"/>
  <c r="DY20"/>
  <c r="EB20"/>
  <c r="ED20"/>
  <c r="CX21"/>
  <c r="DA21" s="1"/>
  <c r="CY21"/>
  <c r="CZ21"/>
  <c r="DB21"/>
  <c r="DC21"/>
  <c r="DD21"/>
  <c r="DE21"/>
  <c r="DF21"/>
  <c r="DG21" s="1"/>
  <c r="DJ21" s="1"/>
  <c r="DK21"/>
  <c r="DM21"/>
  <c r="DR21"/>
  <c r="DT21"/>
  <c r="DW21"/>
  <c r="DY21"/>
  <c r="EB21"/>
  <c r="ED21"/>
  <c r="CX22"/>
  <c r="DA22" s="1"/>
  <c r="CY22"/>
  <c r="CZ22"/>
  <c r="DB22"/>
  <c r="DC22"/>
  <c r="DD22"/>
  <c r="DE22"/>
  <c r="DF22"/>
  <c r="DG22" s="1"/>
  <c r="DJ22" s="1"/>
  <c r="DI22"/>
  <c r="DL22" s="1"/>
  <c r="DQ22" s="1"/>
  <c r="DS22" s="1"/>
  <c r="DV22" s="1"/>
  <c r="DX22" s="1"/>
  <c r="EA22" s="1"/>
  <c r="EC22" s="1"/>
  <c r="DK22"/>
  <c r="DM22"/>
  <c r="DN22" s="1"/>
  <c r="DO22" s="1"/>
  <c r="DR22"/>
  <c r="DT22"/>
  <c r="DW22"/>
  <c r="DY22"/>
  <c r="EB22"/>
  <c r="ED22"/>
  <c r="CX23"/>
  <c r="CY23"/>
  <c r="CZ23"/>
  <c r="DA23"/>
  <c r="DB23"/>
  <c r="DC23"/>
  <c r="DD23"/>
  <c r="DE23"/>
  <c r="DI23" s="1"/>
  <c r="DF23"/>
  <c r="DG23"/>
  <c r="DJ23"/>
  <c r="DK23"/>
  <c r="DM23"/>
  <c r="DR23"/>
  <c r="DT23"/>
  <c r="DW23"/>
  <c r="DY23"/>
  <c r="EB23"/>
  <c r="ED23"/>
  <c r="CX24"/>
  <c r="DA24" s="1"/>
  <c r="CY24"/>
  <c r="CZ24"/>
  <c r="DB24"/>
  <c r="DC24"/>
  <c r="DD24"/>
  <c r="DE24"/>
  <c r="DF24"/>
  <c r="DG24" s="1"/>
  <c r="DJ24" s="1"/>
  <c r="DI24"/>
  <c r="DL24" s="1"/>
  <c r="DQ24" s="1"/>
  <c r="DS24" s="1"/>
  <c r="DV24" s="1"/>
  <c r="DX24" s="1"/>
  <c r="DK24"/>
  <c r="DM24"/>
  <c r="DR24"/>
  <c r="DT24"/>
  <c r="DW24"/>
  <c r="DY24"/>
  <c r="EB24"/>
  <c r="ED24"/>
  <c r="CX25"/>
  <c r="CY25"/>
  <c r="CZ25"/>
  <c r="DA25"/>
  <c r="DB25"/>
  <c r="DC25"/>
  <c r="DD25"/>
  <c r="DE25"/>
  <c r="DI25" s="1"/>
  <c r="DF25"/>
  <c r="DG25"/>
  <c r="DJ25"/>
  <c r="DK25"/>
  <c r="DR25"/>
  <c r="DW25"/>
  <c r="DY25"/>
  <c r="EB25"/>
  <c r="ED25"/>
  <c r="CX26"/>
  <c r="DA26" s="1"/>
  <c r="CY26"/>
  <c r="CZ26"/>
  <c r="DB26"/>
  <c r="DC26"/>
  <c r="DD26"/>
  <c r="DE26"/>
  <c r="DF26"/>
  <c r="DG26" s="1"/>
  <c r="DJ26" s="1"/>
  <c r="DI26"/>
  <c r="DL26" s="1"/>
  <c r="DQ26" s="1"/>
  <c r="DS26" s="1"/>
  <c r="DV26" s="1"/>
  <c r="DX26" s="1"/>
  <c r="EA26" s="1"/>
  <c r="EC26" s="1"/>
  <c r="DK26"/>
  <c r="DM26"/>
  <c r="DR26"/>
  <c r="DT26"/>
  <c r="DW26"/>
  <c r="DY26"/>
  <c r="EB26"/>
  <c r="ED26"/>
  <c r="CX27"/>
  <c r="CY27"/>
  <c r="CZ27"/>
  <c r="DA27"/>
  <c r="DB27"/>
  <c r="DC27"/>
  <c r="DD27"/>
  <c r="DE27"/>
  <c r="DI27" s="1"/>
  <c r="DF27"/>
  <c r="DG27"/>
  <c r="DJ27"/>
  <c r="DK27"/>
  <c r="DM27"/>
  <c r="DR27"/>
  <c r="DT27"/>
  <c r="DW27"/>
  <c r="DY27"/>
  <c r="EB27"/>
  <c r="ED27"/>
  <c r="CX28"/>
  <c r="DA28" s="1"/>
  <c r="CY28"/>
  <c r="CZ28"/>
  <c r="DB28"/>
  <c r="DC28"/>
  <c r="DD28"/>
  <c r="DE28"/>
  <c r="DF28"/>
  <c r="DG28" s="1"/>
  <c r="DJ28" s="1"/>
  <c r="DI28"/>
  <c r="DL28" s="1"/>
  <c r="DQ28" s="1"/>
  <c r="DS28" s="1"/>
  <c r="DV28" s="1"/>
  <c r="DX28" s="1"/>
  <c r="EA28" s="1"/>
  <c r="DK28"/>
  <c r="DM28"/>
  <c r="DR28"/>
  <c r="DT28"/>
  <c r="DW28"/>
  <c r="DY28"/>
  <c r="ED28"/>
  <c r="CX29"/>
  <c r="CY29"/>
  <c r="CZ29"/>
  <c r="DA29"/>
  <c r="DB29"/>
  <c r="DC29"/>
  <c r="DD29"/>
  <c r="DE29"/>
  <c r="DF29"/>
  <c r="DG29" s="1"/>
  <c r="DJ29" s="1"/>
  <c r="DI29"/>
  <c r="DL29" s="1"/>
  <c r="DQ29" s="1"/>
  <c r="DS29" s="1"/>
  <c r="DV29" s="1"/>
  <c r="DX29" s="1"/>
  <c r="DK29"/>
  <c r="DM29"/>
  <c r="DR29"/>
  <c r="DT29"/>
  <c r="DW29"/>
  <c r="DY29"/>
  <c r="EB29"/>
  <c r="ED29"/>
  <c r="CX30"/>
  <c r="CY30"/>
  <c r="DI30" s="1"/>
  <c r="CZ30"/>
  <c r="DA30"/>
  <c r="DB30"/>
  <c r="DC30"/>
  <c r="DD30"/>
  <c r="DE30"/>
  <c r="DF30"/>
  <c r="DG30"/>
  <c r="DJ30"/>
  <c r="DK30"/>
  <c r="DM30"/>
  <c r="DR30"/>
  <c r="DT30"/>
  <c r="DW30"/>
  <c r="DY30"/>
  <c r="EB30"/>
  <c r="ED30"/>
  <c r="CX31"/>
  <c r="DA31" s="1"/>
  <c r="CY31"/>
  <c r="CZ31"/>
  <c r="DB31"/>
  <c r="DC31"/>
  <c r="DD31"/>
  <c r="DF31"/>
  <c r="DK31"/>
  <c r="DM31"/>
  <c r="DR31"/>
  <c r="DT31"/>
  <c r="DW31"/>
  <c r="DY31"/>
  <c r="EB31"/>
  <c r="ED31"/>
  <c r="CX32"/>
  <c r="CY32"/>
  <c r="DI32" s="1"/>
  <c r="CZ32"/>
  <c r="DA32"/>
  <c r="DB32"/>
  <c r="DC32"/>
  <c r="DD32"/>
  <c r="DE32"/>
  <c r="DF32"/>
  <c r="DG32"/>
  <c r="DJ32"/>
  <c r="DK32"/>
  <c r="DM32"/>
  <c r="DR32"/>
  <c r="DT32"/>
  <c r="DW32"/>
  <c r="DY32"/>
  <c r="EB32"/>
  <c r="ED32"/>
  <c r="CX33"/>
  <c r="DA33" s="1"/>
  <c r="CY33"/>
  <c r="CZ33"/>
  <c r="DB33"/>
  <c r="DC33"/>
  <c r="DD33"/>
  <c r="DF33"/>
  <c r="DK33"/>
  <c r="DM33"/>
  <c r="DR33"/>
  <c r="DT33"/>
  <c r="DW33"/>
  <c r="DY33"/>
  <c r="EB33"/>
  <c r="ED33"/>
  <c r="CX34"/>
  <c r="CY34"/>
  <c r="CZ34"/>
  <c r="DA34"/>
  <c r="DB34"/>
  <c r="DC34"/>
  <c r="DD34"/>
  <c r="DE34"/>
  <c r="DF34"/>
  <c r="DG34"/>
  <c r="DJ34" s="1"/>
  <c r="DK34"/>
  <c r="DM34"/>
  <c r="DR34"/>
  <c r="DT34"/>
  <c r="DW34"/>
  <c r="DY34"/>
  <c r="EB34"/>
  <c r="ED34"/>
  <c r="CX35"/>
  <c r="CY35"/>
  <c r="CZ35"/>
  <c r="DB35"/>
  <c r="DC35"/>
  <c r="DD35"/>
  <c r="DF35"/>
  <c r="DK35"/>
  <c r="DM35"/>
  <c r="DR35"/>
  <c r="DT35"/>
  <c r="DW35"/>
  <c r="DY35"/>
  <c r="EB35"/>
  <c r="ED35"/>
  <c r="CX36"/>
  <c r="DA36" s="1"/>
  <c r="CY36"/>
  <c r="CZ36"/>
  <c r="DB36"/>
  <c r="DC36"/>
  <c r="DD36"/>
  <c r="DE36"/>
  <c r="DF36"/>
  <c r="DG36" s="1"/>
  <c r="DJ36" s="1"/>
  <c r="DI36"/>
  <c r="DL36" s="1"/>
  <c r="DQ36" s="1"/>
  <c r="DS36" s="1"/>
  <c r="DV36" s="1"/>
  <c r="DX36" s="1"/>
  <c r="EA36" s="1"/>
  <c r="EC36" s="1"/>
  <c r="DK36"/>
  <c r="DM36"/>
  <c r="DR36"/>
  <c r="DT36"/>
  <c r="DW36"/>
  <c r="DY36"/>
  <c r="EB36"/>
  <c r="ED36"/>
  <c r="CX37"/>
  <c r="CY37"/>
  <c r="DI37" s="1"/>
  <c r="CZ37"/>
  <c r="DA37"/>
  <c r="DB37"/>
  <c r="DC37"/>
  <c r="DD37"/>
  <c r="DE37"/>
  <c r="DF37"/>
  <c r="DG37"/>
  <c r="DJ37"/>
  <c r="DK37"/>
  <c r="DM37"/>
  <c r="DR37"/>
  <c r="DT37"/>
  <c r="DW37"/>
  <c r="DY37"/>
  <c r="EB37"/>
  <c r="ED37"/>
  <c r="CX38"/>
  <c r="DA38" s="1"/>
  <c r="CY38"/>
  <c r="CZ38"/>
  <c r="DB38"/>
  <c r="DC38"/>
  <c r="DD38"/>
  <c r="DF38"/>
  <c r="DK38"/>
  <c r="DM38"/>
  <c r="DR38"/>
  <c r="DT38"/>
  <c r="DW38"/>
  <c r="DY38"/>
  <c r="EB38"/>
  <c r="ED38"/>
  <c r="CX39"/>
  <c r="CY39"/>
  <c r="DI39" s="1"/>
  <c r="CZ39"/>
  <c r="DA39"/>
  <c r="DB39"/>
  <c r="DC39"/>
  <c r="DD39"/>
  <c r="DE39"/>
  <c r="DF39"/>
  <c r="DG39"/>
  <c r="DJ39"/>
  <c r="DK39"/>
  <c r="DM39"/>
  <c r="DR39"/>
  <c r="DT39"/>
  <c r="DW39"/>
  <c r="DY39"/>
  <c r="EB39"/>
  <c r="ED39"/>
  <c r="CX40"/>
  <c r="DA40" s="1"/>
  <c r="CY40"/>
  <c r="CZ40"/>
  <c r="DB40"/>
  <c r="DC40"/>
  <c r="DD40"/>
  <c r="DF40"/>
  <c r="DK40"/>
  <c r="DM40"/>
  <c r="DR40"/>
  <c r="DT40"/>
  <c r="DW40"/>
  <c r="DY40"/>
  <c r="EB40"/>
  <c r="ED40"/>
  <c r="CX41"/>
  <c r="CY41"/>
  <c r="DI41" s="1"/>
  <c r="CZ41"/>
  <c r="DA41"/>
  <c r="DB41"/>
  <c r="DC41"/>
  <c r="DD41"/>
  <c r="DE41"/>
  <c r="DF41"/>
  <c r="DG41"/>
  <c r="DJ41"/>
  <c r="DK41"/>
  <c r="DM41"/>
  <c r="DR41"/>
  <c r="DT41"/>
  <c r="DW41"/>
  <c r="DY41"/>
  <c r="EB41"/>
  <c r="ED41"/>
  <c r="CX42"/>
  <c r="DA42" s="1"/>
  <c r="CY42"/>
  <c r="CZ42"/>
  <c r="DB42"/>
  <c r="DC42"/>
  <c r="DD42"/>
  <c r="DF42"/>
  <c r="DK42"/>
  <c r="DM42"/>
  <c r="DR42"/>
  <c r="DT42"/>
  <c r="DW42"/>
  <c r="DY42"/>
  <c r="EB42"/>
  <c r="ED42"/>
  <c r="CX43"/>
  <c r="CY43"/>
  <c r="DI43" s="1"/>
  <c r="CZ43"/>
  <c r="DA43"/>
  <c r="DB43"/>
  <c r="DC43"/>
  <c r="DD43"/>
  <c r="DE43"/>
  <c r="DF43"/>
  <c r="DG43"/>
  <c r="DJ43"/>
  <c r="DK43"/>
  <c r="DM43"/>
  <c r="DR43"/>
  <c r="DT43"/>
  <c r="DW43"/>
  <c r="DY43"/>
  <c r="EB43"/>
  <c r="ED43"/>
  <c r="CX44"/>
  <c r="DA44" s="1"/>
  <c r="CY44"/>
  <c r="CZ44"/>
  <c r="DB44"/>
  <c r="DC44"/>
  <c r="DD44"/>
  <c r="DF44"/>
  <c r="DK44"/>
  <c r="DM44"/>
  <c r="DR44"/>
  <c r="DT44"/>
  <c r="DW44"/>
  <c r="DY44"/>
  <c r="EB44"/>
  <c r="ED44"/>
  <c r="CX45"/>
  <c r="CY45"/>
  <c r="DI45" s="1"/>
  <c r="CZ45"/>
  <c r="DA45"/>
  <c r="DB45"/>
  <c r="DC45"/>
  <c r="DD45"/>
  <c r="DE45"/>
  <c r="DF45"/>
  <c r="DG45"/>
  <c r="DJ45"/>
  <c r="DK45"/>
  <c r="DM45"/>
  <c r="DR45"/>
  <c r="DT45"/>
  <c r="DW45"/>
  <c r="DY45"/>
  <c r="EB45"/>
  <c r="ED45"/>
  <c r="CX46"/>
  <c r="DA46" s="1"/>
  <c r="CY46"/>
  <c r="CZ46"/>
  <c r="DB46"/>
  <c r="DC46"/>
  <c r="DD46"/>
  <c r="DF46"/>
  <c r="DK46"/>
  <c r="DM46"/>
  <c r="DR46"/>
  <c r="DT46"/>
  <c r="DW46"/>
  <c r="DY46"/>
  <c r="EB46"/>
  <c r="ED46"/>
  <c r="CX47"/>
  <c r="CY47"/>
  <c r="DI47" s="1"/>
  <c r="CZ47"/>
  <c r="DA47"/>
  <c r="DB47"/>
  <c r="DC47"/>
  <c r="DD47"/>
  <c r="DE47"/>
  <c r="DF47"/>
  <c r="DG47"/>
  <c r="DJ47"/>
  <c r="DK47"/>
  <c r="DM47"/>
  <c r="DR47"/>
  <c r="DT47"/>
  <c r="DW47"/>
  <c r="DY47"/>
  <c r="EB47"/>
  <c r="ED47"/>
  <c r="CX48"/>
  <c r="DA48" s="1"/>
  <c r="CY48"/>
  <c r="CZ48"/>
  <c r="DB48"/>
  <c r="DC48"/>
  <c r="DD48"/>
  <c r="DF48"/>
  <c r="DK48"/>
  <c r="DM48"/>
  <c r="DR48"/>
  <c r="DT48"/>
  <c r="DW48"/>
  <c r="DY48"/>
  <c r="EB48"/>
  <c r="ED48"/>
  <c r="CX49"/>
  <c r="CY49"/>
  <c r="DI49" s="1"/>
  <c r="CZ49"/>
  <c r="DA49"/>
  <c r="DB49"/>
  <c r="DC49"/>
  <c r="DD49"/>
  <c r="DE49"/>
  <c r="DF49"/>
  <c r="DG49"/>
  <c r="DJ49"/>
  <c r="DK49"/>
  <c r="DM49"/>
  <c r="DR49"/>
  <c r="DT49"/>
  <c r="DW49"/>
  <c r="DY49"/>
  <c r="EB49"/>
  <c r="ED49"/>
  <c r="CX50"/>
  <c r="DA50" s="1"/>
  <c r="CY50"/>
  <c r="CZ50"/>
  <c r="DB50"/>
  <c r="DC50"/>
  <c r="DD50"/>
  <c r="DF50"/>
  <c r="DK50"/>
  <c r="DM50"/>
  <c r="DR50"/>
  <c r="DT50"/>
  <c r="DW50"/>
  <c r="DY50"/>
  <c r="EB50"/>
  <c r="ED50"/>
  <c r="CX51"/>
  <c r="CY51"/>
  <c r="DI51" s="1"/>
  <c r="CZ51"/>
  <c r="DA51"/>
  <c r="DB51"/>
  <c r="DC51"/>
  <c r="DD51"/>
  <c r="DE51"/>
  <c r="DF51"/>
  <c r="DG51"/>
  <c r="DJ51"/>
  <c r="DK51"/>
  <c r="DM51"/>
  <c r="DR51"/>
  <c r="DT51"/>
  <c r="DW51"/>
  <c r="DY51"/>
  <c r="EB51"/>
  <c r="ED51"/>
  <c r="CX52"/>
  <c r="DA52" s="1"/>
  <c r="CY52"/>
  <c r="CZ52"/>
  <c r="DB52"/>
  <c r="DC52"/>
  <c r="DD52"/>
  <c r="DF52"/>
  <c r="DK52"/>
  <c r="DM52"/>
  <c r="DR52"/>
  <c r="DT52"/>
  <c r="DW52"/>
  <c r="DY52"/>
  <c r="EB52"/>
  <c r="ED52"/>
  <c r="CX53"/>
  <c r="CY53"/>
  <c r="DI53" s="1"/>
  <c r="CZ53"/>
  <c r="DA53"/>
  <c r="DB53"/>
  <c r="DC53"/>
  <c r="DD53"/>
  <c r="DE53"/>
  <c r="DF53"/>
  <c r="DG53"/>
  <c r="DJ53"/>
  <c r="DK53"/>
  <c r="DM53"/>
  <c r="DR53"/>
  <c r="DT53"/>
  <c r="DW53"/>
  <c r="DY53"/>
  <c r="EB53"/>
  <c r="ED53"/>
  <c r="CX54"/>
  <c r="DA54" s="1"/>
  <c r="CY54"/>
  <c r="CZ54"/>
  <c r="DB54"/>
  <c r="DC54"/>
  <c r="DD54"/>
  <c r="DF54"/>
  <c r="DK54"/>
  <c r="DM54"/>
  <c r="DR54"/>
  <c r="DT54"/>
  <c r="DW54"/>
  <c r="DY54"/>
  <c r="EB54"/>
  <c r="ED54"/>
  <c r="CX55"/>
  <c r="CY55"/>
  <c r="CZ55"/>
  <c r="DB55"/>
  <c r="DC55"/>
  <c r="DE55" s="1"/>
  <c r="DG55" s="1"/>
  <c r="DJ55" s="1"/>
  <c r="DD55"/>
  <c r="DF55"/>
  <c r="DK55"/>
  <c r="DM55"/>
  <c r="DR55"/>
  <c r="DT55"/>
  <c r="DW55"/>
  <c r="DY55"/>
  <c r="EB55"/>
  <c r="ED55"/>
  <c r="CX56"/>
  <c r="CY56"/>
  <c r="CZ56"/>
  <c r="DB56"/>
  <c r="DC56"/>
  <c r="DD56"/>
  <c r="DF56"/>
  <c r="DK56"/>
  <c r="DM56"/>
  <c r="DR56"/>
  <c r="DT56"/>
  <c r="DW56"/>
  <c r="DY56"/>
  <c r="EB56"/>
  <c r="ED56"/>
  <c r="CU112"/>
  <c r="CV112"/>
  <c r="CR112"/>
  <c r="CT25"/>
  <c r="CT26"/>
  <c r="CV81"/>
  <c r="CV82"/>
  <c r="CV83"/>
  <c r="CV84"/>
  <c r="CV85"/>
  <c r="CV86"/>
  <c r="CV87"/>
  <c r="CV88"/>
  <c r="CV89"/>
  <c r="CV90"/>
  <c r="CV91"/>
  <c r="CR81"/>
  <c r="CU81" s="1"/>
  <c r="CR82"/>
  <c r="CU82" s="1"/>
  <c r="CR83"/>
  <c r="CU83" s="1"/>
  <c r="CR85"/>
  <c r="CU85" s="1"/>
  <c r="CR86"/>
  <c r="CU86" s="1"/>
  <c r="CR87"/>
  <c r="CU87" s="1"/>
  <c r="CR88"/>
  <c r="CU88" s="1"/>
  <c r="CR89"/>
  <c r="CU89" s="1"/>
  <c r="CR90"/>
  <c r="CR91"/>
  <c r="CR92"/>
  <c r="CR93"/>
  <c r="CR94"/>
  <c r="CR95"/>
  <c r="CR96"/>
  <c r="BN25"/>
  <c r="BM25"/>
  <c r="BL25"/>
  <c r="BK25"/>
  <c r="BJ25"/>
  <c r="BI25"/>
  <c r="BH25"/>
  <c r="DT25" s="1"/>
  <c r="DT57" s="1"/>
  <c r="BG25"/>
  <c r="DM25" s="1"/>
  <c r="DM57" s="1"/>
  <c r="C112"/>
  <c r="E112"/>
  <c r="G112"/>
  <c r="I112"/>
  <c r="K112"/>
  <c r="M112"/>
  <c r="O112"/>
  <c r="Q112"/>
  <c r="S112"/>
  <c r="U112"/>
  <c r="W112"/>
  <c r="Y112"/>
  <c r="AA112"/>
  <c r="AC112"/>
  <c r="AE112"/>
  <c r="AG112"/>
  <c r="AI112"/>
  <c r="AK112"/>
  <c r="AM112"/>
  <c r="AO112"/>
  <c r="AQ112"/>
  <c r="AS112"/>
  <c r="AU112"/>
  <c r="AW112"/>
  <c r="AY112"/>
  <c r="BA112"/>
  <c r="BC112"/>
  <c r="BE112"/>
  <c r="BG112"/>
  <c r="BI112"/>
  <c r="BK112"/>
  <c r="BM112"/>
  <c r="BO112"/>
  <c r="BQ112"/>
  <c r="BS112"/>
  <c r="BU112"/>
  <c r="BW112"/>
  <c r="BY112"/>
  <c r="CA112"/>
  <c r="D112"/>
  <c r="F112"/>
  <c r="H112"/>
  <c r="J112"/>
  <c r="L112"/>
  <c r="N112"/>
  <c r="P112"/>
  <c r="R112"/>
  <c r="T112"/>
  <c r="V112"/>
  <c r="X112"/>
  <c r="Z112"/>
  <c r="AB112"/>
  <c r="AD112"/>
  <c r="AF112"/>
  <c r="AH112"/>
  <c r="AJ112"/>
  <c r="AL112"/>
  <c r="AN112"/>
  <c r="AP112"/>
  <c r="AR112"/>
  <c r="AT112"/>
  <c r="AV112"/>
  <c r="AX112"/>
  <c r="AZ112"/>
  <c r="BB112"/>
  <c r="BD112"/>
  <c r="BF112"/>
  <c r="BH112"/>
  <c r="BJ112"/>
  <c r="BL112"/>
  <c r="BN112"/>
  <c r="BP112"/>
  <c r="BR112"/>
  <c r="BT112"/>
  <c r="BV112"/>
  <c r="BX112"/>
  <c r="BZ112"/>
  <c r="B112"/>
  <c r="EA24" l="1"/>
  <c r="EC24" s="1"/>
  <c r="DY57"/>
  <c r="EA29"/>
  <c r="EC29" s="1"/>
  <c r="DA56"/>
  <c r="DE56"/>
  <c r="DI56" s="1"/>
  <c r="DI55"/>
  <c r="DL53"/>
  <c r="DQ53" s="1"/>
  <c r="DS53" s="1"/>
  <c r="DV53" s="1"/>
  <c r="DX53" s="1"/>
  <c r="EA53" s="1"/>
  <c r="EC53" s="1"/>
  <c r="DN53"/>
  <c r="DO53" s="1"/>
  <c r="DL51"/>
  <c r="DQ51" s="1"/>
  <c r="DS51" s="1"/>
  <c r="DV51" s="1"/>
  <c r="DX51" s="1"/>
  <c r="EA51" s="1"/>
  <c r="EC51" s="1"/>
  <c r="DN51"/>
  <c r="DO51" s="1"/>
  <c r="DL49"/>
  <c r="DQ49" s="1"/>
  <c r="DS49" s="1"/>
  <c r="DV49" s="1"/>
  <c r="DX49" s="1"/>
  <c r="EA49" s="1"/>
  <c r="EC49" s="1"/>
  <c r="DN49"/>
  <c r="DO49" s="1"/>
  <c r="DL47"/>
  <c r="DQ47" s="1"/>
  <c r="DS47" s="1"/>
  <c r="DV47" s="1"/>
  <c r="DX47" s="1"/>
  <c r="EA47" s="1"/>
  <c r="EC47" s="1"/>
  <c r="DN47"/>
  <c r="DO47" s="1"/>
  <c r="DL45"/>
  <c r="DQ45" s="1"/>
  <c r="DS45" s="1"/>
  <c r="DV45" s="1"/>
  <c r="DX45" s="1"/>
  <c r="EA45" s="1"/>
  <c r="EC45" s="1"/>
  <c r="DN45"/>
  <c r="DO45" s="1"/>
  <c r="DL43"/>
  <c r="DQ43" s="1"/>
  <c r="DS43" s="1"/>
  <c r="DV43" s="1"/>
  <c r="DX43" s="1"/>
  <c r="EA43" s="1"/>
  <c r="EC43" s="1"/>
  <c r="DN43"/>
  <c r="DO43" s="1"/>
  <c r="DL41"/>
  <c r="DQ41" s="1"/>
  <c r="DS41" s="1"/>
  <c r="DV41" s="1"/>
  <c r="DX41" s="1"/>
  <c r="EA41" s="1"/>
  <c r="EC41" s="1"/>
  <c r="DN41"/>
  <c r="DO41" s="1"/>
  <c r="DL39"/>
  <c r="DQ39" s="1"/>
  <c r="DS39" s="1"/>
  <c r="DV39" s="1"/>
  <c r="DX39" s="1"/>
  <c r="EA39" s="1"/>
  <c r="EC39" s="1"/>
  <c r="DN39"/>
  <c r="DO39" s="1"/>
  <c r="DL37"/>
  <c r="DQ37" s="1"/>
  <c r="DS37" s="1"/>
  <c r="DV37" s="1"/>
  <c r="DX37" s="1"/>
  <c r="EA37" s="1"/>
  <c r="EC37" s="1"/>
  <c r="DN37"/>
  <c r="DO37" s="1"/>
  <c r="DG56"/>
  <c r="DJ56" s="1"/>
  <c r="DA35"/>
  <c r="DE35"/>
  <c r="DI34"/>
  <c r="DL32"/>
  <c r="DQ32" s="1"/>
  <c r="DS32" s="1"/>
  <c r="DV32" s="1"/>
  <c r="DX32" s="1"/>
  <c r="EA32" s="1"/>
  <c r="EC32" s="1"/>
  <c r="DN32"/>
  <c r="DO32" s="1"/>
  <c r="DL30"/>
  <c r="DQ30" s="1"/>
  <c r="DS30" s="1"/>
  <c r="DV30" s="1"/>
  <c r="DX30" s="1"/>
  <c r="EA30" s="1"/>
  <c r="EC30" s="1"/>
  <c r="DN30"/>
  <c r="DO30" s="1"/>
  <c r="DL27"/>
  <c r="DQ27" s="1"/>
  <c r="DS27" s="1"/>
  <c r="DV27" s="1"/>
  <c r="DX27" s="1"/>
  <c r="EA27" s="1"/>
  <c r="EC27" s="1"/>
  <c r="DN27"/>
  <c r="DO27" s="1"/>
  <c r="DL25"/>
  <c r="DQ25" s="1"/>
  <c r="DN25"/>
  <c r="DL23"/>
  <c r="DQ23" s="1"/>
  <c r="DS23" s="1"/>
  <c r="DV23" s="1"/>
  <c r="DX23" s="1"/>
  <c r="EA23" s="1"/>
  <c r="EC23" s="1"/>
  <c r="DN23"/>
  <c r="DO23" s="1"/>
  <c r="DA55"/>
  <c r="DE54"/>
  <c r="DI54" s="1"/>
  <c r="DE52"/>
  <c r="DI52" s="1"/>
  <c r="DE50"/>
  <c r="DI50" s="1"/>
  <c r="DE48"/>
  <c r="DI48" s="1"/>
  <c r="DE46"/>
  <c r="DI46" s="1"/>
  <c r="DE44"/>
  <c r="DI44" s="1"/>
  <c r="DE42"/>
  <c r="DI42" s="1"/>
  <c r="DE40"/>
  <c r="DI40" s="1"/>
  <c r="DE38"/>
  <c r="DI38" s="1"/>
  <c r="DN36"/>
  <c r="DO36" s="1"/>
  <c r="DI35"/>
  <c r="DG35"/>
  <c r="DJ35" s="1"/>
  <c r="DN28"/>
  <c r="DO28" s="1"/>
  <c r="DN26"/>
  <c r="DO26" s="1"/>
  <c r="DN24"/>
  <c r="DO24" s="1"/>
  <c r="DI21"/>
  <c r="DL20"/>
  <c r="DQ20" s="1"/>
  <c r="DS20" s="1"/>
  <c r="DV20" s="1"/>
  <c r="DX20" s="1"/>
  <c r="EA20" s="1"/>
  <c r="EC20" s="1"/>
  <c r="DN20"/>
  <c r="DO20" s="1"/>
  <c r="DL19"/>
  <c r="DQ19" s="1"/>
  <c r="DS19" s="1"/>
  <c r="DV19" s="1"/>
  <c r="DX19" s="1"/>
  <c r="EA19" s="1"/>
  <c r="EC19" s="1"/>
  <c r="DL18"/>
  <c r="DQ18" s="1"/>
  <c r="DS18" s="1"/>
  <c r="DV18" s="1"/>
  <c r="DX18" s="1"/>
  <c r="EA18" s="1"/>
  <c r="EC18" s="1"/>
  <c r="DN18"/>
  <c r="DO18" s="1"/>
  <c r="DL17"/>
  <c r="DQ17" s="1"/>
  <c r="DS17" s="1"/>
  <c r="DV17" s="1"/>
  <c r="DX17" s="1"/>
  <c r="EA17" s="1"/>
  <c r="EC17" s="1"/>
  <c r="DL16"/>
  <c r="DQ16" s="1"/>
  <c r="DS16" s="1"/>
  <c r="DV16" s="1"/>
  <c r="DX16" s="1"/>
  <c r="EA16" s="1"/>
  <c r="EC16" s="1"/>
  <c r="DN16"/>
  <c r="DO16" s="1"/>
  <c r="DL15"/>
  <c r="DQ15" s="1"/>
  <c r="DS15" s="1"/>
  <c r="DV15" s="1"/>
  <c r="DX15" s="1"/>
  <c r="EA15" s="1"/>
  <c r="EC15" s="1"/>
  <c r="DL14"/>
  <c r="DQ14" s="1"/>
  <c r="DS14" s="1"/>
  <c r="DV14" s="1"/>
  <c r="DX14" s="1"/>
  <c r="EA14" s="1"/>
  <c r="EC14" s="1"/>
  <c r="DN14"/>
  <c r="DO14" s="1"/>
  <c r="DL13"/>
  <c r="DQ13" s="1"/>
  <c r="DS13" s="1"/>
  <c r="DV13" s="1"/>
  <c r="DX13" s="1"/>
  <c r="EA13" s="1"/>
  <c r="EC13" s="1"/>
  <c r="DL12"/>
  <c r="DQ12" s="1"/>
  <c r="DS12" s="1"/>
  <c r="DV12" s="1"/>
  <c r="DX12" s="1"/>
  <c r="EA12" s="1"/>
  <c r="EC12" s="1"/>
  <c r="DN12"/>
  <c r="DO12" s="1"/>
  <c r="DL11"/>
  <c r="DQ11" s="1"/>
  <c r="DS11" s="1"/>
  <c r="DV11" s="1"/>
  <c r="DX11" s="1"/>
  <c r="EA11" s="1"/>
  <c r="EC11" s="1"/>
  <c r="DE33"/>
  <c r="DI33" s="1"/>
  <c r="DE31"/>
  <c r="DI31" s="1"/>
  <c r="DN29"/>
  <c r="DO29" s="1"/>
  <c r="DN19"/>
  <c r="DO19" s="1"/>
  <c r="DN17"/>
  <c r="DO17" s="1"/>
  <c r="DN15"/>
  <c r="DO15" s="1"/>
  <c r="DN13"/>
  <c r="DO13" s="1"/>
  <c r="DN11"/>
  <c r="DO11" s="1"/>
  <c r="DI10"/>
  <c r="CR25"/>
  <c r="CU25" s="1"/>
  <c r="DO25" l="1"/>
  <c r="DO57" s="1"/>
  <c r="DN57"/>
  <c r="DS25"/>
  <c r="DQ57"/>
  <c r="DN31"/>
  <c r="DO31" s="1"/>
  <c r="DG33"/>
  <c r="DJ33" s="1"/>
  <c r="DL35"/>
  <c r="DQ35" s="1"/>
  <c r="DS35" s="1"/>
  <c r="DV35" s="1"/>
  <c r="DX35" s="1"/>
  <c r="EA35" s="1"/>
  <c r="EC35" s="1"/>
  <c r="DN35"/>
  <c r="DO35" s="1"/>
  <c r="DN38"/>
  <c r="DO38" s="1"/>
  <c r="DN42"/>
  <c r="DO42" s="1"/>
  <c r="DN46"/>
  <c r="DO46" s="1"/>
  <c r="DN50"/>
  <c r="DO50" s="1"/>
  <c r="DN54"/>
  <c r="DO54" s="1"/>
  <c r="DL34"/>
  <c r="DQ34" s="1"/>
  <c r="DS34" s="1"/>
  <c r="DV34" s="1"/>
  <c r="DX34" s="1"/>
  <c r="EA34" s="1"/>
  <c r="EC34" s="1"/>
  <c r="DN34"/>
  <c r="DO34" s="1"/>
  <c r="DG38"/>
  <c r="DJ38" s="1"/>
  <c r="DL38" s="1"/>
  <c r="DQ38" s="1"/>
  <c r="DS38" s="1"/>
  <c r="DV38" s="1"/>
  <c r="DX38" s="1"/>
  <c r="EA38" s="1"/>
  <c r="EC38" s="1"/>
  <c r="DG42"/>
  <c r="DJ42" s="1"/>
  <c r="DL42" s="1"/>
  <c r="DQ42" s="1"/>
  <c r="DS42" s="1"/>
  <c r="DV42" s="1"/>
  <c r="DX42" s="1"/>
  <c r="EA42" s="1"/>
  <c r="EC42" s="1"/>
  <c r="DG46"/>
  <c r="DJ46" s="1"/>
  <c r="DL46" s="1"/>
  <c r="DQ46" s="1"/>
  <c r="DS46" s="1"/>
  <c r="DV46" s="1"/>
  <c r="DX46" s="1"/>
  <c r="EA46" s="1"/>
  <c r="EC46" s="1"/>
  <c r="DG50"/>
  <c r="DJ50" s="1"/>
  <c r="DL50" s="1"/>
  <c r="DQ50" s="1"/>
  <c r="DS50" s="1"/>
  <c r="DV50" s="1"/>
  <c r="DX50" s="1"/>
  <c r="EA50" s="1"/>
  <c r="EC50" s="1"/>
  <c r="DG54"/>
  <c r="DJ54" s="1"/>
  <c r="DL54" s="1"/>
  <c r="DQ54" s="1"/>
  <c r="DS54" s="1"/>
  <c r="DV54" s="1"/>
  <c r="DX54" s="1"/>
  <c r="EA54" s="1"/>
  <c r="EC54" s="1"/>
  <c r="DL56"/>
  <c r="DQ56" s="1"/>
  <c r="DS56" s="1"/>
  <c r="DV56" s="1"/>
  <c r="DX56" s="1"/>
  <c r="EA56" s="1"/>
  <c r="EC56" s="1"/>
  <c r="DN56"/>
  <c r="DO56" s="1"/>
  <c r="DL10"/>
  <c r="DQ10" s="1"/>
  <c r="DS10" s="1"/>
  <c r="DV10" s="1"/>
  <c r="DX10" s="1"/>
  <c r="EA10" s="1"/>
  <c r="EC10" s="1"/>
  <c r="DN10"/>
  <c r="DO10" s="1"/>
  <c r="DL33"/>
  <c r="DQ33" s="1"/>
  <c r="DS33" s="1"/>
  <c r="DV33" s="1"/>
  <c r="DX33" s="1"/>
  <c r="EA33" s="1"/>
  <c r="EC33" s="1"/>
  <c r="DN33"/>
  <c r="DO33" s="1"/>
  <c r="DL21"/>
  <c r="DQ21" s="1"/>
  <c r="DS21" s="1"/>
  <c r="DV21" s="1"/>
  <c r="DX21" s="1"/>
  <c r="EA21" s="1"/>
  <c r="EC21" s="1"/>
  <c r="DN21"/>
  <c r="DO21" s="1"/>
  <c r="DG31"/>
  <c r="DJ31" s="1"/>
  <c r="DL31" s="1"/>
  <c r="DQ31" s="1"/>
  <c r="DS31" s="1"/>
  <c r="DV31" s="1"/>
  <c r="DX31" s="1"/>
  <c r="EA31" s="1"/>
  <c r="EC31" s="1"/>
  <c r="DN40"/>
  <c r="DO40" s="1"/>
  <c r="DN44"/>
  <c r="DO44" s="1"/>
  <c r="DN48"/>
  <c r="DO48" s="1"/>
  <c r="DN52"/>
  <c r="DO52" s="1"/>
  <c r="DG40"/>
  <c r="DJ40" s="1"/>
  <c r="DL40" s="1"/>
  <c r="DQ40" s="1"/>
  <c r="DS40" s="1"/>
  <c r="DV40" s="1"/>
  <c r="DX40" s="1"/>
  <c r="EA40" s="1"/>
  <c r="EC40" s="1"/>
  <c r="DG44"/>
  <c r="DJ44" s="1"/>
  <c r="DL44" s="1"/>
  <c r="DQ44" s="1"/>
  <c r="DS44" s="1"/>
  <c r="DV44" s="1"/>
  <c r="DX44" s="1"/>
  <c r="EA44" s="1"/>
  <c r="EC44" s="1"/>
  <c r="DG48"/>
  <c r="DJ48" s="1"/>
  <c r="DL48" s="1"/>
  <c r="DQ48" s="1"/>
  <c r="DS48" s="1"/>
  <c r="DV48" s="1"/>
  <c r="DX48" s="1"/>
  <c r="EA48" s="1"/>
  <c r="EC48" s="1"/>
  <c r="DG52"/>
  <c r="DJ52" s="1"/>
  <c r="DL52" s="1"/>
  <c r="DQ52" s="1"/>
  <c r="DS52" s="1"/>
  <c r="DV52" s="1"/>
  <c r="DX52" s="1"/>
  <c r="EA52" s="1"/>
  <c r="EC52" s="1"/>
  <c r="DL55"/>
  <c r="DQ55" s="1"/>
  <c r="DS55" s="1"/>
  <c r="DV55" s="1"/>
  <c r="DX55" s="1"/>
  <c r="EA55" s="1"/>
  <c r="EC55" s="1"/>
  <c r="DN55"/>
  <c r="DO55" s="1"/>
  <c r="DV25" l="1"/>
  <c r="DS57"/>
  <c r="A17" i="7"/>
  <c r="A18" s="1"/>
  <c r="A16"/>
  <c r="DX25" i="4" l="1"/>
  <c r="DV57"/>
  <c r="G59" i="9"/>
  <c r="EA25" i="4" l="1"/>
  <c r="EC25" s="1"/>
  <c r="DX57"/>
  <c r="G66" i="9"/>
  <c r="G58"/>
  <c r="G57"/>
  <c r="G56"/>
  <c r="G55"/>
  <c r="G47"/>
  <c r="G46"/>
  <c r="G45"/>
  <c r="G38"/>
  <c r="G37"/>
  <c r="G36"/>
  <c r="G29"/>
  <c r="G28"/>
  <c r="G25"/>
  <c r="G24"/>
  <c r="G23"/>
  <c r="G17"/>
  <c r="G11"/>
  <c r="G10"/>
  <c r="G8"/>
  <c r="G7"/>
  <c r="G27" l="1"/>
  <c r="V5" i="6"/>
  <c r="W5"/>
  <c r="X5"/>
  <c r="Y5"/>
  <c r="Z5"/>
  <c r="AA5"/>
  <c r="AB5"/>
  <c r="AC5"/>
  <c r="AD5"/>
  <c r="AE5"/>
  <c r="AF5"/>
  <c r="AG5"/>
  <c r="AH5"/>
  <c r="AI5"/>
  <c r="AJ5"/>
  <c r="AK5"/>
  <c r="AL5"/>
  <c r="AM5"/>
  <c r="AN5"/>
  <c r="AO5"/>
  <c r="V6"/>
  <c r="W6"/>
  <c r="X6"/>
  <c r="Y6"/>
  <c r="Z6"/>
  <c r="AA6"/>
  <c r="AB6"/>
  <c r="AC6"/>
  <c r="AD6"/>
  <c r="AE6"/>
  <c r="AF6"/>
  <c r="AG6"/>
  <c r="AH6"/>
  <c r="AI6"/>
  <c r="AJ6"/>
  <c r="AK6"/>
  <c r="AL6"/>
  <c r="AM6"/>
  <c r="AN6"/>
  <c r="AO6"/>
  <c r="V7"/>
  <c r="W7"/>
  <c r="X7"/>
  <c r="Y7"/>
  <c r="Z7"/>
  <c r="AA7"/>
  <c r="AB7"/>
  <c r="AC7"/>
  <c r="AD7"/>
  <c r="AE7"/>
  <c r="AF7"/>
  <c r="AG7"/>
  <c r="AH7"/>
  <c r="AI7"/>
  <c r="AJ7"/>
  <c r="AK7"/>
  <c r="AL7"/>
  <c r="AM7"/>
  <c r="AN7"/>
  <c r="AO7"/>
  <c r="V8"/>
  <c r="W8"/>
  <c r="X8"/>
  <c r="Y8"/>
  <c r="Z8"/>
  <c r="AA8"/>
  <c r="AB8"/>
  <c r="AC8"/>
  <c r="AD8"/>
  <c r="AE8"/>
  <c r="AF8"/>
  <c r="AG8"/>
  <c r="AH8"/>
  <c r="AI8"/>
  <c r="AJ8"/>
  <c r="AK8"/>
  <c r="AL8"/>
  <c r="AM8"/>
  <c r="AN8"/>
  <c r="AO8"/>
  <c r="E9"/>
  <c r="F9"/>
  <c r="G9"/>
  <c r="H9"/>
  <c r="I9"/>
  <c r="J9"/>
  <c r="K9"/>
  <c r="L9"/>
  <c r="M9"/>
  <c r="N9"/>
  <c r="O9"/>
  <c r="P9"/>
  <c r="Q9"/>
  <c r="R9"/>
  <c r="S9"/>
  <c r="T9"/>
  <c r="U9"/>
  <c r="V9"/>
  <c r="W9"/>
  <c r="X9"/>
  <c r="Y9"/>
  <c r="Z9"/>
  <c r="AA9"/>
  <c r="AB9"/>
  <c r="AC9"/>
  <c r="AD9"/>
  <c r="AE9"/>
  <c r="AF9"/>
  <c r="AG9"/>
  <c r="AH9"/>
  <c r="AI9"/>
  <c r="AJ9"/>
  <c r="AK9"/>
  <c r="AL9"/>
  <c r="AM9"/>
  <c r="AN9"/>
  <c r="AO9"/>
  <c r="E10"/>
  <c r="F10"/>
  <c r="G10"/>
  <c r="H10"/>
  <c r="I10"/>
  <c r="J10"/>
  <c r="K10"/>
  <c r="L10"/>
  <c r="M10"/>
  <c r="N10"/>
  <c r="O10"/>
  <c r="P10"/>
  <c r="Q10"/>
  <c r="R10"/>
  <c r="S10"/>
  <c r="T10"/>
  <c r="U10"/>
  <c r="V10"/>
  <c r="W10"/>
  <c r="X10"/>
  <c r="Y10"/>
  <c r="Z10"/>
  <c r="AA10"/>
  <c r="AB10"/>
  <c r="AC10"/>
  <c r="AD10"/>
  <c r="AE10"/>
  <c r="AF10"/>
  <c r="AG10"/>
  <c r="AH10"/>
  <c r="AI10"/>
  <c r="AJ10"/>
  <c r="AK10"/>
  <c r="AL10"/>
  <c r="AM10"/>
  <c r="AN10"/>
  <c r="AO10"/>
  <c r="E11"/>
  <c r="F11"/>
  <c r="G11"/>
  <c r="H11"/>
  <c r="I11"/>
  <c r="J11"/>
  <c r="K11"/>
  <c r="L11"/>
  <c r="M11"/>
  <c r="N11"/>
  <c r="O11"/>
  <c r="P11"/>
  <c r="Q11"/>
  <c r="R11"/>
  <c r="S11"/>
  <c r="T11"/>
  <c r="U11"/>
  <c r="V11"/>
  <c r="W11"/>
  <c r="X11"/>
  <c r="Y11"/>
  <c r="Z11"/>
  <c r="AA11"/>
  <c r="AB11"/>
  <c r="AC11"/>
  <c r="AD11"/>
  <c r="AE11"/>
  <c r="AF11"/>
  <c r="AG11"/>
  <c r="AH11"/>
  <c r="AI11"/>
  <c r="AJ11"/>
  <c r="AK11"/>
  <c r="AL11"/>
  <c r="AM11"/>
  <c r="AN11"/>
  <c r="AO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E13"/>
  <c r="F13"/>
  <c r="G13"/>
  <c r="H13"/>
  <c r="I13"/>
  <c r="J13"/>
  <c r="K13"/>
  <c r="L13"/>
  <c r="M13"/>
  <c r="N13"/>
  <c r="O13"/>
  <c r="P13"/>
  <c r="R13"/>
  <c r="S13"/>
  <c r="T13"/>
  <c r="U13"/>
  <c r="V13"/>
  <c r="W13"/>
  <c r="X13"/>
  <c r="Y13"/>
  <c r="Z13"/>
  <c r="AA13"/>
  <c r="AB13"/>
  <c r="AC13"/>
  <c r="AD13"/>
  <c r="AE13"/>
  <c r="AF13"/>
  <c r="AG13"/>
  <c r="AH13"/>
  <c r="AI13"/>
  <c r="AJ13"/>
  <c r="AK13"/>
  <c r="AL13"/>
  <c r="AM13"/>
  <c r="AN13"/>
  <c r="AO13"/>
  <c r="E14"/>
  <c r="F14"/>
  <c r="G14"/>
  <c r="H14"/>
  <c r="I14"/>
  <c r="J14"/>
  <c r="K14"/>
  <c r="L14"/>
  <c r="M14"/>
  <c r="N14"/>
  <c r="O14"/>
  <c r="P14"/>
  <c r="R14"/>
  <c r="S14"/>
  <c r="T14"/>
  <c r="U14"/>
  <c r="V14"/>
  <c r="W14"/>
  <c r="X14"/>
  <c r="Y14"/>
  <c r="Z14"/>
  <c r="AA14"/>
  <c r="AB14"/>
  <c r="AC14"/>
  <c r="AD14"/>
  <c r="AE14"/>
  <c r="AF14"/>
  <c r="AG14"/>
  <c r="AH14"/>
  <c r="AI14"/>
  <c r="AJ14"/>
  <c r="AK14"/>
  <c r="AL14"/>
  <c r="AM14"/>
  <c r="AN14"/>
  <c r="AO14"/>
  <c r="E15"/>
  <c r="F15"/>
  <c r="G15"/>
  <c r="H15"/>
  <c r="I15"/>
  <c r="J15"/>
  <c r="K15"/>
  <c r="N15"/>
  <c r="O15"/>
  <c r="P15"/>
  <c r="Q15"/>
  <c r="R15"/>
  <c r="S15"/>
  <c r="T15"/>
  <c r="U15"/>
  <c r="V15"/>
  <c r="W15"/>
  <c r="X15"/>
  <c r="Y15"/>
  <c r="Z15"/>
  <c r="AA15"/>
  <c r="AB15"/>
  <c r="AC15"/>
  <c r="AD15"/>
  <c r="AE15"/>
  <c r="AF15"/>
  <c r="AG15"/>
  <c r="AH15"/>
  <c r="AI15"/>
  <c r="AJ15"/>
  <c r="AK15"/>
  <c r="AL15"/>
  <c r="AM15"/>
  <c r="AN15"/>
  <c r="AO15"/>
  <c r="E16"/>
  <c r="F16"/>
  <c r="G16"/>
  <c r="H16"/>
  <c r="I16"/>
  <c r="J16"/>
  <c r="K16"/>
  <c r="L16"/>
  <c r="M16"/>
  <c r="N16"/>
  <c r="O16"/>
  <c r="P16"/>
  <c r="Q16"/>
  <c r="R16"/>
  <c r="S16"/>
  <c r="T16"/>
  <c r="U16"/>
  <c r="V16"/>
  <c r="W16"/>
  <c r="X16"/>
  <c r="Y16"/>
  <c r="Z16"/>
  <c r="AA16"/>
  <c r="AB16"/>
  <c r="AC16"/>
  <c r="AD16"/>
  <c r="AE16"/>
  <c r="AF16"/>
  <c r="AG16"/>
  <c r="AH16"/>
  <c r="AI16"/>
  <c r="AJ16"/>
  <c r="AK16"/>
  <c r="AL16"/>
  <c r="AM16"/>
  <c r="AN16"/>
  <c r="AO16"/>
  <c r="E17"/>
  <c r="F17"/>
  <c r="G17"/>
  <c r="H17"/>
  <c r="I17"/>
  <c r="J17"/>
  <c r="K17"/>
  <c r="L17"/>
  <c r="M17"/>
  <c r="N17"/>
  <c r="O17"/>
  <c r="P17"/>
  <c r="Q17"/>
  <c r="R17"/>
  <c r="S17"/>
  <c r="T17"/>
  <c r="U17"/>
  <c r="V17"/>
  <c r="W17"/>
  <c r="X17"/>
  <c r="Y17"/>
  <c r="Z17"/>
  <c r="AA17"/>
  <c r="AB17"/>
  <c r="AC17"/>
  <c r="AD17"/>
  <c r="AE17"/>
  <c r="AF17"/>
  <c r="AG17"/>
  <c r="AH17"/>
  <c r="AI17"/>
  <c r="AJ17"/>
  <c r="AK17"/>
  <c r="AL17"/>
  <c r="AM17"/>
  <c r="AN17"/>
  <c r="AO17"/>
  <c r="E18"/>
  <c r="F18"/>
  <c r="G18"/>
  <c r="H18"/>
  <c r="I18"/>
  <c r="J18"/>
  <c r="K18"/>
  <c r="L18"/>
  <c r="M18"/>
  <c r="N18"/>
  <c r="O18"/>
  <c r="V18"/>
  <c r="W18"/>
  <c r="X18"/>
  <c r="Y18"/>
  <c r="Z18"/>
  <c r="AA18"/>
  <c r="AB18"/>
  <c r="AC18"/>
  <c r="AD18"/>
  <c r="AE18"/>
  <c r="AF18"/>
  <c r="AG18"/>
  <c r="AH18"/>
  <c r="AI18"/>
  <c r="AJ18"/>
  <c r="AK18"/>
  <c r="AL18"/>
  <c r="AM18"/>
  <c r="AN18"/>
  <c r="AO18"/>
  <c r="E19"/>
  <c r="F19"/>
  <c r="G19"/>
  <c r="H19"/>
  <c r="I19"/>
  <c r="J19"/>
  <c r="K19"/>
  <c r="L19"/>
  <c r="M19"/>
  <c r="N19"/>
  <c r="O19"/>
  <c r="P19"/>
  <c r="Q19"/>
  <c r="R19"/>
  <c r="S19"/>
  <c r="T19"/>
  <c r="U19"/>
  <c r="V19"/>
  <c r="W19"/>
  <c r="X19"/>
  <c r="Y19"/>
  <c r="Z19"/>
  <c r="AA19"/>
  <c r="AB19"/>
  <c r="AC19"/>
  <c r="AD19"/>
  <c r="AE19"/>
  <c r="AF19"/>
  <c r="AG19"/>
  <c r="AH19"/>
  <c r="AI19"/>
  <c r="AJ19"/>
  <c r="AK19"/>
  <c r="AL19"/>
  <c r="AM19"/>
  <c r="AN19"/>
  <c r="AO19"/>
  <c r="E20"/>
  <c r="F20"/>
  <c r="G20"/>
  <c r="H20"/>
  <c r="I20"/>
  <c r="J20"/>
  <c r="K20"/>
  <c r="L20"/>
  <c r="M20"/>
  <c r="N20"/>
  <c r="O20"/>
  <c r="P20"/>
  <c r="Q20"/>
  <c r="R20"/>
  <c r="S20"/>
  <c r="T20"/>
  <c r="U20"/>
  <c r="V20"/>
  <c r="W20"/>
  <c r="X20"/>
  <c r="Y20"/>
  <c r="Z20"/>
  <c r="AA20"/>
  <c r="AB20"/>
  <c r="AC20"/>
  <c r="AD20"/>
  <c r="AE20"/>
  <c r="AF20"/>
  <c r="AG20"/>
  <c r="AH20"/>
  <c r="AI20"/>
  <c r="AJ20"/>
  <c r="AK20"/>
  <c r="AL20"/>
  <c r="AM20"/>
  <c r="AN20"/>
  <c r="AO20"/>
  <c r="E21"/>
  <c r="F21"/>
  <c r="G21"/>
  <c r="H21"/>
  <c r="I21"/>
  <c r="J21"/>
  <c r="K21"/>
  <c r="L21"/>
  <c r="M21"/>
  <c r="N21"/>
  <c r="O21"/>
  <c r="P21"/>
  <c r="Q21"/>
  <c r="R21"/>
  <c r="S21"/>
  <c r="T21"/>
  <c r="U21"/>
  <c r="V21"/>
  <c r="W21"/>
  <c r="X21"/>
  <c r="Y21"/>
  <c r="Z21"/>
  <c r="AA21"/>
  <c r="AB21"/>
  <c r="AC21"/>
  <c r="AD21"/>
  <c r="AE21"/>
  <c r="AF21"/>
  <c r="AG21"/>
  <c r="AH21"/>
  <c r="AI21"/>
  <c r="AJ21"/>
  <c r="AK21"/>
  <c r="AL21"/>
  <c r="AM21"/>
  <c r="AN21"/>
  <c r="AO21"/>
  <c r="E23"/>
  <c r="F23"/>
  <c r="G23"/>
  <c r="H23"/>
  <c r="I23"/>
  <c r="J23"/>
  <c r="K23"/>
  <c r="L23"/>
  <c r="M23"/>
  <c r="N23"/>
  <c r="O23"/>
  <c r="P23"/>
  <c r="Q23"/>
  <c r="R23"/>
  <c r="S23"/>
  <c r="T23"/>
  <c r="U23"/>
  <c r="V23"/>
  <c r="W23"/>
  <c r="X23"/>
  <c r="Y23"/>
  <c r="Z23"/>
  <c r="AA23"/>
  <c r="AB23"/>
  <c r="AC23"/>
  <c r="AD23"/>
  <c r="AE23"/>
  <c r="AF23"/>
  <c r="AG23"/>
  <c r="AH23"/>
  <c r="AI23"/>
  <c r="AJ23"/>
  <c r="AK23"/>
  <c r="AL23"/>
  <c r="AM23"/>
  <c r="AN23"/>
  <c r="AO23"/>
  <c r="E24"/>
  <c r="F24"/>
  <c r="G24"/>
  <c r="H24"/>
  <c r="I24"/>
  <c r="J24"/>
  <c r="K24"/>
  <c r="L24"/>
  <c r="M24"/>
  <c r="N24"/>
  <c r="O24"/>
  <c r="P24"/>
  <c r="Q24"/>
  <c r="R24"/>
  <c r="S24"/>
  <c r="T24"/>
  <c r="U24"/>
  <c r="V24"/>
  <c r="W24"/>
  <c r="X24"/>
  <c r="Y24"/>
  <c r="Z24"/>
  <c r="AA24"/>
  <c r="AB24"/>
  <c r="AC24"/>
  <c r="AD24"/>
  <c r="AE24"/>
  <c r="AF24"/>
  <c r="AG24"/>
  <c r="AH24"/>
  <c r="AI24"/>
  <c r="AJ24"/>
  <c r="AK24"/>
  <c r="AL24"/>
  <c r="AM24"/>
  <c r="AN24"/>
  <c r="AO24"/>
  <c r="E25"/>
  <c r="F25"/>
  <c r="G25"/>
  <c r="H25"/>
  <c r="I25"/>
  <c r="J25"/>
  <c r="K25"/>
  <c r="L25"/>
  <c r="M25"/>
  <c r="N25"/>
  <c r="O25"/>
  <c r="P25"/>
  <c r="Q25"/>
  <c r="R25"/>
  <c r="S25"/>
  <c r="T25"/>
  <c r="U25"/>
  <c r="V25"/>
  <c r="W25"/>
  <c r="X25"/>
  <c r="Y25"/>
  <c r="Z25"/>
  <c r="AA25"/>
  <c r="AB25"/>
  <c r="AC25"/>
  <c r="AD25"/>
  <c r="AE25"/>
  <c r="AF25"/>
  <c r="AG25"/>
  <c r="AH25"/>
  <c r="AI25"/>
  <c r="AJ25"/>
  <c r="AK25"/>
  <c r="AL25"/>
  <c r="AM25"/>
  <c r="AN25"/>
  <c r="AO25"/>
  <c r="E26"/>
  <c r="F26"/>
  <c r="G26"/>
  <c r="H26"/>
  <c r="I26"/>
  <c r="J26"/>
  <c r="K26"/>
  <c r="L26"/>
  <c r="M26"/>
  <c r="N26"/>
  <c r="O26"/>
  <c r="P26"/>
  <c r="Q26"/>
  <c r="R26"/>
  <c r="S26"/>
  <c r="T26"/>
  <c r="U26"/>
  <c r="V26"/>
  <c r="W26"/>
  <c r="X26"/>
  <c r="Y26"/>
  <c r="Z26"/>
  <c r="AA26"/>
  <c r="AB26"/>
  <c r="AC26"/>
  <c r="AD26"/>
  <c r="AE26"/>
  <c r="AF26"/>
  <c r="AG26"/>
  <c r="AH26"/>
  <c r="AI26"/>
  <c r="AJ26"/>
  <c r="AK26"/>
  <c r="AL26"/>
  <c r="AM26"/>
  <c r="AN26"/>
  <c r="E27"/>
  <c r="F27"/>
  <c r="G27"/>
  <c r="H27"/>
  <c r="I27"/>
  <c r="J27"/>
  <c r="K27"/>
  <c r="L27"/>
  <c r="M27"/>
  <c r="N27"/>
  <c r="O27"/>
  <c r="P27"/>
  <c r="Q27"/>
  <c r="R27"/>
  <c r="S27"/>
  <c r="T27"/>
  <c r="U27"/>
  <c r="V27"/>
  <c r="W27"/>
  <c r="X27"/>
  <c r="Y27"/>
  <c r="Z27"/>
  <c r="AA27"/>
  <c r="AB27"/>
  <c r="AC27"/>
  <c r="AD27"/>
  <c r="AE27"/>
  <c r="AF27"/>
  <c r="AG27"/>
  <c r="AH27"/>
  <c r="AI27"/>
  <c r="AJ27"/>
  <c r="AK27"/>
  <c r="AL27"/>
  <c r="AM27"/>
  <c r="AN27"/>
  <c r="AO27"/>
  <c r="E28"/>
  <c r="F28"/>
  <c r="G28"/>
  <c r="H28"/>
  <c r="I28"/>
  <c r="J28"/>
  <c r="K28"/>
  <c r="L28"/>
  <c r="M28"/>
  <c r="N28"/>
  <c r="O28"/>
  <c r="P28"/>
  <c r="Q28"/>
  <c r="R28"/>
  <c r="S28"/>
  <c r="T28"/>
  <c r="U28"/>
  <c r="V28"/>
  <c r="W28"/>
  <c r="X28"/>
  <c r="Y28"/>
  <c r="Z28"/>
  <c r="AA28"/>
  <c r="AB28"/>
  <c r="AC28"/>
  <c r="AD28"/>
  <c r="AE28"/>
  <c r="AF28"/>
  <c r="AG28"/>
  <c r="AH28"/>
  <c r="AI28"/>
  <c r="AJ28"/>
  <c r="AK28"/>
  <c r="AL28"/>
  <c r="AM28"/>
  <c r="AN28"/>
  <c r="AO28"/>
  <c r="E29"/>
  <c r="F29"/>
  <c r="G29"/>
  <c r="H29"/>
  <c r="I29"/>
  <c r="J29"/>
  <c r="K29"/>
  <c r="L29"/>
  <c r="M29"/>
  <c r="N29"/>
  <c r="O29"/>
  <c r="P29"/>
  <c r="Q29"/>
  <c r="R29"/>
  <c r="S29"/>
  <c r="T29"/>
  <c r="U29"/>
  <c r="V29"/>
  <c r="W29"/>
  <c r="X29"/>
  <c r="Y29"/>
  <c r="Z29"/>
  <c r="AA29"/>
  <c r="AB29"/>
  <c r="AC29"/>
  <c r="AD29"/>
  <c r="AE29"/>
  <c r="AF29"/>
  <c r="AG29"/>
  <c r="AH29"/>
  <c r="AI29"/>
  <c r="AJ29"/>
  <c r="AK29"/>
  <c r="AL29"/>
  <c r="AM29"/>
  <c r="AN29"/>
  <c r="AO29"/>
  <c r="E30"/>
  <c r="F30"/>
  <c r="G30"/>
  <c r="H30"/>
  <c r="I30"/>
  <c r="J30"/>
  <c r="K30"/>
  <c r="L30"/>
  <c r="M30"/>
  <c r="N30"/>
  <c r="O30"/>
  <c r="P30"/>
  <c r="Q30"/>
  <c r="R30"/>
  <c r="S30"/>
  <c r="T30"/>
  <c r="U30"/>
  <c r="V30"/>
  <c r="W30"/>
  <c r="X30"/>
  <c r="Y30"/>
  <c r="Z30"/>
  <c r="AA30"/>
  <c r="AB30"/>
  <c r="AC30"/>
  <c r="AD30"/>
  <c r="AE30"/>
  <c r="AF30"/>
  <c r="AG30"/>
  <c r="AH30"/>
  <c r="AI30"/>
  <c r="AJ30"/>
  <c r="AK30"/>
  <c r="AL30"/>
  <c r="AM30"/>
  <c r="AN30"/>
  <c r="AO30"/>
  <c r="E31"/>
  <c r="F31"/>
  <c r="G31"/>
  <c r="H31"/>
  <c r="I31"/>
  <c r="J31"/>
  <c r="K31"/>
  <c r="L31"/>
  <c r="M31"/>
  <c r="N31"/>
  <c r="O31"/>
  <c r="P31"/>
  <c r="Q31"/>
  <c r="R31"/>
  <c r="S31"/>
  <c r="T31"/>
  <c r="U31"/>
  <c r="V31"/>
  <c r="W31"/>
  <c r="X31"/>
  <c r="Y31"/>
  <c r="Z31"/>
  <c r="AA31"/>
  <c r="AB31"/>
  <c r="AC31"/>
  <c r="AD31"/>
  <c r="AE31"/>
  <c r="AF31"/>
  <c r="AG31"/>
  <c r="AH31"/>
  <c r="AI31"/>
  <c r="AJ31"/>
  <c r="AK31"/>
  <c r="AL31"/>
  <c r="AM31"/>
  <c r="AN31"/>
  <c r="AO31"/>
  <c r="E32"/>
  <c r="F32"/>
  <c r="G32"/>
  <c r="H32"/>
  <c r="I32"/>
  <c r="J32"/>
  <c r="K32"/>
  <c r="L32"/>
  <c r="M32"/>
  <c r="N32"/>
  <c r="O32"/>
  <c r="P32"/>
  <c r="Q32"/>
  <c r="R32"/>
  <c r="S32"/>
  <c r="T32"/>
  <c r="U32"/>
  <c r="V32"/>
  <c r="W32"/>
  <c r="X32"/>
  <c r="Y32"/>
  <c r="Z32"/>
  <c r="AA32"/>
  <c r="AB32"/>
  <c r="AC32"/>
  <c r="AD32"/>
  <c r="AE32"/>
  <c r="AF32"/>
  <c r="AG32"/>
  <c r="AH32"/>
  <c r="AI32"/>
  <c r="AJ32"/>
  <c r="AK32"/>
  <c r="AL32"/>
  <c r="AM32"/>
  <c r="AN32"/>
  <c r="AO32"/>
  <c r="E33"/>
  <c r="F33"/>
  <c r="G33"/>
  <c r="H33"/>
  <c r="I33"/>
  <c r="J33"/>
  <c r="K33"/>
  <c r="L33"/>
  <c r="M33"/>
  <c r="N33"/>
  <c r="O33"/>
  <c r="P33"/>
  <c r="Q33"/>
  <c r="R33"/>
  <c r="S33"/>
  <c r="T33"/>
  <c r="U33"/>
  <c r="V33"/>
  <c r="W33"/>
  <c r="X33"/>
  <c r="Y33"/>
  <c r="Z33"/>
  <c r="AA33"/>
  <c r="AB33"/>
  <c r="AC33"/>
  <c r="AD33"/>
  <c r="AE33"/>
  <c r="AF33"/>
  <c r="AG33"/>
  <c r="AH33"/>
  <c r="AI33"/>
  <c r="AJ33"/>
  <c r="AK33"/>
  <c r="AL33"/>
  <c r="AM33"/>
  <c r="AN33"/>
  <c r="AO33"/>
  <c r="E34"/>
  <c r="F34"/>
  <c r="G34"/>
  <c r="H34"/>
  <c r="I34"/>
  <c r="J34"/>
  <c r="K34"/>
  <c r="L34"/>
  <c r="M34"/>
  <c r="N34"/>
  <c r="O34"/>
  <c r="P34"/>
  <c r="Q34"/>
  <c r="R34"/>
  <c r="S34"/>
  <c r="T34"/>
  <c r="U34"/>
  <c r="V34"/>
  <c r="W34"/>
  <c r="X34"/>
  <c r="Y34"/>
  <c r="Z34"/>
  <c r="AA34"/>
  <c r="AB34"/>
  <c r="AC34"/>
  <c r="AD34"/>
  <c r="AE34"/>
  <c r="AF34"/>
  <c r="AG34"/>
  <c r="AH34"/>
  <c r="AI34"/>
  <c r="AJ34"/>
  <c r="AK34"/>
  <c r="AL34"/>
  <c r="AM34"/>
  <c r="AN34"/>
  <c r="AO34"/>
  <c r="E35"/>
  <c r="F35"/>
  <c r="G35"/>
  <c r="H35"/>
  <c r="I35"/>
  <c r="J35"/>
  <c r="K35"/>
  <c r="L35"/>
  <c r="M35"/>
  <c r="N35"/>
  <c r="O35"/>
  <c r="P35"/>
  <c r="Q35"/>
  <c r="R35"/>
  <c r="S35"/>
  <c r="T35"/>
  <c r="U35"/>
  <c r="V35"/>
  <c r="W35"/>
  <c r="X35"/>
  <c r="Y35"/>
  <c r="Z35"/>
  <c r="AA35"/>
  <c r="AB35"/>
  <c r="AC35"/>
  <c r="AD35"/>
  <c r="AE35"/>
  <c r="AF35"/>
  <c r="AG35"/>
  <c r="AH35"/>
  <c r="AI35"/>
  <c r="AJ35"/>
  <c r="AK35"/>
  <c r="AL35"/>
  <c r="AM35"/>
  <c r="AN35"/>
  <c r="AO35"/>
  <c r="E36"/>
  <c r="F36"/>
  <c r="G36"/>
  <c r="H36"/>
  <c r="I36"/>
  <c r="J36"/>
  <c r="K36"/>
  <c r="L36"/>
  <c r="M36"/>
  <c r="N36"/>
  <c r="O36"/>
  <c r="P36"/>
  <c r="Q36"/>
  <c r="R36"/>
  <c r="S36"/>
  <c r="T36"/>
  <c r="U36"/>
  <c r="V36"/>
  <c r="W36"/>
  <c r="X36"/>
  <c r="Y36"/>
  <c r="Z36"/>
  <c r="AA36"/>
  <c r="AB36"/>
  <c r="AC36"/>
  <c r="AD36"/>
  <c r="AE36"/>
  <c r="AF36"/>
  <c r="AG36"/>
  <c r="AH36"/>
  <c r="AI36"/>
  <c r="AJ36"/>
  <c r="AK36"/>
  <c r="AL36"/>
  <c r="AM36"/>
  <c r="AN36"/>
  <c r="AO36"/>
  <c r="E37"/>
  <c r="F37"/>
  <c r="G37"/>
  <c r="H37"/>
  <c r="I37"/>
  <c r="J37"/>
  <c r="K37"/>
  <c r="L37"/>
  <c r="M37"/>
  <c r="N37"/>
  <c r="O37"/>
  <c r="P37"/>
  <c r="Q37"/>
  <c r="R37"/>
  <c r="S37"/>
  <c r="T37"/>
  <c r="U37"/>
  <c r="V37"/>
  <c r="W37"/>
  <c r="X37"/>
  <c r="Y37"/>
  <c r="Z37"/>
  <c r="AA37"/>
  <c r="AB37"/>
  <c r="AC37"/>
  <c r="AD37"/>
  <c r="AE37"/>
  <c r="AF37"/>
  <c r="AG37"/>
  <c r="AH37"/>
  <c r="AI37"/>
  <c r="AJ37"/>
  <c r="AK37"/>
  <c r="AL37"/>
  <c r="AM37"/>
  <c r="AN37"/>
  <c r="AO37"/>
  <c r="E38"/>
  <c r="F38"/>
  <c r="G38"/>
  <c r="H38"/>
  <c r="I38"/>
  <c r="J38"/>
  <c r="K38"/>
  <c r="L38"/>
  <c r="M38"/>
  <c r="N38"/>
  <c r="O38"/>
  <c r="P38"/>
  <c r="Q38"/>
  <c r="R38"/>
  <c r="S38"/>
  <c r="T38"/>
  <c r="U38"/>
  <c r="V38"/>
  <c r="W38"/>
  <c r="X38"/>
  <c r="Y38"/>
  <c r="Z38"/>
  <c r="AA38"/>
  <c r="AB38"/>
  <c r="AC38"/>
  <c r="AD38"/>
  <c r="AE38"/>
  <c r="AF38"/>
  <c r="AG38"/>
  <c r="AH38"/>
  <c r="AI38"/>
  <c r="AJ38"/>
  <c r="AK38"/>
  <c r="AL38"/>
  <c r="AM38"/>
  <c r="AN38"/>
  <c r="AO38"/>
  <c r="E39"/>
  <c r="F39"/>
  <c r="G39"/>
  <c r="H39"/>
  <c r="I39"/>
  <c r="J39"/>
  <c r="K39"/>
  <c r="L39"/>
  <c r="M39"/>
  <c r="N39"/>
  <c r="O39"/>
  <c r="P39"/>
  <c r="Q39"/>
  <c r="R39"/>
  <c r="S39"/>
  <c r="T39"/>
  <c r="U39"/>
  <c r="V39"/>
  <c r="W39"/>
  <c r="X39"/>
  <c r="Y39"/>
  <c r="Z39"/>
  <c r="AA39"/>
  <c r="AB39"/>
  <c r="AC39"/>
  <c r="AD39"/>
  <c r="AE39"/>
  <c r="AF39"/>
  <c r="AG39"/>
  <c r="AH39"/>
  <c r="AI39"/>
  <c r="AJ39"/>
  <c r="AK39"/>
  <c r="AL39"/>
  <c r="AM39"/>
  <c r="AN39"/>
  <c r="AO39"/>
  <c r="E40"/>
  <c r="F40"/>
  <c r="G40"/>
  <c r="H40"/>
  <c r="I40"/>
  <c r="J40"/>
  <c r="K40"/>
  <c r="L40"/>
  <c r="M40"/>
  <c r="N40"/>
  <c r="O40"/>
  <c r="P40"/>
  <c r="Q40"/>
  <c r="R40"/>
  <c r="S40"/>
  <c r="T40"/>
  <c r="U40"/>
  <c r="V40"/>
  <c r="W40"/>
  <c r="X40"/>
  <c r="Y40"/>
  <c r="Z40"/>
  <c r="AA40"/>
  <c r="AB40"/>
  <c r="AC40"/>
  <c r="AD40"/>
  <c r="AE40"/>
  <c r="AF40"/>
  <c r="AG40"/>
  <c r="AH40"/>
  <c r="AI40"/>
  <c r="AJ40"/>
  <c r="AK40"/>
  <c r="AL40"/>
  <c r="AM40"/>
  <c r="AN40"/>
  <c r="AO40"/>
  <c r="E41"/>
  <c r="F41"/>
  <c r="G41"/>
  <c r="H41"/>
  <c r="I41"/>
  <c r="J41"/>
  <c r="K41"/>
  <c r="L41"/>
  <c r="M41"/>
  <c r="N41"/>
  <c r="O41"/>
  <c r="P41"/>
  <c r="Q41"/>
  <c r="R41"/>
  <c r="S41"/>
  <c r="T41"/>
  <c r="U41"/>
  <c r="V41"/>
  <c r="W41"/>
  <c r="X41"/>
  <c r="Y41"/>
  <c r="Z41"/>
  <c r="AA41"/>
  <c r="AB41"/>
  <c r="AC41"/>
  <c r="AD41"/>
  <c r="AE41"/>
  <c r="AF41"/>
  <c r="AG41"/>
  <c r="AH41"/>
  <c r="AI41"/>
  <c r="AJ41"/>
  <c r="AK41"/>
  <c r="AL41"/>
  <c r="AM41"/>
  <c r="AN41"/>
  <c r="AO41"/>
  <c r="E42"/>
  <c r="F42"/>
  <c r="G42"/>
  <c r="H42"/>
  <c r="I42"/>
  <c r="J42"/>
  <c r="K42"/>
  <c r="L42"/>
  <c r="M42"/>
  <c r="N42"/>
  <c r="O42"/>
  <c r="P42"/>
  <c r="Q42"/>
  <c r="R42"/>
  <c r="S42"/>
  <c r="T42"/>
  <c r="U42"/>
  <c r="V42"/>
  <c r="W42"/>
  <c r="X42"/>
  <c r="Y42"/>
  <c r="Z42"/>
  <c r="AA42"/>
  <c r="AB42"/>
  <c r="AC42"/>
  <c r="AD42"/>
  <c r="AE42"/>
  <c r="AF42"/>
  <c r="AG42"/>
  <c r="AH42"/>
  <c r="AI42"/>
  <c r="AJ42"/>
  <c r="AK42"/>
  <c r="AL42"/>
  <c r="AM42"/>
  <c r="AN42"/>
  <c r="AO42"/>
  <c r="E43"/>
  <c r="F43"/>
  <c r="G43"/>
  <c r="H43"/>
  <c r="I43"/>
  <c r="J43"/>
  <c r="K43"/>
  <c r="L43"/>
  <c r="M43"/>
  <c r="N43"/>
  <c r="O43"/>
  <c r="P43"/>
  <c r="Q43"/>
  <c r="R43"/>
  <c r="S43"/>
  <c r="T43"/>
  <c r="U43"/>
  <c r="V43"/>
  <c r="W43"/>
  <c r="X43"/>
  <c r="Y43"/>
  <c r="Z43"/>
  <c r="AA43"/>
  <c r="AB43"/>
  <c r="AC43"/>
  <c r="AD43"/>
  <c r="AE43"/>
  <c r="AF43"/>
  <c r="AG43"/>
  <c r="AH43"/>
  <c r="AI43"/>
  <c r="AJ43"/>
  <c r="AK43"/>
  <c r="AL43"/>
  <c r="AM43"/>
  <c r="AN43"/>
  <c r="AO43"/>
  <c r="E44"/>
  <c r="F44"/>
  <c r="G44"/>
  <c r="H44"/>
  <c r="I44"/>
  <c r="J44"/>
  <c r="K44"/>
  <c r="L44"/>
  <c r="M44"/>
  <c r="N44"/>
  <c r="O44"/>
  <c r="P44"/>
  <c r="Q44"/>
  <c r="R44"/>
  <c r="S44"/>
  <c r="T44"/>
  <c r="U44"/>
  <c r="V44"/>
  <c r="W44"/>
  <c r="X44"/>
  <c r="Y44"/>
  <c r="Z44"/>
  <c r="AA44"/>
  <c r="AB44"/>
  <c r="AC44"/>
  <c r="AD44"/>
  <c r="AE44"/>
  <c r="AF44"/>
  <c r="AG44"/>
  <c r="AH44"/>
  <c r="AI44"/>
  <c r="AJ44"/>
  <c r="AK44"/>
  <c r="AL44"/>
  <c r="AM44"/>
  <c r="AN44"/>
  <c r="AO44"/>
  <c r="E45"/>
  <c r="F45"/>
  <c r="G45"/>
  <c r="H45"/>
  <c r="I45"/>
  <c r="J45"/>
  <c r="K45"/>
  <c r="L45"/>
  <c r="M45"/>
  <c r="N45"/>
  <c r="O45"/>
  <c r="P45"/>
  <c r="Q45"/>
  <c r="R45"/>
  <c r="S45"/>
  <c r="T45"/>
  <c r="U45"/>
  <c r="V45"/>
  <c r="W45"/>
  <c r="X45"/>
  <c r="Y45"/>
  <c r="Z45"/>
  <c r="AA45"/>
  <c r="AB45"/>
  <c r="AC45"/>
  <c r="AD45"/>
  <c r="AE45"/>
  <c r="AF45"/>
  <c r="AG45"/>
  <c r="AH45"/>
  <c r="AI45"/>
  <c r="AJ45"/>
  <c r="AK45"/>
  <c r="AL45"/>
  <c r="AM45"/>
  <c r="AN45"/>
  <c r="AO45"/>
  <c r="E46"/>
  <c r="F46"/>
  <c r="G46"/>
  <c r="H46"/>
  <c r="I46"/>
  <c r="J46"/>
  <c r="K46"/>
  <c r="L46"/>
  <c r="M46"/>
  <c r="N46"/>
  <c r="O46"/>
  <c r="P46"/>
  <c r="Q46"/>
  <c r="R46"/>
  <c r="S46"/>
  <c r="T46"/>
  <c r="U46"/>
  <c r="V46"/>
  <c r="W46"/>
  <c r="X46"/>
  <c r="Y46"/>
  <c r="Z46"/>
  <c r="AA46"/>
  <c r="AB46"/>
  <c r="AC46"/>
  <c r="AD46"/>
  <c r="AE46"/>
  <c r="AF46"/>
  <c r="AG46"/>
  <c r="AH46"/>
  <c r="AI46"/>
  <c r="AJ46"/>
  <c r="AK46"/>
  <c r="AL46"/>
  <c r="AM46"/>
  <c r="AN46"/>
  <c r="AO46"/>
  <c r="E47"/>
  <c r="F47"/>
  <c r="G47"/>
  <c r="H47"/>
  <c r="I47"/>
  <c r="J47"/>
  <c r="K47"/>
  <c r="L47"/>
  <c r="M47"/>
  <c r="N47"/>
  <c r="O47"/>
  <c r="P47"/>
  <c r="Q47"/>
  <c r="R47"/>
  <c r="S47"/>
  <c r="T47"/>
  <c r="U47"/>
  <c r="V47"/>
  <c r="W47"/>
  <c r="X47"/>
  <c r="Y47"/>
  <c r="Z47"/>
  <c r="AA47"/>
  <c r="AB47"/>
  <c r="AC47"/>
  <c r="AD47"/>
  <c r="AE47"/>
  <c r="AF47"/>
  <c r="AG47"/>
  <c r="AH47"/>
  <c r="AI47"/>
  <c r="AJ47"/>
  <c r="AK47"/>
  <c r="AL47"/>
  <c r="AM47"/>
  <c r="AN47"/>
  <c r="AO47"/>
  <c r="E48"/>
  <c r="F48"/>
  <c r="G48"/>
  <c r="H48"/>
  <c r="I48"/>
  <c r="J48"/>
  <c r="K48"/>
  <c r="L48"/>
  <c r="M48"/>
  <c r="N48"/>
  <c r="O48"/>
  <c r="P48"/>
  <c r="Q48"/>
  <c r="R48"/>
  <c r="S48"/>
  <c r="T48"/>
  <c r="U48"/>
  <c r="V48"/>
  <c r="W48"/>
  <c r="X48"/>
  <c r="Y48"/>
  <c r="Z48"/>
  <c r="AA48"/>
  <c r="AB48"/>
  <c r="AC48"/>
  <c r="AD48"/>
  <c r="AE48"/>
  <c r="AF48"/>
  <c r="AG48"/>
  <c r="AH48"/>
  <c r="AI48"/>
  <c r="AJ48"/>
  <c r="AK48"/>
  <c r="AL48"/>
  <c r="AM48"/>
  <c r="AN48"/>
  <c r="AO48"/>
  <c r="E49"/>
  <c r="F49"/>
  <c r="G49"/>
  <c r="H49"/>
  <c r="I49"/>
  <c r="J49"/>
  <c r="K49"/>
  <c r="L49"/>
  <c r="M49"/>
  <c r="N49"/>
  <c r="O49"/>
  <c r="P49"/>
  <c r="Q49"/>
  <c r="R49"/>
  <c r="S49"/>
  <c r="T49"/>
  <c r="U49"/>
  <c r="V49"/>
  <c r="W49"/>
  <c r="X49"/>
  <c r="Y49"/>
  <c r="Z49"/>
  <c r="AA49"/>
  <c r="AB49"/>
  <c r="AC49"/>
  <c r="AD49"/>
  <c r="AE49"/>
  <c r="AF49"/>
  <c r="AG49"/>
  <c r="AH49"/>
  <c r="AI49"/>
  <c r="AJ49"/>
  <c r="AK49"/>
  <c r="AL49"/>
  <c r="AM49"/>
  <c r="AN49"/>
  <c r="AO49"/>
  <c r="E50"/>
  <c r="F50"/>
  <c r="G50"/>
  <c r="H50"/>
  <c r="I50"/>
  <c r="J50"/>
  <c r="K50"/>
  <c r="L50"/>
  <c r="M50"/>
  <c r="N50"/>
  <c r="O50"/>
  <c r="P50"/>
  <c r="Q50"/>
  <c r="R50"/>
  <c r="S50"/>
  <c r="T50"/>
  <c r="U50"/>
  <c r="V50"/>
  <c r="W50"/>
  <c r="X50"/>
  <c r="Y50"/>
  <c r="Z50"/>
  <c r="AA50"/>
  <c r="AB50"/>
  <c r="AC50"/>
  <c r="AD50"/>
  <c r="AE50"/>
  <c r="AF50"/>
  <c r="AG50"/>
  <c r="AH50"/>
  <c r="AI50"/>
  <c r="AJ50"/>
  <c r="AK50"/>
  <c r="AL50"/>
  <c r="AM50"/>
  <c r="AN50"/>
  <c r="AO50"/>
  <c r="E51"/>
  <c r="F51"/>
  <c r="G51"/>
  <c r="H51"/>
  <c r="I51"/>
  <c r="J51"/>
  <c r="K51"/>
  <c r="L51"/>
  <c r="M51"/>
  <c r="N51"/>
  <c r="O51"/>
  <c r="P51"/>
  <c r="Q51"/>
  <c r="R51"/>
  <c r="S51"/>
  <c r="T51"/>
  <c r="U51"/>
  <c r="V51"/>
  <c r="W51"/>
  <c r="X51"/>
  <c r="Y51"/>
  <c r="Z51"/>
  <c r="AA51"/>
  <c r="AB51"/>
  <c r="AC51"/>
  <c r="AD51"/>
  <c r="AE51"/>
  <c r="AF51"/>
  <c r="AG51"/>
  <c r="AH51"/>
  <c r="AI51"/>
  <c r="AJ51"/>
  <c r="AK51"/>
  <c r="AL51"/>
  <c r="AM51"/>
  <c r="AN51"/>
  <c r="AO51"/>
  <c r="E52"/>
  <c r="F52"/>
  <c r="G52"/>
  <c r="H52"/>
  <c r="I52"/>
  <c r="J52"/>
  <c r="K52"/>
  <c r="L52"/>
  <c r="M52"/>
  <c r="N52"/>
  <c r="O52"/>
  <c r="P52"/>
  <c r="Q52"/>
  <c r="R52"/>
  <c r="S52"/>
  <c r="T52"/>
  <c r="U52"/>
  <c r="V52"/>
  <c r="W52"/>
  <c r="X52"/>
  <c r="Y52"/>
  <c r="Z52"/>
  <c r="AA52"/>
  <c r="AB52"/>
  <c r="AC52"/>
  <c r="AD52"/>
  <c r="AE52"/>
  <c r="AF52"/>
  <c r="AG52"/>
  <c r="AH52"/>
  <c r="AI52"/>
  <c r="AJ52"/>
  <c r="AK52"/>
  <c r="AL52"/>
  <c r="AM52"/>
  <c r="AN52"/>
  <c r="AO52"/>
  <c r="E53"/>
  <c r="F53"/>
  <c r="G53"/>
  <c r="H53"/>
  <c r="I53"/>
  <c r="J53"/>
  <c r="K53"/>
  <c r="L53"/>
  <c r="M53"/>
  <c r="N53"/>
  <c r="O53"/>
  <c r="P53"/>
  <c r="Q53"/>
  <c r="R53"/>
  <c r="S53"/>
  <c r="T53"/>
  <c r="U53"/>
  <c r="V53"/>
  <c r="W53"/>
  <c r="X53"/>
  <c r="Y53"/>
  <c r="Z53"/>
  <c r="AA53"/>
  <c r="AB53"/>
  <c r="AC53"/>
  <c r="AD53"/>
  <c r="AE53"/>
  <c r="AF53"/>
  <c r="AG53"/>
  <c r="AH53"/>
  <c r="AI53"/>
  <c r="AJ53"/>
  <c r="AK53"/>
  <c r="AL53"/>
  <c r="AM53"/>
  <c r="AN53"/>
  <c r="AO53"/>
  <c r="D9"/>
  <c r="D10"/>
  <c r="D11"/>
  <c r="D12"/>
  <c r="D13"/>
  <c r="D14"/>
  <c r="D15"/>
  <c r="D16"/>
  <c r="D17"/>
  <c r="D18"/>
  <c r="D19"/>
  <c r="D20"/>
  <c r="D21"/>
  <c r="D23"/>
  <c r="D24"/>
  <c r="D25"/>
  <c r="D26"/>
  <c r="D27"/>
  <c r="D28"/>
  <c r="D29"/>
  <c r="D30"/>
  <c r="D31"/>
  <c r="D32"/>
  <c r="D33"/>
  <c r="D34"/>
  <c r="D35"/>
  <c r="D36"/>
  <c r="D37"/>
  <c r="D38"/>
  <c r="D39"/>
  <c r="D40"/>
  <c r="D41"/>
  <c r="D42"/>
  <c r="D43"/>
  <c r="D44"/>
  <c r="D45"/>
  <c r="D46"/>
  <c r="D47"/>
  <c r="D48"/>
  <c r="D49"/>
  <c r="D50"/>
  <c r="D51"/>
  <c r="D52"/>
  <c r="D53"/>
  <c r="B6"/>
  <c r="B7"/>
  <c r="B8"/>
  <c r="B9"/>
  <c r="B10"/>
  <c r="B11"/>
  <c r="B12"/>
  <c r="B13"/>
  <c r="B14"/>
  <c r="B15"/>
  <c r="B16"/>
  <c r="B17"/>
  <c r="B18"/>
  <c r="B19"/>
  <c r="B20"/>
  <c r="B21"/>
  <c r="B23"/>
  <c r="B24"/>
  <c r="B25"/>
  <c r="B26"/>
  <c r="B27"/>
  <c r="B28"/>
  <c r="B29"/>
  <c r="B30"/>
  <c r="B31"/>
  <c r="B32"/>
  <c r="B33"/>
  <c r="B34"/>
  <c r="B35"/>
  <c r="B36"/>
  <c r="B37"/>
  <c r="B38"/>
  <c r="B39"/>
  <c r="B40"/>
  <c r="B41"/>
  <c r="B42"/>
  <c r="B43"/>
  <c r="B44"/>
  <c r="B45"/>
  <c r="B46"/>
  <c r="B47"/>
  <c r="B48"/>
  <c r="B49"/>
  <c r="B50"/>
  <c r="B51"/>
  <c r="B52"/>
  <c r="B53"/>
  <c r="B5"/>
  <c r="AP6" l="1"/>
  <c r="AQ6"/>
  <c r="AR6"/>
  <c r="AS6"/>
  <c r="AT6"/>
  <c r="AU6"/>
  <c r="AV6"/>
  <c r="AW6"/>
  <c r="AX6"/>
  <c r="AY6"/>
  <c r="AZ6"/>
  <c r="BA6"/>
  <c r="BB6"/>
  <c r="BC6"/>
  <c r="BD6"/>
  <c r="BE6"/>
  <c r="AP7"/>
  <c r="AQ7"/>
  <c r="AR7"/>
  <c r="AS7"/>
  <c r="AT7"/>
  <c r="AU7"/>
  <c r="AV7"/>
  <c r="AW7"/>
  <c r="AX7"/>
  <c r="AY7"/>
  <c r="AZ7"/>
  <c r="BA7"/>
  <c r="BB7"/>
  <c r="BC7"/>
  <c r="BD7"/>
  <c r="BE7"/>
  <c r="AP8"/>
  <c r="AQ8"/>
  <c r="AR8"/>
  <c r="AS8"/>
  <c r="AT8"/>
  <c r="AU8"/>
  <c r="AV8"/>
  <c r="AW8"/>
  <c r="AX8"/>
  <c r="AY8"/>
  <c r="AZ8"/>
  <c r="BA8"/>
  <c r="BB8"/>
  <c r="BC8"/>
  <c r="BD8"/>
  <c r="BE8"/>
  <c r="AP9"/>
  <c r="AQ9"/>
  <c r="AR9"/>
  <c r="AS9"/>
  <c r="AT9"/>
  <c r="AU9"/>
  <c r="AV9"/>
  <c r="AW9"/>
  <c r="AX9"/>
  <c r="AY9"/>
  <c r="AZ9"/>
  <c r="BA9"/>
  <c r="BB9"/>
  <c r="BC9"/>
  <c r="BD9"/>
  <c r="BE9"/>
  <c r="AP10"/>
  <c r="AQ10"/>
  <c r="AR10"/>
  <c r="AS10"/>
  <c r="AT10"/>
  <c r="AU10"/>
  <c r="AV10"/>
  <c r="AW10"/>
  <c r="AX10"/>
  <c r="AY10"/>
  <c r="AZ10"/>
  <c r="BA10"/>
  <c r="BB10"/>
  <c r="BC10"/>
  <c r="BD10"/>
  <c r="BE10"/>
  <c r="AP11"/>
  <c r="AQ11"/>
  <c r="AR11"/>
  <c r="AS11"/>
  <c r="AT11"/>
  <c r="AU11"/>
  <c r="AV11"/>
  <c r="AW11"/>
  <c r="AX11"/>
  <c r="AY11"/>
  <c r="AZ11"/>
  <c r="BA11"/>
  <c r="BB11"/>
  <c r="BC11"/>
  <c r="BD11"/>
  <c r="BE11"/>
  <c r="AP12"/>
  <c r="AQ12"/>
  <c r="AR12"/>
  <c r="AS12"/>
  <c r="AT12"/>
  <c r="AU12"/>
  <c r="AV12"/>
  <c r="AW12"/>
  <c r="AX12"/>
  <c r="AY12"/>
  <c r="AZ12"/>
  <c r="BA12"/>
  <c r="BB12"/>
  <c r="BC12"/>
  <c r="BD12"/>
  <c r="BE12"/>
  <c r="AP13"/>
  <c r="AQ13"/>
  <c r="AR13"/>
  <c r="AS13"/>
  <c r="AT13"/>
  <c r="AU13"/>
  <c r="AV13"/>
  <c r="AW13"/>
  <c r="AX13"/>
  <c r="AY13"/>
  <c r="AZ13"/>
  <c r="BA13"/>
  <c r="BB13"/>
  <c r="BC13"/>
  <c r="BD13"/>
  <c r="BE13"/>
  <c r="AP14"/>
  <c r="AQ14"/>
  <c r="AR14"/>
  <c r="AS14"/>
  <c r="AT14"/>
  <c r="AU14"/>
  <c r="AV14"/>
  <c r="AW14"/>
  <c r="AX14"/>
  <c r="AY14"/>
  <c r="AZ14"/>
  <c r="BA14"/>
  <c r="BB14"/>
  <c r="BC14"/>
  <c r="BD14"/>
  <c r="BE14"/>
  <c r="AP15"/>
  <c r="AQ15"/>
  <c r="AR15"/>
  <c r="AS15"/>
  <c r="AT15"/>
  <c r="AU15"/>
  <c r="AV15"/>
  <c r="AW15"/>
  <c r="AX15"/>
  <c r="AY15"/>
  <c r="AZ15"/>
  <c r="BA15"/>
  <c r="BB15"/>
  <c r="BC15"/>
  <c r="BD15"/>
  <c r="BE15"/>
  <c r="AP16"/>
  <c r="AQ16"/>
  <c r="AR16"/>
  <c r="AS16"/>
  <c r="AT16"/>
  <c r="AU16"/>
  <c r="AV16"/>
  <c r="AW16"/>
  <c r="AX16"/>
  <c r="AY16"/>
  <c r="AZ16"/>
  <c r="BA16"/>
  <c r="BB16"/>
  <c r="BC16"/>
  <c r="BD16"/>
  <c r="BE16"/>
  <c r="AP17"/>
  <c r="AQ17"/>
  <c r="AR17"/>
  <c r="AS17"/>
  <c r="AT17"/>
  <c r="AU17"/>
  <c r="AV17"/>
  <c r="AW17"/>
  <c r="AX17"/>
  <c r="AY17"/>
  <c r="AZ17"/>
  <c r="BA17"/>
  <c r="BB17"/>
  <c r="BC17"/>
  <c r="BD17"/>
  <c r="BE17"/>
  <c r="AP18"/>
  <c r="AQ18"/>
  <c r="AR18"/>
  <c r="AS18"/>
  <c r="AT18"/>
  <c r="AU18"/>
  <c r="AV18"/>
  <c r="AW18"/>
  <c r="AX18"/>
  <c r="AY18"/>
  <c r="AZ18"/>
  <c r="BA18"/>
  <c r="BB18"/>
  <c r="BC18"/>
  <c r="BD18"/>
  <c r="BE18"/>
  <c r="AP19"/>
  <c r="AQ19"/>
  <c r="AR19"/>
  <c r="AS19"/>
  <c r="AT19"/>
  <c r="AU19"/>
  <c r="AV19"/>
  <c r="AW19"/>
  <c r="AX19"/>
  <c r="AY19"/>
  <c r="AZ19"/>
  <c r="BA19"/>
  <c r="BB19"/>
  <c r="BC19"/>
  <c r="BD19"/>
  <c r="BE19"/>
  <c r="AP20"/>
  <c r="AQ20"/>
  <c r="AR20"/>
  <c r="AS20"/>
  <c r="AT20"/>
  <c r="AU20"/>
  <c r="AV20"/>
  <c r="AW20"/>
  <c r="AX20"/>
  <c r="AY20"/>
  <c r="AZ20"/>
  <c r="BA20"/>
  <c r="BB20"/>
  <c r="BC20"/>
  <c r="BD20"/>
  <c r="BE20"/>
  <c r="AP21"/>
  <c r="AQ21"/>
  <c r="AR21"/>
  <c r="AS21"/>
  <c r="AT21"/>
  <c r="AU21"/>
  <c r="AV21"/>
  <c r="AW21"/>
  <c r="AX21"/>
  <c r="AY21"/>
  <c r="AZ21"/>
  <c r="BA21"/>
  <c r="BB21"/>
  <c r="BC21"/>
  <c r="BD21"/>
  <c r="BE21"/>
  <c r="AP23"/>
  <c r="AQ23"/>
  <c r="AR23"/>
  <c r="AS23"/>
  <c r="AT23"/>
  <c r="AU23"/>
  <c r="AV23"/>
  <c r="AW23"/>
  <c r="AX23"/>
  <c r="AY23"/>
  <c r="AZ23"/>
  <c r="BA23"/>
  <c r="BB23"/>
  <c r="BC23"/>
  <c r="BD23"/>
  <c r="BE23"/>
  <c r="AP24"/>
  <c r="AQ24"/>
  <c r="AR24"/>
  <c r="AS24"/>
  <c r="AT24"/>
  <c r="AU24"/>
  <c r="AV24"/>
  <c r="AW24"/>
  <c r="AX24"/>
  <c r="AY24"/>
  <c r="AZ24"/>
  <c r="BA24"/>
  <c r="BB24"/>
  <c r="BC24"/>
  <c r="BD24"/>
  <c r="BE24"/>
  <c r="AP25"/>
  <c r="AQ25"/>
  <c r="AR25"/>
  <c r="AS25"/>
  <c r="AT25"/>
  <c r="AU25"/>
  <c r="AV25"/>
  <c r="AW25"/>
  <c r="AX25"/>
  <c r="AY25"/>
  <c r="AZ25"/>
  <c r="BA25"/>
  <c r="BB25"/>
  <c r="BC25"/>
  <c r="BD25"/>
  <c r="BE25"/>
  <c r="AP26"/>
  <c r="AQ26"/>
  <c r="AR26"/>
  <c r="AS26"/>
  <c r="AT26"/>
  <c r="AU26"/>
  <c r="AV26"/>
  <c r="AW26"/>
  <c r="AX26"/>
  <c r="AY26"/>
  <c r="AZ26"/>
  <c r="BA26"/>
  <c r="BB26"/>
  <c r="BC26"/>
  <c r="BD26"/>
  <c r="BE26"/>
  <c r="AP27"/>
  <c r="AQ27"/>
  <c r="AR27"/>
  <c r="AS27"/>
  <c r="AT27"/>
  <c r="AU27"/>
  <c r="AV27"/>
  <c r="AW27"/>
  <c r="AX27"/>
  <c r="AY27"/>
  <c r="AZ27"/>
  <c r="BA27"/>
  <c r="BB27"/>
  <c r="BC27"/>
  <c r="BD27"/>
  <c r="BE27"/>
  <c r="AP28"/>
  <c r="AQ28"/>
  <c r="AR28"/>
  <c r="AS28"/>
  <c r="AT28"/>
  <c r="AU28"/>
  <c r="AV28"/>
  <c r="AW28"/>
  <c r="AX28"/>
  <c r="AY28"/>
  <c r="AZ28"/>
  <c r="BA28"/>
  <c r="BB28"/>
  <c r="BC28"/>
  <c r="BD28"/>
  <c r="BE28"/>
  <c r="AP29"/>
  <c r="AQ29"/>
  <c r="AR29"/>
  <c r="AS29"/>
  <c r="AT29"/>
  <c r="AU29"/>
  <c r="AV29"/>
  <c r="AW29"/>
  <c r="AX29"/>
  <c r="AY29"/>
  <c r="AZ29"/>
  <c r="BA29"/>
  <c r="BB29"/>
  <c r="BC29"/>
  <c r="BD29"/>
  <c r="BE29"/>
  <c r="AP30"/>
  <c r="AQ30"/>
  <c r="AR30"/>
  <c r="AS30"/>
  <c r="AT30"/>
  <c r="AU30"/>
  <c r="AV30"/>
  <c r="AW30"/>
  <c r="AX30"/>
  <c r="AY30"/>
  <c r="AZ30"/>
  <c r="BA30"/>
  <c r="BB30"/>
  <c r="BC30"/>
  <c r="BD30"/>
  <c r="BE30"/>
  <c r="AP31"/>
  <c r="AQ31"/>
  <c r="AR31"/>
  <c r="AS31"/>
  <c r="AT31"/>
  <c r="AU31"/>
  <c r="AV31"/>
  <c r="AW31"/>
  <c r="AX31"/>
  <c r="AY31"/>
  <c r="AZ31"/>
  <c r="BA31"/>
  <c r="BB31"/>
  <c r="BC31"/>
  <c r="BD31"/>
  <c r="BE31"/>
  <c r="AP32"/>
  <c r="AQ32"/>
  <c r="AR32"/>
  <c r="AS32"/>
  <c r="AT32"/>
  <c r="AU32"/>
  <c r="AV32"/>
  <c r="AW32"/>
  <c r="AX32"/>
  <c r="AY32"/>
  <c r="AZ32"/>
  <c r="BA32"/>
  <c r="BB32"/>
  <c r="BC32"/>
  <c r="BD32"/>
  <c r="BE32"/>
  <c r="AP33"/>
  <c r="AQ33"/>
  <c r="AR33"/>
  <c r="AS33"/>
  <c r="AT33"/>
  <c r="AU33"/>
  <c r="AV33"/>
  <c r="AW33"/>
  <c r="AX33"/>
  <c r="AY33"/>
  <c r="AZ33"/>
  <c r="BA33"/>
  <c r="BB33"/>
  <c r="BC33"/>
  <c r="BD33"/>
  <c r="BE33"/>
  <c r="AP34"/>
  <c r="AQ34"/>
  <c r="AR34"/>
  <c r="AS34"/>
  <c r="AT34"/>
  <c r="AU34"/>
  <c r="AV34"/>
  <c r="AW34"/>
  <c r="AX34"/>
  <c r="AY34"/>
  <c r="AZ34"/>
  <c r="BA34"/>
  <c r="BB34"/>
  <c r="BC34"/>
  <c r="BD34"/>
  <c r="BE34"/>
  <c r="AP35"/>
  <c r="AQ35"/>
  <c r="AR35"/>
  <c r="AS35"/>
  <c r="AT35"/>
  <c r="AU35"/>
  <c r="AV35"/>
  <c r="AW35"/>
  <c r="AX35"/>
  <c r="AY35"/>
  <c r="AZ35"/>
  <c r="BA35"/>
  <c r="BB35"/>
  <c r="BC35"/>
  <c r="BD35"/>
  <c r="BE35"/>
  <c r="AP36"/>
  <c r="AQ36"/>
  <c r="AR36"/>
  <c r="AS36"/>
  <c r="AT36"/>
  <c r="AU36"/>
  <c r="AV36"/>
  <c r="AW36"/>
  <c r="AX36"/>
  <c r="AY36"/>
  <c r="AZ36"/>
  <c r="BA36"/>
  <c r="BB36"/>
  <c r="BC36"/>
  <c r="BD36"/>
  <c r="BE36"/>
  <c r="AP37"/>
  <c r="AQ37"/>
  <c r="AR37"/>
  <c r="AS37"/>
  <c r="AT37"/>
  <c r="AU37"/>
  <c r="AV37"/>
  <c r="AW37"/>
  <c r="AX37"/>
  <c r="AY37"/>
  <c r="AZ37"/>
  <c r="BA37"/>
  <c r="BB37"/>
  <c r="BC37"/>
  <c r="BD37"/>
  <c r="BE37"/>
  <c r="AP38"/>
  <c r="AQ38"/>
  <c r="AR38"/>
  <c r="AS38"/>
  <c r="AT38"/>
  <c r="AU38"/>
  <c r="AV38"/>
  <c r="AW38"/>
  <c r="AX38"/>
  <c r="AY38"/>
  <c r="AZ38"/>
  <c r="BA38"/>
  <c r="BB38"/>
  <c r="BC38"/>
  <c r="BD38"/>
  <c r="BE38"/>
  <c r="AP39"/>
  <c r="AQ39"/>
  <c r="AR39"/>
  <c r="AS39"/>
  <c r="AT39"/>
  <c r="AU39"/>
  <c r="AV39"/>
  <c r="AW39"/>
  <c r="AX39"/>
  <c r="AY39"/>
  <c r="AZ39"/>
  <c r="BA39"/>
  <c r="BB39"/>
  <c r="BC39"/>
  <c r="BD39"/>
  <c r="BE39"/>
  <c r="AP40"/>
  <c r="AQ40"/>
  <c r="AR40"/>
  <c r="AS40"/>
  <c r="AT40"/>
  <c r="AU40"/>
  <c r="AV40"/>
  <c r="AW40"/>
  <c r="AX40"/>
  <c r="AY40"/>
  <c r="AZ40"/>
  <c r="BA40"/>
  <c r="BB40"/>
  <c r="BC40"/>
  <c r="BD40"/>
  <c r="BE40"/>
  <c r="AP41"/>
  <c r="AQ41"/>
  <c r="AR41"/>
  <c r="AS41"/>
  <c r="AT41"/>
  <c r="AU41"/>
  <c r="AV41"/>
  <c r="AW41"/>
  <c r="AX41"/>
  <c r="AY41"/>
  <c r="AZ41"/>
  <c r="BA41"/>
  <c r="BB41"/>
  <c r="BC41"/>
  <c r="BD41"/>
  <c r="BE41"/>
  <c r="AP42"/>
  <c r="AQ42"/>
  <c r="AR42"/>
  <c r="AS42"/>
  <c r="AT42"/>
  <c r="AU42"/>
  <c r="AV42"/>
  <c r="AW42"/>
  <c r="AX42"/>
  <c r="AY42"/>
  <c r="AZ42"/>
  <c r="BA42"/>
  <c r="BB42"/>
  <c r="BC42"/>
  <c r="BD42"/>
  <c r="BE42"/>
  <c r="AP43"/>
  <c r="AQ43"/>
  <c r="AR43"/>
  <c r="AS43"/>
  <c r="AT43"/>
  <c r="AU43"/>
  <c r="AV43"/>
  <c r="AW43"/>
  <c r="AX43"/>
  <c r="AY43"/>
  <c r="AZ43"/>
  <c r="BA43"/>
  <c r="BB43"/>
  <c r="BC43"/>
  <c r="BD43"/>
  <c r="BE43"/>
  <c r="AP44"/>
  <c r="AQ44"/>
  <c r="AR44"/>
  <c r="AS44"/>
  <c r="AT44"/>
  <c r="AU44"/>
  <c r="AV44"/>
  <c r="AW44"/>
  <c r="AX44"/>
  <c r="AY44"/>
  <c r="AZ44"/>
  <c r="BA44"/>
  <c r="BB44"/>
  <c r="BC44"/>
  <c r="BD44"/>
  <c r="BE44"/>
  <c r="AP45"/>
  <c r="AQ45"/>
  <c r="AR45"/>
  <c r="AS45"/>
  <c r="AT45"/>
  <c r="AU45"/>
  <c r="AV45"/>
  <c r="AW45"/>
  <c r="AX45"/>
  <c r="AY45"/>
  <c r="AZ45"/>
  <c r="BA45"/>
  <c r="BB45"/>
  <c r="BC45"/>
  <c r="BD45"/>
  <c r="BE45"/>
  <c r="AP46"/>
  <c r="AQ46"/>
  <c r="AR46"/>
  <c r="AS46"/>
  <c r="AT46"/>
  <c r="AU46"/>
  <c r="AV46"/>
  <c r="AW46"/>
  <c r="AX46"/>
  <c r="AY46"/>
  <c r="AZ46"/>
  <c r="BA46"/>
  <c r="BB46"/>
  <c r="BC46"/>
  <c r="BD46"/>
  <c r="BE46"/>
  <c r="AP47"/>
  <c r="AQ47"/>
  <c r="AR47"/>
  <c r="AS47"/>
  <c r="AT47"/>
  <c r="AU47"/>
  <c r="AV47"/>
  <c r="AW47"/>
  <c r="AX47"/>
  <c r="AY47"/>
  <c r="AZ47"/>
  <c r="BA47"/>
  <c r="BB47"/>
  <c r="BC47"/>
  <c r="BD47"/>
  <c r="BE47"/>
  <c r="AP48"/>
  <c r="AQ48"/>
  <c r="AR48"/>
  <c r="AS48"/>
  <c r="AT48"/>
  <c r="AU48"/>
  <c r="AV48"/>
  <c r="AW48"/>
  <c r="AX48"/>
  <c r="AY48"/>
  <c r="AZ48"/>
  <c r="BA48"/>
  <c r="BB48"/>
  <c r="BC48"/>
  <c r="BD48"/>
  <c r="BE48"/>
  <c r="AP49"/>
  <c r="AQ49"/>
  <c r="AR49"/>
  <c r="AS49"/>
  <c r="AT49"/>
  <c r="AU49"/>
  <c r="AV49"/>
  <c r="AW49"/>
  <c r="AX49"/>
  <c r="AY49"/>
  <c r="AZ49"/>
  <c r="BA49"/>
  <c r="BB49"/>
  <c r="BC49"/>
  <c r="BD49"/>
  <c r="BE49"/>
  <c r="AP50"/>
  <c r="AQ50"/>
  <c r="AR50"/>
  <c r="AS50"/>
  <c r="AT50"/>
  <c r="AU50"/>
  <c r="AV50"/>
  <c r="AW50"/>
  <c r="AX50"/>
  <c r="AY50"/>
  <c r="AZ50"/>
  <c r="BA50"/>
  <c r="BB50"/>
  <c r="BC50"/>
  <c r="BD50"/>
  <c r="BE50"/>
  <c r="AP51"/>
  <c r="AQ51"/>
  <c r="AR51"/>
  <c r="AS51"/>
  <c r="AT51"/>
  <c r="AU51"/>
  <c r="AV51"/>
  <c r="AW51"/>
  <c r="AX51"/>
  <c r="AY51"/>
  <c r="AZ51"/>
  <c r="BA51"/>
  <c r="BB51"/>
  <c r="BC51"/>
  <c r="BD51"/>
  <c r="BE51"/>
  <c r="AP52"/>
  <c r="AQ52"/>
  <c r="AR52"/>
  <c r="AS52"/>
  <c r="AT52"/>
  <c r="AU52"/>
  <c r="AV52"/>
  <c r="AW52"/>
  <c r="AX52"/>
  <c r="AY52"/>
  <c r="AZ52"/>
  <c r="BA52"/>
  <c r="BB52"/>
  <c r="BC52"/>
  <c r="BD52"/>
  <c r="BE52"/>
  <c r="AP53"/>
  <c r="AQ53"/>
  <c r="AR53"/>
  <c r="AS53"/>
  <c r="AT53"/>
  <c r="AU53"/>
  <c r="AV53"/>
  <c r="AW53"/>
  <c r="AX53"/>
  <c r="AY53"/>
  <c r="AZ53"/>
  <c r="BA53"/>
  <c r="BB53"/>
  <c r="BC53"/>
  <c r="BD53"/>
  <c r="BE53"/>
  <c r="AQ5"/>
  <c r="AR5"/>
  <c r="AS5"/>
  <c r="AT5"/>
  <c r="AU5"/>
  <c r="AV5"/>
  <c r="AW5"/>
  <c r="AX5"/>
  <c r="AY5"/>
  <c r="AZ5"/>
  <c r="BA5"/>
  <c r="BB5"/>
  <c r="BC5"/>
  <c r="BD5"/>
  <c r="BE5"/>
  <c r="AO26"/>
  <c r="CB57" i="4" l="1"/>
  <c r="CC57"/>
  <c r="CD57"/>
  <c r="CE57"/>
  <c r="CF57"/>
  <c r="CG57"/>
  <c r="CH57"/>
  <c r="CI57"/>
  <c r="CJ57"/>
  <c r="CK57"/>
  <c r="CL57"/>
  <c r="CM57"/>
  <c r="CN57"/>
  <c r="CO57"/>
  <c r="CP57"/>
  <c r="CQ57"/>
  <c r="CB113"/>
  <c r="CC113"/>
  <c r="CD113"/>
  <c r="CE113"/>
  <c r="CF113"/>
  <c r="CG113"/>
  <c r="CH113"/>
  <c r="CI113"/>
  <c r="CJ113"/>
  <c r="CK113"/>
  <c r="CL113"/>
  <c r="CM113"/>
  <c r="CN113"/>
  <c r="CP113"/>
  <c r="EB8"/>
  <c r="AO68" i="6"/>
  <c r="AP68"/>
  <c r="AQ68"/>
  <c r="AR68"/>
  <c r="AS68"/>
  <c r="AT68"/>
  <c r="AU68"/>
  <c r="AV68"/>
  <c r="AW68"/>
  <c r="AX68"/>
  <c r="AY68"/>
  <c r="AZ68"/>
  <c r="BA68"/>
  <c r="BB68"/>
  <c r="BC68"/>
  <c r="BD68"/>
  <c r="BE68"/>
  <c r="CV72" i="4" l="1"/>
  <c r="CV70"/>
  <c r="CV71"/>
  <c r="CV69"/>
  <c r="CV108"/>
  <c r="CV110"/>
  <c r="CV107"/>
  <c r="CV105"/>
  <c r="CV103"/>
  <c r="CV101"/>
  <c r="CV99"/>
  <c r="CV97"/>
  <c r="CV95"/>
  <c r="CV93"/>
  <c r="CV80"/>
  <c r="CV78"/>
  <c r="CV76"/>
  <c r="CV74"/>
  <c r="CV111"/>
  <c r="CV109"/>
  <c r="CV106"/>
  <c r="CV104"/>
  <c r="CV102"/>
  <c r="CV100"/>
  <c r="CV98"/>
  <c r="CV96"/>
  <c r="CV94"/>
  <c r="CV92"/>
  <c r="CV79"/>
  <c r="CV77"/>
  <c r="CV75"/>
  <c r="CV73"/>
  <c r="DR8"/>
  <c r="AN68" i="6"/>
  <c r="AM68"/>
  <c r="AK68"/>
  <c r="AI68"/>
  <c r="AG68"/>
  <c r="AL68"/>
  <c r="AJ68"/>
  <c r="AH68"/>
  <c r="AF68"/>
  <c r="CR108" i="4"/>
  <c r="CU108" s="1"/>
  <c r="CR110"/>
  <c r="CU110" s="1"/>
  <c r="CR107"/>
  <c r="CU107" s="1"/>
  <c r="CR105"/>
  <c r="CU105" s="1"/>
  <c r="CR103"/>
  <c r="CU103" s="1"/>
  <c r="CR101"/>
  <c r="CU101" s="1"/>
  <c r="CR111"/>
  <c r="CU111" s="1"/>
  <c r="CR109"/>
  <c r="CU109" s="1"/>
  <c r="CR106"/>
  <c r="CU106" s="1"/>
  <c r="CR104"/>
  <c r="CU104" s="1"/>
  <c r="CR102"/>
  <c r="CU102" s="1"/>
  <c r="AB68" i="6"/>
  <c r="X68"/>
  <c r="V68"/>
  <c r="T68"/>
  <c r="R68"/>
  <c r="P68"/>
  <c r="N68"/>
  <c r="L68"/>
  <c r="J68"/>
  <c r="H68"/>
  <c r="F68"/>
  <c r="D68"/>
  <c r="AD68"/>
  <c r="Z68"/>
  <c r="AE68"/>
  <c r="AC68"/>
  <c r="AA68"/>
  <c r="Y68"/>
  <c r="W68"/>
  <c r="U68"/>
  <c r="S68"/>
  <c r="Q68"/>
  <c r="O68"/>
  <c r="K68"/>
  <c r="I68"/>
  <c r="G68"/>
  <c r="E68"/>
  <c r="A7" i="12"/>
  <c r="A8" s="1"/>
  <c r="A9" s="1"/>
  <c r="A10" s="1"/>
  <c r="A11" s="1"/>
  <c r="A12" s="1"/>
  <c r="A13" s="1"/>
  <c r="A14" s="1"/>
  <c r="A15" s="1"/>
  <c r="A16" s="1"/>
  <c r="A17" s="1"/>
  <c r="A18" s="1"/>
  <c r="A19" s="1"/>
  <c r="A20" s="1"/>
  <c r="CV113" i="4" l="1"/>
  <c r="BP74" i="6" l="1"/>
  <c r="BQ74"/>
  <c r="BP76"/>
  <c r="BQ76"/>
  <c r="BF74"/>
  <c r="BG74"/>
  <c r="BH74"/>
  <c r="BI74"/>
  <c r="BJ74"/>
  <c r="BK74"/>
  <c r="BL74"/>
  <c r="BM74"/>
  <c r="BN74"/>
  <c r="BO74"/>
  <c r="BF76"/>
  <c r="BG76"/>
  <c r="BH76"/>
  <c r="BI76"/>
  <c r="BJ76"/>
  <c r="BK76"/>
  <c r="BL76"/>
  <c r="BM76"/>
  <c r="BN76"/>
  <c r="BO76"/>
  <c r="BE74"/>
  <c r="AT74"/>
  <c r="AU74"/>
  <c r="AV74"/>
  <c r="AW74"/>
  <c r="AX74"/>
  <c r="AY74"/>
  <c r="AZ74"/>
  <c r="BA74"/>
  <c r="BB74"/>
  <c r="BC74"/>
  <c r="BD74"/>
  <c r="AO67"/>
  <c r="AP5"/>
  <c r="AT67"/>
  <c r="AU67"/>
  <c r="AV67"/>
  <c r="AW67"/>
  <c r="AX67"/>
  <c r="AY67"/>
  <c r="AZ67"/>
  <c r="BA67"/>
  <c r="BB67"/>
  <c r="BC67"/>
  <c r="BD67"/>
  <c r="BE67"/>
  <c r="ED8" i="4" l="1"/>
  <c r="CO84"/>
  <c r="CR100"/>
  <c r="CU100" s="1"/>
  <c r="CR65"/>
  <c r="CR66"/>
  <c r="CR67"/>
  <c r="CR68"/>
  <c r="CR69"/>
  <c r="CR70"/>
  <c r="CR71"/>
  <c r="CR72"/>
  <c r="CR73"/>
  <c r="CR74"/>
  <c r="CR75"/>
  <c r="CR76"/>
  <c r="CR77"/>
  <c r="CR78"/>
  <c r="CR79"/>
  <c r="CR80"/>
  <c r="CR97"/>
  <c r="CU97" s="1"/>
  <c r="CR98"/>
  <c r="CU98" s="1"/>
  <c r="CR99"/>
  <c r="CU99" s="1"/>
  <c r="CR64"/>
  <c r="DW8"/>
  <c r="BT4"/>
  <c r="BU4"/>
  <c r="BV4"/>
  <c r="BW4"/>
  <c r="BX4"/>
  <c r="BY4"/>
  <c r="BZ4"/>
  <c r="CA4"/>
  <c r="CB4"/>
  <c r="CC4"/>
  <c r="CD4"/>
  <c r="CE4"/>
  <c r="CF4"/>
  <c r="CG4"/>
  <c r="CH4"/>
  <c r="CI4"/>
  <c r="CJ4"/>
  <c r="CK4"/>
  <c r="CL4"/>
  <c r="CM4"/>
  <c r="CN4"/>
  <c r="CO4"/>
  <c r="CP4"/>
  <c r="CQ4"/>
  <c r="BT1"/>
  <c r="BU1"/>
  <c r="BV1"/>
  <c r="BW1"/>
  <c r="BX1"/>
  <c r="BY1"/>
  <c r="BZ1"/>
  <c r="CA1"/>
  <c r="CB1"/>
  <c r="CC1"/>
  <c r="CD1"/>
  <c r="CE1"/>
  <c r="CF1"/>
  <c r="CG1"/>
  <c r="CH1"/>
  <c r="CI1"/>
  <c r="CJ1"/>
  <c r="CK1"/>
  <c r="CL1"/>
  <c r="CM1"/>
  <c r="CN1"/>
  <c r="CO1"/>
  <c r="CP1"/>
  <c r="CQ1"/>
  <c r="BT2"/>
  <c r="BU2"/>
  <c r="BV2"/>
  <c r="BW2"/>
  <c r="BX2"/>
  <c r="BY2"/>
  <c r="BZ2"/>
  <c r="CA2"/>
  <c r="CB2"/>
  <c r="CC2"/>
  <c r="CD2"/>
  <c r="CE2"/>
  <c r="CF2"/>
  <c r="CG2"/>
  <c r="CH2"/>
  <c r="CI2"/>
  <c r="CJ2"/>
  <c r="CK2"/>
  <c r="CL2"/>
  <c r="CM2"/>
  <c r="CN2"/>
  <c r="CO2"/>
  <c r="CP2"/>
  <c r="CQ2"/>
  <c r="BT3"/>
  <c r="BU3"/>
  <c r="BV3"/>
  <c r="BW3"/>
  <c r="BX3"/>
  <c r="BY3"/>
  <c r="BZ3"/>
  <c r="CA3"/>
  <c r="CB3"/>
  <c r="CC3"/>
  <c r="CD3"/>
  <c r="CE3"/>
  <c r="CF3"/>
  <c r="CG3"/>
  <c r="CH3"/>
  <c r="CI3"/>
  <c r="CJ3"/>
  <c r="CK3"/>
  <c r="CL3"/>
  <c r="CM3"/>
  <c r="CN3"/>
  <c r="CO3"/>
  <c r="CP3"/>
  <c r="CQ3"/>
  <c r="DY8" l="1"/>
  <c r="CO113"/>
  <c r="ED57"/>
  <c r="AY135" s="1"/>
  <c r="B1"/>
  <c r="C1"/>
  <c r="D1"/>
  <c r="E1"/>
  <c r="F1"/>
  <c r="G1"/>
  <c r="H1"/>
  <c r="I1"/>
  <c r="J1"/>
  <c r="K1"/>
  <c r="L1"/>
  <c r="M1"/>
  <c r="N1"/>
  <c r="O1"/>
  <c r="P1"/>
  <c r="B2"/>
  <c r="C2"/>
  <c r="D2"/>
  <c r="E2"/>
  <c r="F2"/>
  <c r="G2"/>
  <c r="H2"/>
  <c r="I2"/>
  <c r="J2"/>
  <c r="K2"/>
  <c r="L2"/>
  <c r="M2"/>
  <c r="N2"/>
  <c r="O2"/>
  <c r="P2"/>
  <c r="B3"/>
  <c r="C3"/>
  <c r="D3"/>
  <c r="E3"/>
  <c r="F3"/>
  <c r="G3"/>
  <c r="H3"/>
  <c r="I3"/>
  <c r="J3"/>
  <c r="K3"/>
  <c r="L3"/>
  <c r="M3"/>
  <c r="N3"/>
  <c r="O3"/>
  <c r="P3"/>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Q3"/>
  <c r="Q2"/>
  <c r="Q1"/>
  <c r="CR27" l="1"/>
  <c r="CR29"/>
  <c r="CR23"/>
  <c r="CR26"/>
  <c r="CU26" s="1"/>
  <c r="CR28"/>
  <c r="CR30"/>
  <c r="CR31"/>
  <c r="CR33"/>
  <c r="CR35"/>
  <c r="CR37"/>
  <c r="CT35"/>
  <c r="CR39"/>
  <c r="CR41"/>
  <c r="CU41" s="1"/>
  <c r="CR43"/>
  <c r="CU43" s="1"/>
  <c r="CT30"/>
  <c r="CR32"/>
  <c r="CR34"/>
  <c r="CR36"/>
  <c r="CT34"/>
  <c r="CR38"/>
  <c r="CR40"/>
  <c r="CR42"/>
  <c r="CU42" s="1"/>
  <c r="CR44"/>
  <c r="CU44" s="1"/>
  <c r="CR46"/>
  <c r="CU46" s="1"/>
  <c r="CR48"/>
  <c r="CU48" s="1"/>
  <c r="CR50"/>
  <c r="CU50" s="1"/>
  <c r="CR53"/>
  <c r="CU53" s="1"/>
  <c r="CR45"/>
  <c r="CU45" s="1"/>
  <c r="CR47"/>
  <c r="CU47" s="1"/>
  <c r="CR49"/>
  <c r="CU49" s="1"/>
  <c r="CR51"/>
  <c r="CU51" s="1"/>
  <c r="CR52"/>
  <c r="CU52" s="1"/>
  <c r="DT8"/>
  <c r="AS57"/>
  <c r="AT57"/>
  <c r="BP57"/>
  <c r="BZ57"/>
  <c r="AG57"/>
  <c r="BM57"/>
  <c r="F57"/>
  <c r="AA57"/>
  <c r="BS57"/>
  <c r="BL57"/>
  <c r="AE57"/>
  <c r="BV57"/>
  <c r="BT57"/>
  <c r="AH57"/>
  <c r="BE57"/>
  <c r="AP57"/>
  <c r="BX57"/>
  <c r="AV57"/>
  <c r="AR57"/>
  <c r="BR57"/>
  <c r="BF57"/>
  <c r="BB57"/>
  <c r="BD57"/>
  <c r="J57"/>
  <c r="BI57"/>
  <c r="AX57"/>
  <c r="E57"/>
  <c r="D57"/>
  <c r="AF57"/>
  <c r="AK57"/>
  <c r="AY57"/>
  <c r="BK57"/>
  <c r="C57"/>
  <c r="H57"/>
  <c r="CR55"/>
  <c r="CU55" s="1"/>
  <c r="CR56"/>
  <c r="CU56" s="1"/>
  <c r="BQ57"/>
  <c r="AU57"/>
  <c r="I57"/>
  <c r="BA57"/>
  <c r="AC57"/>
  <c r="BW57"/>
  <c r="BU57"/>
  <c r="AN57"/>
  <c r="K57"/>
  <c r="G57"/>
  <c r="AM57"/>
  <c r="AZ57"/>
  <c r="BH57"/>
  <c r="AJ57"/>
  <c r="AQ57"/>
  <c r="AD57"/>
  <c r="AW57"/>
  <c r="AB57"/>
  <c r="CR54"/>
  <c r="CU54" s="1"/>
  <c r="B57"/>
  <c r="BO57"/>
  <c r="AO57"/>
  <c r="BJ57"/>
  <c r="BG57"/>
  <c r="AI57"/>
  <c r="BN57"/>
  <c r="AL57"/>
  <c r="BC57"/>
  <c r="BY57"/>
  <c r="O67" i="6"/>
  <c r="H67"/>
  <c r="AA67"/>
  <c r="AK67"/>
  <c r="AI67"/>
  <c r="AG67"/>
  <c r="AJ67"/>
  <c r="D67"/>
  <c r="AL67"/>
  <c r="V67"/>
  <c r="AF67"/>
  <c r="T67"/>
  <c r="P67"/>
  <c r="R67"/>
  <c r="W67"/>
  <c r="K67"/>
  <c r="Y67"/>
  <c r="I67"/>
  <c r="AB67"/>
  <c r="AM67"/>
  <c r="G67"/>
  <c r="AD67"/>
  <c r="AN67"/>
  <c r="Z67"/>
  <c r="AH67"/>
  <c r="S67"/>
  <c r="N67"/>
  <c r="J67"/>
  <c r="F67"/>
  <c r="E67"/>
  <c r="L67"/>
  <c r="M67"/>
  <c r="AC67"/>
  <c r="X67"/>
  <c r="U67"/>
  <c r="AE67"/>
  <c r="Q67"/>
  <c r="L57" i="4"/>
  <c r="AZ135"/>
  <c r="BH135"/>
  <c r="BE135"/>
  <c r="CR59"/>
  <c r="BD135"/>
  <c r="AX135"/>
  <c r="BA135"/>
  <c r="BF135"/>
  <c r="BB135"/>
  <c r="BI135"/>
  <c r="BG135"/>
  <c r="BC135"/>
  <c r="CU90" l="1"/>
  <c r="CU91"/>
  <c r="CU30"/>
  <c r="CU34"/>
  <c r="CU35"/>
  <c r="M57"/>
  <c r="A17" i="9"/>
  <c r="N57" i="4" l="1"/>
  <c r="AE74" i="6"/>
  <c r="O57" i="4" l="1"/>
  <c r="DB8"/>
  <c r="DB57" s="1"/>
  <c r="P57" l="1"/>
  <c r="AS67" i="6"/>
  <c r="AR67"/>
  <c r="AQ67"/>
  <c r="AP67"/>
  <c r="Q57" i="4" l="1"/>
  <c r="D72" i="6"/>
  <c r="R57" i="4" l="1"/>
  <c r="CV66"/>
  <c r="CV67"/>
  <c r="CV68"/>
  <c r="S57" l="1"/>
  <c r="CV65"/>
  <c r="T57" l="1"/>
  <c r="AH74" i="6"/>
  <c r="AI74"/>
  <c r="AJ74"/>
  <c r="AK74"/>
  <c r="AL74"/>
  <c r="AM74"/>
  <c r="AN74"/>
  <c r="AO74"/>
  <c r="AP74"/>
  <c r="AQ74"/>
  <c r="AR74"/>
  <c r="AS74"/>
  <c r="U57" i="4" l="1"/>
  <c r="DM8"/>
  <c r="DK8"/>
  <c r="V57" l="1"/>
  <c r="CV64"/>
  <c r="BH4"/>
  <c r="BI4"/>
  <c r="BJ4"/>
  <c r="BK4"/>
  <c r="BL4"/>
  <c r="BM4"/>
  <c r="BN4"/>
  <c r="BO4"/>
  <c r="BP4"/>
  <c r="BQ4"/>
  <c r="BR4"/>
  <c r="BS4"/>
  <c r="W57" l="1"/>
  <c r="X57" l="1"/>
  <c r="BD4"/>
  <c r="BE4"/>
  <c r="BF4"/>
  <c r="BG4"/>
  <c r="Y57" l="1"/>
  <c r="CR9"/>
  <c r="CT9"/>
  <c r="CU9" l="1"/>
  <c r="Z57"/>
  <c r="DV59" s="1"/>
  <c r="CR8"/>
  <c r="CT8"/>
  <c r="CU64" s="1"/>
  <c r="CU65"/>
  <c r="CS65"/>
  <c r="CT10"/>
  <c r="CR10"/>
  <c r="CU8" l="1"/>
  <c r="CS64"/>
  <c r="CU10"/>
  <c r="CU66"/>
  <c r="CR11"/>
  <c r="CT11"/>
  <c r="D24" i="10"/>
  <c r="D27" i="9"/>
  <c r="E27"/>
  <c r="E19" i="10"/>
  <c r="E18"/>
  <c r="E17"/>
  <c r="E16"/>
  <c r="E15"/>
  <c r="E14"/>
  <c r="E13"/>
  <c r="E21"/>
  <c r="E20"/>
  <c r="E12"/>
  <c r="E11"/>
  <c r="E10"/>
  <c r="A11"/>
  <c r="A12" s="1"/>
  <c r="A13" s="1"/>
  <c r="A14" s="1"/>
  <c r="A15" s="1"/>
  <c r="A16" s="1"/>
  <c r="A17" s="1"/>
  <c r="A18" s="1"/>
  <c r="A19" s="1"/>
  <c r="A20" s="1"/>
  <c r="A21" s="1"/>
  <c r="A24" s="1"/>
  <c r="E8"/>
  <c r="I59" i="9"/>
  <c r="E29"/>
  <c r="D29"/>
  <c r="E28"/>
  <c r="D28"/>
  <c r="E11"/>
  <c r="D11"/>
  <c r="E10"/>
  <c r="D10"/>
  <c r="A8"/>
  <c r="A10" s="1"/>
  <c r="A11" s="1"/>
  <c r="A12" s="1"/>
  <c r="C17" i="8"/>
  <c r="E10" s="1"/>
  <c r="E12"/>
  <c r="E9"/>
  <c r="A7" i="7"/>
  <c r="A8" s="1"/>
  <c r="A9" s="1"/>
  <c r="A10" s="1"/>
  <c r="A11" s="1"/>
  <c r="A12" s="1"/>
  <c r="A13" s="1"/>
  <c r="A14" s="1"/>
  <c r="A15" s="1"/>
  <c r="CU11" i="4" l="1"/>
  <c r="CU67"/>
  <c r="CT12"/>
  <c r="CR12"/>
  <c r="I27" i="9"/>
  <c r="I25"/>
  <c r="I24"/>
  <c r="I23"/>
  <c r="E11" i="8"/>
  <c r="E14"/>
  <c r="A23" i="9"/>
  <c r="A24" s="1"/>
  <c r="A25" s="1"/>
  <c r="A27" s="1"/>
  <c r="A28" s="1"/>
  <c r="A29" s="1"/>
  <c r="A30" s="1"/>
  <c r="A36" s="1"/>
  <c r="A37" s="1"/>
  <c r="A38" s="1"/>
  <c r="A39" s="1"/>
  <c r="A45" s="1"/>
  <c r="A46" s="1"/>
  <c r="A47" s="1"/>
  <c r="A48" s="1"/>
  <c r="A49" s="1"/>
  <c r="A55" s="1"/>
  <c r="A56" s="1"/>
  <c r="A57" s="1"/>
  <c r="A58" s="1"/>
  <c r="A59" s="1"/>
  <c r="A60" s="1"/>
  <c r="A66" s="1"/>
  <c r="A67" s="1"/>
  <c r="A69" s="1"/>
  <c r="E24" i="10"/>
  <c r="E13" i="8"/>
  <c r="E15"/>
  <c r="I7" i="9"/>
  <c r="I10"/>
  <c r="G12"/>
  <c r="I29"/>
  <c r="I38"/>
  <c r="I47"/>
  <c r="I57"/>
  <c r="I8"/>
  <c r="I17"/>
  <c r="G39"/>
  <c r="I36"/>
  <c r="G49"/>
  <c r="I45"/>
  <c r="I55"/>
  <c r="I11"/>
  <c r="G30"/>
  <c r="I28"/>
  <c r="I37"/>
  <c r="I46"/>
  <c r="K48"/>
  <c r="I48"/>
  <c r="I56"/>
  <c r="I58"/>
  <c r="G67"/>
  <c r="I66"/>
  <c r="A72" i="6" l="1"/>
  <c r="A73" s="1"/>
  <c r="A74" s="1"/>
  <c r="A75" s="1"/>
  <c r="A76" s="1"/>
  <c r="A77" s="1"/>
  <c r="A78" s="1"/>
  <c r="A79" s="1"/>
  <c r="A80" s="1"/>
  <c r="A81" s="1"/>
  <c r="A82" s="1"/>
  <c r="A83" s="1"/>
  <c r="A84" s="1"/>
  <c r="A85" s="1"/>
  <c r="CU68" i="4"/>
  <c r="CU12"/>
  <c r="CT13"/>
  <c r="CR13"/>
  <c r="E17" i="8"/>
  <c r="I60" i="9"/>
  <c r="I30"/>
  <c r="I49"/>
  <c r="I39"/>
  <c r="I12"/>
  <c r="I67"/>
  <c r="CU13" i="4" l="1"/>
  <c r="CU69"/>
  <c r="CT14"/>
  <c r="CR14"/>
  <c r="D74" i="6"/>
  <c r="E74"/>
  <c r="F74"/>
  <c r="G74"/>
  <c r="H74"/>
  <c r="I74"/>
  <c r="J74"/>
  <c r="K74"/>
  <c r="L74"/>
  <c r="M74"/>
  <c r="N74"/>
  <c r="O74"/>
  <c r="P74"/>
  <c r="Q74"/>
  <c r="R74"/>
  <c r="S74"/>
  <c r="T74"/>
  <c r="U74"/>
  <c r="V74"/>
  <c r="W74"/>
  <c r="X74"/>
  <c r="Y74"/>
  <c r="Z74"/>
  <c r="AA74"/>
  <c r="AB74"/>
  <c r="AC74"/>
  <c r="AD74"/>
  <c r="AF74"/>
  <c r="AG74"/>
  <c r="E3"/>
  <c r="CU14" i="4" l="1"/>
  <c r="CU70"/>
  <c r="CR15"/>
  <c r="CT15"/>
  <c r="F3" i="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D70"/>
  <c r="D73" s="1"/>
  <c r="E72"/>
  <c r="F72" s="1"/>
  <c r="G72" s="1"/>
  <c r="AP3" l="1"/>
  <c r="AQ3" s="1"/>
  <c r="AR3" s="1"/>
  <c r="AS3" s="1"/>
  <c r="AT3" s="1"/>
  <c r="AU3" s="1"/>
  <c r="AV3" s="1"/>
  <c r="AW3" s="1"/>
  <c r="AX3" s="1"/>
  <c r="AY3" s="1"/>
  <c r="AZ3" s="1"/>
  <c r="BA3" s="1"/>
  <c r="BB3" s="1"/>
  <c r="BC3" s="1"/>
  <c r="BD3" s="1"/>
  <c r="BE3" s="1"/>
  <c r="BF3" s="1"/>
  <c r="BG3" s="1"/>
  <c r="BH3" s="1"/>
  <c r="BI3" s="1"/>
  <c r="BJ3" s="1"/>
  <c r="BK3" s="1"/>
  <c r="BL3" s="1"/>
  <c r="BM3" s="1"/>
  <c r="BN3" s="1"/>
  <c r="BO3" s="1"/>
  <c r="BP3" s="1"/>
  <c r="BQ3" s="1"/>
  <c r="CU15" i="4"/>
  <c r="CU71"/>
  <c r="CT16"/>
  <c r="CR16"/>
  <c r="H72" i="6"/>
  <c r="E73"/>
  <c r="D75"/>
  <c r="D80" s="1"/>
  <c r="CU16" i="4" l="1"/>
  <c r="CU72"/>
  <c r="CR17"/>
  <c r="CT17"/>
  <c r="I72" i="6"/>
  <c r="H137" i="4"/>
  <c r="F73" i="6"/>
  <c r="E75"/>
  <c r="I137" i="4" s="1"/>
  <c r="CU17" l="1"/>
  <c r="CU73"/>
  <c r="CT18"/>
  <c r="CR18"/>
  <c r="E80" i="6"/>
  <c r="J72"/>
  <c r="G73"/>
  <c r="F75"/>
  <c r="J137" i="4" s="1"/>
  <c r="CU18" l="1"/>
  <c r="CU74"/>
  <c r="F80" i="6"/>
  <c r="CT19" i="4"/>
  <c r="CR19"/>
  <c r="K72" i="6"/>
  <c r="H73"/>
  <c r="H75" s="1"/>
  <c r="L137" i="4" s="1"/>
  <c r="G75" i="6"/>
  <c r="K137" i="4" s="1"/>
  <c r="CU19" l="1"/>
  <c r="CU75"/>
  <c r="CT20"/>
  <c r="CR20"/>
  <c r="G80" i="6"/>
  <c r="H80" s="1"/>
  <c r="L72"/>
  <c r="I73"/>
  <c r="C122" i="4"/>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CU20" l="1"/>
  <c r="CU76"/>
  <c r="CR21"/>
  <c r="CT21"/>
  <c r="M72" i="6"/>
  <c r="J73"/>
  <c r="I75"/>
  <c r="M137" i="4" s="1"/>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H4"/>
  <c r="I4"/>
  <c r="J4"/>
  <c r="K4"/>
  <c r="L4"/>
  <c r="M4"/>
  <c r="C4"/>
  <c r="D4"/>
  <c r="E4"/>
  <c r="F4"/>
  <c r="G4"/>
  <c r="B4"/>
  <c r="CZ8"/>
  <c r="CZ57" s="1"/>
  <c r="CY8"/>
  <c r="CY57" s="1"/>
  <c r="CU21" l="1"/>
  <c r="CU77"/>
  <c r="CT22"/>
  <c r="CR22"/>
  <c r="I80" i="6"/>
  <c r="N72"/>
  <c r="O72" s="1"/>
  <c r="K73"/>
  <c r="J75"/>
  <c r="N137" i="4" s="1"/>
  <c r="DC8"/>
  <c r="DD8"/>
  <c r="DD57" s="1"/>
  <c r="DC57" l="1"/>
  <c r="CU22"/>
  <c r="CU78"/>
  <c r="CT23"/>
  <c r="J80" i="6"/>
  <c r="L73"/>
  <c r="K75"/>
  <c r="O137" i="4" s="1"/>
  <c r="CU23" l="1"/>
  <c r="CU79"/>
  <c r="CT24"/>
  <c r="K80" i="6"/>
  <c r="P72"/>
  <c r="M73"/>
  <c r="L75"/>
  <c r="P137" i="4" s="1"/>
  <c r="CU80" l="1"/>
  <c r="CX8"/>
  <c r="L80" i="6"/>
  <c r="Q72"/>
  <c r="E83"/>
  <c r="N73"/>
  <c r="M75"/>
  <c r="Q137" i="4" s="1"/>
  <c r="DE8" l="1"/>
  <c r="DF8" s="1"/>
  <c r="DF57" s="1"/>
  <c r="CT27"/>
  <c r="M80" i="6"/>
  <c r="DA8" i="4"/>
  <c r="F83" i="6"/>
  <c r="R72"/>
  <c r="O73"/>
  <c r="N75"/>
  <c r="R137" i="4" s="1"/>
  <c r="CU27" l="1"/>
  <c r="CT28"/>
  <c r="DG8"/>
  <c r="N80" i="6"/>
  <c r="DI8" i="4"/>
  <c r="G83" i="6"/>
  <c r="S72"/>
  <c r="P73"/>
  <c r="O75"/>
  <c r="S137" i="4" s="1"/>
  <c r="CU28" l="1"/>
  <c r="DJ8"/>
  <c r="DL8" s="1"/>
  <c r="CT29"/>
  <c r="AZ125"/>
  <c r="BB125"/>
  <c r="BD125"/>
  <c r="BF125"/>
  <c r="BH125"/>
  <c r="AX125"/>
  <c r="AY125"/>
  <c r="BA125"/>
  <c r="BC125"/>
  <c r="BE125"/>
  <c r="BG125"/>
  <c r="BI125"/>
  <c r="O80" i="6"/>
  <c r="DN8" i="4"/>
  <c r="T72" i="6"/>
  <c r="H83"/>
  <c r="AN125" i="4"/>
  <c r="AP125"/>
  <c r="AR125"/>
  <c r="AT125"/>
  <c r="AV125"/>
  <c r="AL125"/>
  <c r="AM125"/>
  <c r="AO125"/>
  <c r="AQ125"/>
  <c r="AS125"/>
  <c r="AU125"/>
  <c r="AW125"/>
  <c r="AA125"/>
  <c r="AC125"/>
  <c r="AE125"/>
  <c r="AG125"/>
  <c r="AI125"/>
  <c r="AK125"/>
  <c r="O125"/>
  <c r="Q125"/>
  <c r="S125"/>
  <c r="U125"/>
  <c r="W125"/>
  <c r="Y125"/>
  <c r="P125"/>
  <c r="T125"/>
  <c r="V125"/>
  <c r="N125"/>
  <c r="AB125"/>
  <c r="AD125"/>
  <c r="AF125"/>
  <c r="AH125"/>
  <c r="AJ125"/>
  <c r="Z125"/>
  <c r="R125"/>
  <c r="X125"/>
  <c r="Q73" i="6"/>
  <c r="Q75" s="1"/>
  <c r="P75"/>
  <c r="T137" i="4" s="1"/>
  <c r="D125"/>
  <c r="F125"/>
  <c r="H125"/>
  <c r="J125"/>
  <c r="L125"/>
  <c r="B125"/>
  <c r="C125"/>
  <c r="E125"/>
  <c r="G125"/>
  <c r="I125"/>
  <c r="K125"/>
  <c r="M125"/>
  <c r="CU29" l="1"/>
  <c r="DQ8"/>
  <c r="CT31"/>
  <c r="P80" i="6"/>
  <c r="Q80" s="1"/>
  <c r="U137" i="4"/>
  <c r="DS8"/>
  <c r="DO8"/>
  <c r="U72" i="6"/>
  <c r="I83"/>
  <c r="R73"/>
  <c r="CU31" i="4" l="1"/>
  <c r="DV8"/>
  <c r="CT32"/>
  <c r="E82" i="6"/>
  <c r="J83"/>
  <c r="V72"/>
  <c r="S73"/>
  <c r="R75"/>
  <c r="V137" i="4" s="1"/>
  <c r="CU32" l="1"/>
  <c r="DX8"/>
  <c r="EA8" s="1"/>
  <c r="CT33"/>
  <c r="R80" i="6"/>
  <c r="F82"/>
  <c r="W72"/>
  <c r="K83"/>
  <c r="T73"/>
  <c r="S75"/>
  <c r="W137" i="4" s="1"/>
  <c r="CU33" l="1"/>
  <c r="EC8"/>
  <c r="S80" i="6"/>
  <c r="G82"/>
  <c r="X72"/>
  <c r="L83"/>
  <c r="U73"/>
  <c r="T75"/>
  <c r="CT36" i="4" l="1"/>
  <c r="T80" i="6"/>
  <c r="X137" i="4"/>
  <c r="H82" i="6"/>
  <c r="Y72"/>
  <c r="M83"/>
  <c r="V73"/>
  <c r="U75"/>
  <c r="CU36" i="4" l="1"/>
  <c r="CU92"/>
  <c r="U80" i="6"/>
  <c r="J82" s="1"/>
  <c r="CT37" i="4"/>
  <c r="I82" i="6"/>
  <c r="Z72"/>
  <c r="N83"/>
  <c r="Y137" i="4"/>
  <c r="W73" i="6"/>
  <c r="V75"/>
  <c r="Z137" i="4" s="1"/>
  <c r="CU37" l="1"/>
  <c r="CU93"/>
  <c r="CT38"/>
  <c r="V80" i="6"/>
  <c r="AA72"/>
  <c r="AB72" s="1"/>
  <c r="O83"/>
  <c r="X73"/>
  <c r="W75"/>
  <c r="AA137" i="4" s="1"/>
  <c r="CU38" l="1"/>
  <c r="CU94"/>
  <c r="CT39"/>
  <c r="W80" i="6"/>
  <c r="K82"/>
  <c r="P83"/>
  <c r="Y73"/>
  <c r="X75"/>
  <c r="AB137" i="4" s="1"/>
  <c r="CU39" l="1"/>
  <c r="CU95"/>
  <c r="CT40"/>
  <c r="X80" i="6"/>
  <c r="Q83"/>
  <c r="L82"/>
  <c r="Z73"/>
  <c r="Y75"/>
  <c r="AC137" i="4" s="1"/>
  <c r="CU40" l="1"/>
  <c r="CU96"/>
  <c r="CT57"/>
  <c r="Y80" i="6"/>
  <c r="M82"/>
  <c r="AA73"/>
  <c r="Z75"/>
  <c r="AD137" i="4" s="1"/>
  <c r="DA57" l="1"/>
  <c r="CX57"/>
  <c r="Z80" i="6"/>
  <c r="N82"/>
  <c r="AB73"/>
  <c r="AA75"/>
  <c r="AE137" i="4" s="1"/>
  <c r="DE57" l="1"/>
  <c r="DE59" s="1"/>
  <c r="AA80" i="6"/>
  <c r="O82"/>
  <c r="AB75"/>
  <c r="DG57" i="4" l="1"/>
  <c r="AZ124"/>
  <c r="BH124"/>
  <c r="BC124"/>
  <c r="AB124"/>
  <c r="AO124"/>
  <c r="P124"/>
  <c r="Y124"/>
  <c r="V124"/>
  <c r="B124"/>
  <c r="Z124"/>
  <c r="AP124"/>
  <c r="AC124"/>
  <c r="I124"/>
  <c r="K124"/>
  <c r="AA124"/>
  <c r="BB124"/>
  <c r="AX124"/>
  <c r="BE124"/>
  <c r="AK124"/>
  <c r="AW124"/>
  <c r="X124"/>
  <c r="H124"/>
  <c r="AI124"/>
  <c r="AQ124"/>
  <c r="O124"/>
  <c r="AL124"/>
  <c r="U124"/>
  <c r="R124"/>
  <c r="AM124"/>
  <c r="W124"/>
  <c r="AD124"/>
  <c r="Q124"/>
  <c r="AH124"/>
  <c r="AV124"/>
  <c r="AS124"/>
  <c r="L124"/>
  <c r="AR124"/>
  <c r="N124"/>
  <c r="BD124"/>
  <c r="AY124"/>
  <c r="BG124"/>
  <c r="S124"/>
  <c r="AT124"/>
  <c r="AG124"/>
  <c r="E124"/>
  <c r="M124"/>
  <c r="AN124"/>
  <c r="F124"/>
  <c r="AJ124"/>
  <c r="D124"/>
  <c r="AE124"/>
  <c r="AU124"/>
  <c r="G124"/>
  <c r="BF124"/>
  <c r="BA124"/>
  <c r="BI124"/>
  <c r="AF124"/>
  <c r="C124"/>
  <c r="T124"/>
  <c r="J124"/>
  <c r="AZ129"/>
  <c r="BB128"/>
  <c r="DQ59"/>
  <c r="EA59"/>
  <c r="DI60"/>
  <c r="N128"/>
  <c r="AD128"/>
  <c r="BD128"/>
  <c r="AY128"/>
  <c r="BG128"/>
  <c r="AV128"/>
  <c r="O128"/>
  <c r="Q128"/>
  <c r="U128"/>
  <c r="Y128"/>
  <c r="AU128"/>
  <c r="P128"/>
  <c r="AT128"/>
  <c r="AB128"/>
  <c r="AB80" i="6"/>
  <c r="AF137" i="4"/>
  <c r="P82" i="6"/>
  <c r="AF128" i="4" l="1"/>
  <c r="AA128"/>
  <c r="AM128"/>
  <c r="AS128"/>
  <c r="AJ128"/>
  <c r="AN128"/>
  <c r="V128"/>
  <c r="BI128"/>
  <c r="BA128"/>
  <c r="AA129"/>
  <c r="W129"/>
  <c r="BF128"/>
  <c r="AD129"/>
  <c r="AS129"/>
  <c r="AC129"/>
  <c r="AV129"/>
  <c r="T129"/>
  <c r="O129"/>
  <c r="AU129"/>
  <c r="BI129"/>
  <c r="BA129"/>
  <c r="BF129"/>
  <c r="AE129"/>
  <c r="AO129"/>
  <c r="AI129"/>
  <c r="AH129"/>
  <c r="P129"/>
  <c r="AQ129"/>
  <c r="AJ129"/>
  <c r="AT129"/>
  <c r="AG129"/>
  <c r="BG129"/>
  <c r="N129"/>
  <c r="S129"/>
  <c r="Q129"/>
  <c r="AP129"/>
  <c r="AB129"/>
  <c r="AF129"/>
  <c r="AW129"/>
  <c r="V129"/>
  <c r="AR129"/>
  <c r="BE129"/>
  <c r="AX129"/>
  <c r="BB129"/>
  <c r="U129"/>
  <c r="X129"/>
  <c r="AK129"/>
  <c r="AL129"/>
  <c r="R129"/>
  <c r="AN129"/>
  <c r="Y129"/>
  <c r="Z129"/>
  <c r="AM129"/>
  <c r="BC129"/>
  <c r="AY129"/>
  <c r="BH129"/>
  <c r="BD129"/>
  <c r="AW128"/>
  <c r="T128"/>
  <c r="W128"/>
  <c r="AR128"/>
  <c r="AI128"/>
  <c r="AL128"/>
  <c r="AE128"/>
  <c r="AK128"/>
  <c r="AH128"/>
  <c r="BC128"/>
  <c r="BH128"/>
  <c r="AZ128"/>
  <c r="AO128"/>
  <c r="AC128"/>
  <c r="Z128"/>
  <c r="R128"/>
  <c r="S128"/>
  <c r="AP128"/>
  <c r="X128"/>
  <c r="AQ128"/>
  <c r="AG128"/>
  <c r="BE128"/>
  <c r="AX128"/>
  <c r="BF126"/>
  <c r="BA126"/>
  <c r="BI126"/>
  <c r="AM126"/>
  <c r="V126"/>
  <c r="V136" s="1"/>
  <c r="G126"/>
  <c r="G136" s="1"/>
  <c r="G138" s="1"/>
  <c r="G140" s="1"/>
  <c r="AB126"/>
  <c r="E126"/>
  <c r="E136" s="1"/>
  <c r="E138" s="1"/>
  <c r="E140" s="1"/>
  <c r="Q126"/>
  <c r="AQ126"/>
  <c r="O126"/>
  <c r="K126"/>
  <c r="K136" s="1"/>
  <c r="AF126"/>
  <c r="M126"/>
  <c r="M136" s="1"/>
  <c r="AG126"/>
  <c r="BD126"/>
  <c r="AY126"/>
  <c r="BG126"/>
  <c r="AU126"/>
  <c r="U126"/>
  <c r="D126"/>
  <c r="D136" s="1"/>
  <c r="D138" s="1"/>
  <c r="D140" s="1"/>
  <c r="P126"/>
  <c r="F126"/>
  <c r="F136" s="1"/>
  <c r="F138" s="1"/>
  <c r="F140" s="1"/>
  <c r="I126"/>
  <c r="I136" s="1"/>
  <c r="B126"/>
  <c r="B136" s="1"/>
  <c r="B138" s="1"/>
  <c r="B140" s="1"/>
  <c r="B141" s="1"/>
  <c r="AA126"/>
  <c r="H126"/>
  <c r="H136" s="1"/>
  <c r="T126"/>
  <c r="N126"/>
  <c r="J126"/>
  <c r="J136" s="1"/>
  <c r="BB126"/>
  <c r="AX126"/>
  <c r="BE126"/>
  <c r="AI126"/>
  <c r="AD126"/>
  <c r="AE126"/>
  <c r="L126"/>
  <c r="L136" s="1"/>
  <c r="X126"/>
  <c r="AP126"/>
  <c r="AN126"/>
  <c r="AH126"/>
  <c r="AK126"/>
  <c r="AT126"/>
  <c r="W126"/>
  <c r="AL126"/>
  <c r="AZ126"/>
  <c r="BH126"/>
  <c r="BC126"/>
  <c r="AR126"/>
  <c r="Z126"/>
  <c r="Y126"/>
  <c r="Y136" s="1"/>
  <c r="AO126"/>
  <c r="AC126"/>
  <c r="AW126"/>
  <c r="AV126"/>
  <c r="R126"/>
  <c r="C126"/>
  <c r="C136" s="1"/>
  <c r="C138" s="1"/>
  <c r="C140" s="1"/>
  <c r="C141" s="1"/>
  <c r="D141" s="1"/>
  <c r="E141" s="1"/>
  <c r="F141" s="1"/>
  <c r="G141" s="1"/>
  <c r="AS126"/>
  <c r="S126"/>
  <c r="S136" s="1"/>
  <c r="AJ126"/>
  <c r="DI59"/>
  <c r="DI61" s="1"/>
  <c r="B114"/>
  <c r="N136"/>
  <c r="Q136"/>
  <c r="U136"/>
  <c r="X136"/>
  <c r="R136"/>
  <c r="W136"/>
  <c r="O136"/>
  <c r="P136"/>
  <c r="Q82" i="6"/>
  <c r="T136" i="4" l="1"/>
  <c r="J138"/>
  <c r="J140" s="1"/>
  <c r="F76" i="6"/>
  <c r="F77" s="1"/>
  <c r="F78" s="1"/>
  <c r="E76"/>
  <c r="E77" s="1"/>
  <c r="E78" s="1"/>
  <c r="I138" i="4"/>
  <c r="I140" s="1"/>
  <c r="I76" i="6"/>
  <c r="I77" s="1"/>
  <c r="I78" s="1"/>
  <c r="M138" i="4"/>
  <c r="M140" s="1"/>
  <c r="G76" i="6"/>
  <c r="G77" s="1"/>
  <c r="G78" s="1"/>
  <c r="K138" i="4"/>
  <c r="K140" s="1"/>
  <c r="L138"/>
  <c r="L140" s="1"/>
  <c r="H76" i="6"/>
  <c r="H77" s="1"/>
  <c r="H78" s="1"/>
  <c r="D76"/>
  <c r="D77" s="1"/>
  <c r="D78" s="1"/>
  <c r="H138" i="4"/>
  <c r="H140" s="1"/>
  <c r="H141" s="1"/>
  <c r="CQ84"/>
  <c r="L76" i="6"/>
  <c r="L77" s="1"/>
  <c r="L78" s="1"/>
  <c r="P138" i="4"/>
  <c r="P140" s="1"/>
  <c r="P76" i="6"/>
  <c r="P77" s="1"/>
  <c r="P78" s="1"/>
  <c r="T138" i="4"/>
  <c r="T140" s="1"/>
  <c r="U76" i="6"/>
  <c r="U77" s="1"/>
  <c r="U78" s="1"/>
  <c r="Y138" i="4"/>
  <c r="Y140" s="1"/>
  <c r="X138"/>
  <c r="X140" s="1"/>
  <c r="T76" i="6"/>
  <c r="T77" s="1"/>
  <c r="T78" s="1"/>
  <c r="R76"/>
  <c r="R77" s="1"/>
  <c r="R78" s="1"/>
  <c r="V138" i="4"/>
  <c r="V140" s="1"/>
  <c r="S138"/>
  <c r="S140" s="1"/>
  <c r="O76" i="6"/>
  <c r="O77" s="1"/>
  <c r="O78" s="1"/>
  <c r="K76"/>
  <c r="K77" s="1"/>
  <c r="K78" s="1"/>
  <c r="O138" i="4"/>
  <c r="O140" s="1"/>
  <c r="S76" i="6"/>
  <c r="S77" s="1"/>
  <c r="S78" s="1"/>
  <c r="W138" i="4"/>
  <c r="W140" s="1"/>
  <c r="N76" i="6"/>
  <c r="N77" s="1"/>
  <c r="N78" s="1"/>
  <c r="R138" i="4"/>
  <c r="R140" s="1"/>
  <c r="U138"/>
  <c r="U140" s="1"/>
  <c r="Q76" i="6"/>
  <c r="Q77" s="1"/>
  <c r="Q78" s="1"/>
  <c r="Q138" i="4"/>
  <c r="Q140" s="1"/>
  <c r="M76" i="6"/>
  <c r="M77" s="1"/>
  <c r="M78" s="1"/>
  <c r="N138" i="4"/>
  <c r="N140" s="1"/>
  <c r="J76" i="6"/>
  <c r="J77" s="1"/>
  <c r="J78" s="1"/>
  <c r="CR84" i="4" l="1"/>
  <c r="CU84" s="1"/>
  <c r="EB28"/>
  <c r="EC28" s="1"/>
  <c r="CQ113"/>
  <c r="D79" i="6"/>
  <c r="E79" s="1"/>
  <c r="F79" s="1"/>
  <c r="G79" s="1"/>
  <c r="H79" s="1"/>
  <c r="I79" s="1"/>
  <c r="J79" s="1"/>
  <c r="K79" s="1"/>
  <c r="L79" s="1"/>
  <c r="M79" s="1"/>
  <c r="N79" s="1"/>
  <c r="O79" s="1"/>
  <c r="P79" s="1"/>
  <c r="E81" s="1"/>
  <c r="I141" i="4"/>
  <c r="J141" s="1"/>
  <c r="K141" s="1"/>
  <c r="L141" s="1"/>
  <c r="M141" s="1"/>
  <c r="N141" s="1"/>
  <c r="O141" s="1"/>
  <c r="P141" s="1"/>
  <c r="Q141" s="1"/>
  <c r="R141" s="1"/>
  <c r="S141" s="1"/>
  <c r="T141" s="1"/>
  <c r="U141" s="1"/>
  <c r="V141" s="1"/>
  <c r="W141" s="1"/>
  <c r="X141" s="1"/>
  <c r="Y141" s="1"/>
  <c r="DQ60"/>
  <c r="CR113" l="1"/>
  <c r="CU113" s="1"/>
  <c r="EB57"/>
  <c r="Q79" i="6"/>
  <c r="F81" s="1"/>
  <c r="DV60" i="4" l="1"/>
  <c r="R79" i="6"/>
  <c r="G81" s="1"/>
  <c r="S79" l="1"/>
  <c r="H81" s="1"/>
  <c r="T79" l="1"/>
  <c r="I81" s="1"/>
  <c r="U79" l="1"/>
  <c r="J81" s="1"/>
  <c r="AC73"/>
  <c r="AC72" l="1"/>
  <c r="R83" s="1"/>
  <c r="AC75"/>
  <c r="AC80" s="1"/>
  <c r="AG137" i="4" l="1"/>
  <c r="R82" i="6" l="1"/>
  <c r="CS98" i="4" l="1"/>
  <c r="CS99"/>
  <c r="CS100"/>
  <c r="CS97"/>
  <c r="AD73" i="6"/>
  <c r="AE73" s="1"/>
  <c r="AE75" s="1"/>
  <c r="CS76" i="4"/>
  <c r="CS92"/>
  <c r="CS82"/>
  <c r="CS95"/>
  <c r="CS67"/>
  <c r="CS73"/>
  <c r="CS85"/>
  <c r="CS72"/>
  <c r="CS70"/>
  <c r="CS88"/>
  <c r="CS91"/>
  <c r="CS71"/>
  <c r="CS84"/>
  <c r="CS69"/>
  <c r="CS77"/>
  <c r="CS89"/>
  <c r="CS94"/>
  <c r="CS78"/>
  <c r="CS83"/>
  <c r="CS80"/>
  <c r="CS93"/>
  <c r="CS68"/>
  <c r="CS66"/>
  <c r="CS96"/>
  <c r="CS87"/>
  <c r="CS75"/>
  <c r="CS74"/>
  <c r="AZ131" l="1"/>
  <c r="BB131"/>
  <c r="BD131"/>
  <c r="BF131"/>
  <c r="BH131"/>
  <c r="AX131"/>
  <c r="AN131"/>
  <c r="AP131"/>
  <c r="AR131"/>
  <c r="AT131"/>
  <c r="AV131"/>
  <c r="AL131"/>
  <c r="AB131"/>
  <c r="AB136" s="1"/>
  <c r="AB138" s="1"/>
  <c r="AB140" s="1"/>
  <c r="AD131"/>
  <c r="AD136" s="1"/>
  <c r="AD138" s="1"/>
  <c r="AD140" s="1"/>
  <c r="AF131"/>
  <c r="AF136" s="1"/>
  <c r="AF138" s="1"/>
  <c r="AF140" s="1"/>
  <c r="AH131"/>
  <c r="AH136" s="1"/>
  <c r="AD76" i="6" s="1"/>
  <c r="AJ131" i="4"/>
  <c r="AJ136" s="1"/>
  <c r="AF76" i="6" s="1"/>
  <c r="Z131" i="4"/>
  <c r="Z136" s="1"/>
  <c r="Z138" s="1"/>
  <c r="Z140" s="1"/>
  <c r="Z141" s="1"/>
  <c r="AY131"/>
  <c r="BA131"/>
  <c r="BC131"/>
  <c r="BE131"/>
  <c r="BG131"/>
  <c r="BI131"/>
  <c r="AM131"/>
  <c r="AO131"/>
  <c r="AQ131"/>
  <c r="AS131"/>
  <c r="AU131"/>
  <c r="AW131"/>
  <c r="AA131"/>
  <c r="AA136" s="1"/>
  <c r="AA138" s="1"/>
  <c r="AA140" s="1"/>
  <c r="AC131"/>
  <c r="AC136" s="1"/>
  <c r="AC138" s="1"/>
  <c r="AC140" s="1"/>
  <c r="AE131"/>
  <c r="AE136" s="1"/>
  <c r="AG131"/>
  <c r="AG136" s="1"/>
  <c r="AC76" i="6" s="1"/>
  <c r="AC77" s="1"/>
  <c r="AC78" s="1"/>
  <c r="AI131" i="4"/>
  <c r="AI136" s="1"/>
  <c r="AE76" i="6" s="1"/>
  <c r="AK131" i="4"/>
  <c r="AK136" s="1"/>
  <c r="AG76" i="6" s="1"/>
  <c r="AA76"/>
  <c r="AA77" s="1"/>
  <c r="AA78" s="1"/>
  <c r="AD72"/>
  <c r="AE72" s="1"/>
  <c r="AD75"/>
  <c r="AD80" s="1"/>
  <c r="AE80" s="1"/>
  <c r="AG138" i="4" l="1"/>
  <c r="AG140" s="1"/>
  <c r="V76" i="6"/>
  <c r="V77" s="1"/>
  <c r="V78" s="1"/>
  <c r="V79" s="1"/>
  <c r="K81" s="1"/>
  <c r="AE138" i="4"/>
  <c r="AE140" s="1"/>
  <c r="AF72" i="6"/>
  <c r="AF73"/>
  <c r="AF75" s="1"/>
  <c r="AF77" s="1"/>
  <c r="AF78" s="1"/>
  <c r="X76"/>
  <c r="X77" s="1"/>
  <c r="X78" s="1"/>
  <c r="AB76"/>
  <c r="AB77" s="1"/>
  <c r="AB78" s="1"/>
  <c r="W76"/>
  <c r="W77" s="1"/>
  <c r="W78" s="1"/>
  <c r="Z76"/>
  <c r="Z77" s="1"/>
  <c r="Z78" s="1"/>
  <c r="Y76"/>
  <c r="Y77" s="1"/>
  <c r="Y78" s="1"/>
  <c r="S83"/>
  <c r="AH137" i="4"/>
  <c r="AH138" s="1"/>
  <c r="AH140" s="1"/>
  <c r="AD77" i="6"/>
  <c r="AD78" s="1"/>
  <c r="T83"/>
  <c r="AA141" i="4"/>
  <c r="AB141" s="1"/>
  <c r="AC141" s="1"/>
  <c r="AD141" s="1"/>
  <c r="AE141" l="1"/>
  <c r="AF141" s="1"/>
  <c r="AG141" s="1"/>
  <c r="AH141" s="1"/>
  <c r="W79" i="6"/>
  <c r="L81" s="1"/>
  <c r="AF80"/>
  <c r="AI137" i="4"/>
  <c r="AI138" s="1"/>
  <c r="AI140" s="1"/>
  <c r="AE77" i="6"/>
  <c r="AE78" s="1"/>
  <c r="T82"/>
  <c r="S82"/>
  <c r="AG72"/>
  <c r="U83"/>
  <c r="AG73"/>
  <c r="AH73" s="1"/>
  <c r="X79" l="1"/>
  <c r="M81" s="1"/>
  <c r="AI141" i="4"/>
  <c r="AH72" i="6"/>
  <c r="W83" s="1"/>
  <c r="V83"/>
  <c r="AG75"/>
  <c r="AG80" s="1"/>
  <c r="AJ137" i="4"/>
  <c r="AJ138" s="1"/>
  <c r="AJ140" s="1"/>
  <c r="Y79" i="6" l="1"/>
  <c r="N81" s="1"/>
  <c r="AJ141" i="4"/>
  <c r="AH75" i="6"/>
  <c r="AH80" s="1"/>
  <c r="AI73"/>
  <c r="V82"/>
  <c r="U82"/>
  <c r="AG77"/>
  <c r="AG78" s="1"/>
  <c r="AK137" i="4"/>
  <c r="AK138" s="1"/>
  <c r="AK140" s="1"/>
  <c r="AI72" i="6"/>
  <c r="Z79" l="1"/>
  <c r="O81" s="1"/>
  <c r="AK141" i="4"/>
  <c r="AJ72" i="6"/>
  <c r="Y83" s="1"/>
  <c r="X83"/>
  <c r="AI75"/>
  <c r="AI80" s="1"/>
  <c r="AJ73"/>
  <c r="AL137" i="4"/>
  <c r="AA79" i="6" l="1"/>
  <c r="P81" s="1"/>
  <c r="W82"/>
  <c r="AM137" i="4"/>
  <c r="AJ75" i="6"/>
  <c r="AJ80" s="1"/>
  <c r="AK73"/>
  <c r="AK72"/>
  <c r="AB79" l="1"/>
  <c r="Q81" s="1"/>
  <c r="AL72"/>
  <c r="AA83" s="1"/>
  <c r="Z83"/>
  <c r="AN137" i="4"/>
  <c r="AK75" i="6"/>
  <c r="AK80" s="1"/>
  <c r="AL73"/>
  <c r="X82"/>
  <c r="AC79" l="1"/>
  <c r="R81" s="1"/>
  <c r="Y82"/>
  <c r="AO137" i="4"/>
  <c r="AL75" i="6"/>
  <c r="AL80" s="1"/>
  <c r="AM73"/>
  <c r="AM72"/>
  <c r="AD79" l="1"/>
  <c r="AE79" s="1"/>
  <c r="AN72"/>
  <c r="AC83" s="1"/>
  <c r="AP137" i="4"/>
  <c r="AB83" i="6"/>
  <c r="Z82"/>
  <c r="AM75"/>
  <c r="AM80" s="1"/>
  <c r="AN73"/>
  <c r="S81" l="1"/>
  <c r="AN75"/>
  <c r="AN80" s="1"/>
  <c r="AQ137" i="4"/>
  <c r="AF79" i="6"/>
  <c r="T81"/>
  <c r="AA82"/>
  <c r="U81" l="1"/>
  <c r="AB82"/>
  <c r="AG79"/>
  <c r="AR137" i="4"/>
  <c r="V81" i="6" l="1"/>
  <c r="AC82"/>
  <c r="CA57" i="4" l="1"/>
  <c r="CR24"/>
  <c r="CU24" s="1"/>
  <c r="CU57" s="1"/>
  <c r="AT133" l="1"/>
  <c r="AT136" s="1"/>
  <c r="EC57"/>
  <c r="AO73" i="6"/>
  <c r="AO72"/>
  <c r="C6" i="7" s="1"/>
  <c r="C8" s="1"/>
  <c r="C14" s="1"/>
  <c r="CR57" i="4"/>
  <c r="CS79"/>
  <c r="AO133"/>
  <c r="AO136" s="1"/>
  <c r="AN133"/>
  <c r="AN136" s="1"/>
  <c r="BH133"/>
  <c r="BH136" s="1"/>
  <c r="AW133" l="1"/>
  <c r="AW136" s="1"/>
  <c r="AS76" i="6" s="1"/>
  <c r="AS133" i="4"/>
  <c r="AS136" s="1"/>
  <c r="AU133"/>
  <c r="AU136" s="1"/>
  <c r="BE133"/>
  <c r="BE136" s="1"/>
  <c r="BA76" i="6" s="1"/>
  <c r="AQ133" i="4"/>
  <c r="AQ136" s="1"/>
  <c r="AM76" i="6" s="1"/>
  <c r="AM77" s="1"/>
  <c r="AM78" s="1"/>
  <c r="AX133" i="4"/>
  <c r="AX136" s="1"/>
  <c r="BC133"/>
  <c r="BC136" s="1"/>
  <c r="AY76" i="6" s="1"/>
  <c r="BB133" i="4"/>
  <c r="BB136" s="1"/>
  <c r="AX76" i="6" s="1"/>
  <c r="BI133" i="4"/>
  <c r="BI136" s="1"/>
  <c r="BE76" i="6" s="1"/>
  <c r="AL133" i="4"/>
  <c r="AZ133"/>
  <c r="AZ136" s="1"/>
  <c r="AV76" i="6" s="1"/>
  <c r="AV133" i="4"/>
  <c r="AV136" s="1"/>
  <c r="AR76" i="6" s="1"/>
  <c r="AM133" i="4"/>
  <c r="AM136" s="1"/>
  <c r="AM138" s="1"/>
  <c r="AM140" s="1"/>
  <c r="BG133"/>
  <c r="BG136" s="1"/>
  <c r="BC76" i="6" s="1"/>
  <c r="BA133" i="4"/>
  <c r="BA136" s="1"/>
  <c r="AW76" i="6" s="1"/>
  <c r="BD133" i="4"/>
  <c r="BD136" s="1"/>
  <c r="AZ76" i="6" s="1"/>
  <c r="BF133" i="4"/>
  <c r="BF136" s="1"/>
  <c r="BB76" i="6" s="1"/>
  <c r="AP133" i="4"/>
  <c r="AP136" s="1"/>
  <c r="AP138" s="1"/>
  <c r="AP140" s="1"/>
  <c r="AY133"/>
  <c r="AY136" s="1"/>
  <c r="AU76" i="6" s="1"/>
  <c r="AL136" i="4"/>
  <c r="AH76" i="6" s="1"/>
  <c r="AH77" s="1"/>
  <c r="AH78" s="1"/>
  <c r="AH79" s="1"/>
  <c r="AR133" i="4"/>
  <c r="AR136" s="1"/>
  <c r="AN76" i="6" s="1"/>
  <c r="AN77" s="1"/>
  <c r="AN78" s="1"/>
  <c r="EA57" i="4"/>
  <c r="EA60" s="1"/>
  <c r="AQ138"/>
  <c r="AQ140" s="1"/>
  <c r="AD83" i="6"/>
  <c r="AP72"/>
  <c r="AE83" s="1"/>
  <c r="BD76"/>
  <c r="AT76"/>
  <c r="AO76"/>
  <c r="AN138" i="4"/>
  <c r="AN140" s="1"/>
  <c r="AJ76" i="6"/>
  <c r="AJ77" s="1"/>
  <c r="AJ78" s="1"/>
  <c r="AQ76"/>
  <c r="AP76"/>
  <c r="AO138" i="4"/>
  <c r="AO140" s="1"/>
  <c r="AK76" i="6"/>
  <c r="AK77" s="1"/>
  <c r="AK78" s="1"/>
  <c r="AP73"/>
  <c r="AO75"/>
  <c r="AI76" l="1"/>
  <c r="AI77" s="1"/>
  <c r="AI78" s="1"/>
  <c r="AI79" s="1"/>
  <c r="AL76"/>
  <c r="AL77" s="1"/>
  <c r="AL78" s="1"/>
  <c r="AL138" i="4"/>
  <c r="AL140" s="1"/>
  <c r="AL141" s="1"/>
  <c r="AM141" s="1"/>
  <c r="AN141" s="1"/>
  <c r="AO141" s="1"/>
  <c r="AP141" s="1"/>
  <c r="AQ141" s="1"/>
  <c r="AR138"/>
  <c r="AR140" s="1"/>
  <c r="AO80" i="6"/>
  <c r="AO77"/>
  <c r="AO78" s="1"/>
  <c r="AS137" i="4"/>
  <c r="AS138" s="1"/>
  <c r="AS140" s="1"/>
  <c r="AQ72" i="6"/>
  <c r="W81"/>
  <c r="AQ73"/>
  <c r="AP75"/>
  <c r="AR141" i="4" l="1"/>
  <c r="AS141" s="1"/>
  <c r="AP77" i="6"/>
  <c r="AP78" s="1"/>
  <c r="AT137" i="4"/>
  <c r="AT138" s="1"/>
  <c r="AT140" s="1"/>
  <c r="AJ79" i="6"/>
  <c r="Y81" s="1"/>
  <c r="AQ75"/>
  <c r="AR73"/>
  <c r="X81"/>
  <c r="AR72"/>
  <c r="AF83"/>
  <c r="AG83"/>
  <c r="AD82"/>
  <c r="AP80"/>
  <c r="AE82" s="1"/>
  <c r="AT141" i="4" l="1"/>
  <c r="AU137"/>
  <c r="AU138" s="1"/>
  <c r="AU140" s="1"/>
  <c r="AQ77" i="6"/>
  <c r="AQ78" s="1"/>
  <c r="AQ80"/>
  <c r="AS72"/>
  <c r="AR75"/>
  <c r="AS73"/>
  <c r="AK79"/>
  <c r="Z81" s="1"/>
  <c r="AU141" i="4" l="1"/>
  <c r="AL79" i="6"/>
  <c r="AA81" s="1"/>
  <c r="AT73"/>
  <c r="AS75"/>
  <c r="AR77"/>
  <c r="AR78" s="1"/>
  <c r="AV137" i="4"/>
  <c r="AV138" s="1"/>
  <c r="AV140" s="1"/>
  <c r="AR80" i="6"/>
  <c r="AG82" s="1"/>
  <c r="AT72"/>
  <c r="AI83" s="1"/>
  <c r="AH83"/>
  <c r="AF82"/>
  <c r="AV141" i="4" l="1"/>
  <c r="AS80" i="6"/>
  <c r="AT75"/>
  <c r="AU73"/>
  <c r="AU72"/>
  <c r="AS77"/>
  <c r="AS78" s="1"/>
  <c r="AW137" i="4"/>
  <c r="AW138" s="1"/>
  <c r="AW140" s="1"/>
  <c r="AM79" i="6"/>
  <c r="AW141" i="4" l="1"/>
  <c r="AN79" i="6"/>
  <c r="AB81"/>
  <c r="AU75"/>
  <c r="AV73"/>
  <c r="AT80"/>
  <c r="AH82"/>
  <c r="AV72"/>
  <c r="AJ83"/>
  <c r="AK83"/>
  <c r="AT77"/>
  <c r="AT78" s="1"/>
  <c r="AX137" i="4"/>
  <c r="AX138" s="1"/>
  <c r="AX140" s="1"/>
  <c r="AX141" l="1"/>
  <c r="AC81" i="6"/>
  <c r="AU80"/>
  <c r="AI82"/>
  <c r="AY137" i="4"/>
  <c r="AY138" s="1"/>
  <c r="AY140" s="1"/>
  <c r="AU77" i="6"/>
  <c r="AU78" s="1"/>
  <c r="AO79"/>
  <c r="AW72"/>
  <c r="AW73"/>
  <c r="AV75"/>
  <c r="AY141" i="4" l="1"/>
  <c r="AX73" i="6"/>
  <c r="AW75"/>
  <c r="AX72"/>
  <c r="AL83"/>
  <c r="AP79"/>
  <c r="AE81" s="1"/>
  <c r="AD81"/>
  <c r="AV77"/>
  <c r="AV78" s="1"/>
  <c r="AZ137" i="4"/>
  <c r="AZ138" s="1"/>
  <c r="AZ140" s="1"/>
  <c r="AZ141" s="1"/>
  <c r="AV80" i="6"/>
  <c r="AK82" s="1"/>
  <c r="AJ82"/>
  <c r="AW80" l="1"/>
  <c r="AL82" s="1"/>
  <c r="AQ79"/>
  <c r="BA137" i="4"/>
  <c r="BA138" s="1"/>
  <c r="BA140" s="1"/>
  <c r="BA141" s="1"/>
  <c r="AW77" i="6"/>
  <c r="AW78" s="1"/>
  <c r="AY72"/>
  <c r="AN83" s="1"/>
  <c r="AM83"/>
  <c r="AX75"/>
  <c r="AY73"/>
  <c r="BB137" i="4" l="1"/>
  <c r="BB138" s="1"/>
  <c r="BB140" s="1"/>
  <c r="BB141" s="1"/>
  <c r="AX77" i="6"/>
  <c r="AX78" s="1"/>
  <c r="AZ72"/>
  <c r="AO83" s="1"/>
  <c r="AR79"/>
  <c r="AG81" s="1"/>
  <c r="AF81"/>
  <c r="AZ73"/>
  <c r="AY75"/>
  <c r="AX80"/>
  <c r="AM82" s="1"/>
  <c r="BA73" l="1"/>
  <c r="AZ75"/>
  <c r="AY80"/>
  <c r="AN82" s="1"/>
  <c r="BC137" i="4"/>
  <c r="BC138" s="1"/>
  <c r="BC140" s="1"/>
  <c r="BC141" s="1"/>
  <c r="AY77" i="6"/>
  <c r="AY78" s="1"/>
  <c r="AS79"/>
  <c r="BA72"/>
  <c r="AP83" s="1"/>
  <c r="AH81" l="1"/>
  <c r="BB72"/>
  <c r="AQ83" s="1"/>
  <c r="D85" s="1"/>
  <c r="AT79"/>
  <c r="AZ77"/>
  <c r="AZ78" s="1"/>
  <c r="BD137" i="4"/>
  <c r="BD138" s="1"/>
  <c r="BD140" s="1"/>
  <c r="BD141" s="1"/>
  <c r="AZ80" i="6"/>
  <c r="BA75"/>
  <c r="BB73"/>
  <c r="BE137" i="4" l="1"/>
  <c r="BE138" s="1"/>
  <c r="BE140" s="1"/>
  <c r="BE141" s="1"/>
  <c r="BA77" i="6"/>
  <c r="BA78" s="1"/>
  <c r="BC73"/>
  <c r="BB75"/>
  <c r="AO82"/>
  <c r="AI81"/>
  <c r="BA80"/>
  <c r="AP82" s="1"/>
  <c r="AU79"/>
  <c r="AJ81" s="1"/>
  <c r="BC72"/>
  <c r="AR83" l="1"/>
  <c r="AV79"/>
  <c r="AK81" s="1"/>
  <c r="BB80"/>
  <c r="AQ82" s="1"/>
  <c r="C9" i="7" s="1"/>
  <c r="BF137" i="4"/>
  <c r="BF138" s="1"/>
  <c r="BF140" s="1"/>
  <c r="BF141" s="1"/>
  <c r="BB77" i="6"/>
  <c r="BB78" s="1"/>
  <c r="BD72"/>
  <c r="BD73"/>
  <c r="BC75"/>
  <c r="BE73" l="1"/>
  <c r="BD75"/>
  <c r="BG137" i="4"/>
  <c r="BG138" s="1"/>
  <c r="BG140" s="1"/>
  <c r="BG141" s="1"/>
  <c r="BC77" i="6"/>
  <c r="BC78" s="1"/>
  <c r="AS83"/>
  <c r="AW79"/>
  <c r="BE72"/>
  <c r="AT83" s="1"/>
  <c r="BC80"/>
  <c r="AR82" s="1"/>
  <c r="BF72" l="1"/>
  <c r="AU83" s="1"/>
  <c r="AX79"/>
  <c r="AM81" s="1"/>
  <c r="BE75"/>
  <c r="BF73"/>
  <c r="BD80"/>
  <c r="AS82" s="1"/>
  <c r="AL81"/>
  <c r="BH137" i="4"/>
  <c r="BH138" s="1"/>
  <c r="BH140" s="1"/>
  <c r="BH141" s="1"/>
  <c r="BD77" i="6"/>
  <c r="BD78" s="1"/>
  <c r="BF75" l="1"/>
  <c r="BF77" s="1"/>
  <c r="BF78" s="1"/>
  <c r="BG73"/>
  <c r="AY79"/>
  <c r="AN81" s="1"/>
  <c r="BG72"/>
  <c r="AV83" s="1"/>
  <c r="BE80"/>
  <c r="AT82" s="1"/>
  <c r="BE77"/>
  <c r="BE78" s="1"/>
  <c r="BI137" i="4"/>
  <c r="BI138" s="1"/>
  <c r="BI140" s="1"/>
  <c r="BI141" s="1"/>
  <c r="BH72" i="6" l="1"/>
  <c r="AW83" s="1"/>
  <c r="BF80"/>
  <c r="AU82" s="1"/>
  <c r="AZ79"/>
  <c r="AO81" s="1"/>
  <c r="BG75"/>
  <c r="BG77" s="1"/>
  <c r="BG78" s="1"/>
  <c r="BH73"/>
  <c r="BH75" l="1"/>
  <c r="BH77" s="1"/>
  <c r="BH78" s="1"/>
  <c r="BI73"/>
  <c r="BG80"/>
  <c r="BI72"/>
  <c r="BA79"/>
  <c r="AP81" l="1"/>
  <c r="BB79"/>
  <c r="AQ81" s="1"/>
  <c r="AX83"/>
  <c r="AV82"/>
  <c r="BJ72"/>
  <c r="AY83" s="1"/>
  <c r="BH80"/>
  <c r="AW82" s="1"/>
  <c r="BI75"/>
  <c r="BI77" s="1"/>
  <c r="BI78" s="1"/>
  <c r="BJ73"/>
  <c r="C10" i="7" l="1"/>
  <c r="C11" s="1"/>
  <c r="C13" s="1"/>
  <c r="BI80" i="6"/>
  <c r="AX82" s="1"/>
  <c r="BK72"/>
  <c r="AZ83" s="1"/>
  <c r="BC79"/>
  <c r="AR81" s="1"/>
  <c r="BJ75"/>
  <c r="BJ77" s="1"/>
  <c r="BJ78" s="1"/>
  <c r="BK73"/>
  <c r="C15" i="7" l="1"/>
  <c r="C16" s="1"/>
  <c r="BL73" i="6"/>
  <c r="BK75"/>
  <c r="BK77" s="1"/>
  <c r="BK78" s="1"/>
  <c r="BD79"/>
  <c r="AS81" s="1"/>
  <c r="BL72"/>
  <c r="BJ80"/>
  <c r="G17" i="8" l="1"/>
  <c r="BK80" i="6"/>
  <c r="AZ82" s="1"/>
  <c r="AY82"/>
  <c r="BA83"/>
  <c r="BM72"/>
  <c r="BB83" s="1"/>
  <c r="BE79"/>
  <c r="AT81" s="1"/>
  <c r="BM73"/>
  <c r="BL75"/>
  <c r="BL77" s="1"/>
  <c r="BL78" s="1"/>
  <c r="C18" i="7" l="1"/>
  <c r="G13" i="8"/>
  <c r="K60" i="9" s="1"/>
  <c r="L60" s="1"/>
  <c r="L55" s="1"/>
  <c r="M55" s="1"/>
  <c r="G14" i="8"/>
  <c r="K66" i="9" s="1"/>
  <c r="L66" s="1"/>
  <c r="M66" s="1"/>
  <c r="O66" s="1"/>
  <c r="G9" i="8"/>
  <c r="K12" i="9" s="1"/>
  <c r="L12" s="1"/>
  <c r="L11" s="1"/>
  <c r="M11" s="1"/>
  <c r="G11" i="8"/>
  <c r="K17" i="9" s="1"/>
  <c r="L17" s="1"/>
  <c r="M17" s="1"/>
  <c r="O17" s="1"/>
  <c r="T17" s="1"/>
  <c r="G12" i="8"/>
  <c r="K39" i="9" s="1"/>
  <c r="L39" s="1"/>
  <c r="L38" s="1"/>
  <c r="M38" s="1"/>
  <c r="G10" i="8"/>
  <c r="K30" i="9" s="1"/>
  <c r="L30" s="1"/>
  <c r="L27" s="1"/>
  <c r="M27" s="1"/>
  <c r="G15" i="8"/>
  <c r="K49" i="9" s="1"/>
  <c r="L49" s="1"/>
  <c r="L46" s="1"/>
  <c r="M46" s="1"/>
  <c r="BN73" i="6"/>
  <c r="BM75"/>
  <c r="BM77" s="1"/>
  <c r="BM78" s="1"/>
  <c r="BF79"/>
  <c r="BN72"/>
  <c r="BC83" s="1"/>
  <c r="BL80"/>
  <c r="BA82" s="1"/>
  <c r="L59" i="9" l="1"/>
  <c r="M59" s="1"/>
  <c r="O59" s="1"/>
  <c r="L8"/>
  <c r="M8" s="1"/>
  <c r="O8" s="1"/>
  <c r="X8" s="1"/>
  <c r="X17"/>
  <c r="L29"/>
  <c r="M29" s="1"/>
  <c r="K29" s="1"/>
  <c r="L25"/>
  <c r="M25" s="1"/>
  <c r="K25" s="1"/>
  <c r="L28"/>
  <c r="M28" s="1"/>
  <c r="O28" s="1"/>
  <c r="L23"/>
  <c r="M23" s="1"/>
  <c r="K23" s="1"/>
  <c r="L24"/>
  <c r="M24" s="1"/>
  <c r="K24" s="1"/>
  <c r="L36"/>
  <c r="M36" s="1"/>
  <c r="O36" s="1"/>
  <c r="L58"/>
  <c r="M58" s="1"/>
  <c r="K58" s="1"/>
  <c r="K69"/>
  <c r="L37"/>
  <c r="M37" s="1"/>
  <c r="K37" s="1"/>
  <c r="L56"/>
  <c r="M56" s="1"/>
  <c r="O56" s="1"/>
  <c r="L10"/>
  <c r="M10" s="1"/>
  <c r="O10" s="1"/>
  <c r="T10" s="1"/>
  <c r="L45"/>
  <c r="M45" s="1"/>
  <c r="O45" s="1"/>
  <c r="L47"/>
  <c r="M47" s="1"/>
  <c r="O47" s="1"/>
  <c r="L57"/>
  <c r="M57" s="1"/>
  <c r="K57" s="1"/>
  <c r="L7"/>
  <c r="M7" s="1"/>
  <c r="K7" s="1"/>
  <c r="X66"/>
  <c r="T66"/>
  <c r="O38"/>
  <c r="K38"/>
  <c r="O24"/>
  <c r="O27"/>
  <c r="K27"/>
  <c r="K46"/>
  <c r="O46"/>
  <c r="O55"/>
  <c r="K55"/>
  <c r="K11"/>
  <c r="O11"/>
  <c r="K8"/>
  <c r="AU81" i="6"/>
  <c r="BO73"/>
  <c r="BN75"/>
  <c r="BN77" s="1"/>
  <c r="BN78" s="1"/>
  <c r="BM80"/>
  <c r="BB82" s="1"/>
  <c r="BO72"/>
  <c r="BD83" s="1"/>
  <c r="BG79"/>
  <c r="AV81" s="1"/>
  <c r="K36" i="9" l="1"/>
  <c r="K59"/>
  <c r="O29"/>
  <c r="X29" s="1"/>
  <c r="O58"/>
  <c r="T58" s="1"/>
  <c r="O37"/>
  <c r="T37" s="1"/>
  <c r="K10"/>
  <c r="K28"/>
  <c r="O7"/>
  <c r="T7" s="1"/>
  <c r="K45"/>
  <c r="O25"/>
  <c r="X25" s="1"/>
  <c r="O57"/>
  <c r="T57" s="1"/>
  <c r="O23"/>
  <c r="T23" s="1"/>
  <c r="K56"/>
  <c r="K47"/>
  <c r="T59"/>
  <c r="T56"/>
  <c r="T55"/>
  <c r="T45"/>
  <c r="T46"/>
  <c r="T47"/>
  <c r="T36"/>
  <c r="T38"/>
  <c r="X28"/>
  <c r="T28"/>
  <c r="X27"/>
  <c r="T27"/>
  <c r="T24"/>
  <c r="X24"/>
  <c r="X11"/>
  <c r="T11"/>
  <c r="T8"/>
  <c r="C36" i="10"/>
  <c r="G17" s="1"/>
  <c r="I17" s="1"/>
  <c r="X10" i="9"/>
  <c r="BP72" i="6"/>
  <c r="BH79"/>
  <c r="AW81" s="1"/>
  <c r="BN80"/>
  <c r="BC82" s="1"/>
  <c r="BP73"/>
  <c r="BO75"/>
  <c r="BO77" s="1"/>
  <c r="BO78" s="1"/>
  <c r="T29" i="9" l="1"/>
  <c r="X7"/>
  <c r="T25"/>
  <c r="D36" i="10"/>
  <c r="G11" s="1"/>
  <c r="I11" s="1"/>
  <c r="X23" i="9"/>
  <c r="G14" i="10"/>
  <c r="I14" s="1"/>
  <c r="G13"/>
  <c r="I13" s="1"/>
  <c r="G18"/>
  <c r="I18" s="1"/>
  <c r="G16"/>
  <c r="I16" s="1"/>
  <c r="G15"/>
  <c r="I15" s="1"/>
  <c r="G19"/>
  <c r="I19" s="1"/>
  <c r="G12"/>
  <c r="I12" s="1"/>
  <c r="BO80" i="6"/>
  <c r="BD82" s="1"/>
  <c r="BE83"/>
  <c r="BQ73"/>
  <c r="BQ75" s="1"/>
  <c r="BQ77" s="1"/>
  <c r="BQ78" s="1"/>
  <c r="BP75"/>
  <c r="BP77" s="1"/>
  <c r="BP78" s="1"/>
  <c r="BI79"/>
  <c r="BQ72"/>
  <c r="BF83" s="1"/>
  <c r="G21" i="10" l="1"/>
  <c r="I21" s="1"/>
  <c r="G10"/>
  <c r="I10" s="1"/>
  <c r="G20"/>
  <c r="I20" s="1"/>
  <c r="BM83" i="6"/>
  <c r="BI83"/>
  <c r="BG83"/>
  <c r="BH83"/>
  <c r="BJ83"/>
  <c r="BN83"/>
  <c r="BL83"/>
  <c r="BK83"/>
  <c r="BO83"/>
  <c r="BQ83"/>
  <c r="AX81"/>
  <c r="BP83"/>
  <c r="BJ79"/>
  <c r="BP80"/>
  <c r="BE82" s="1"/>
  <c r="I24" i="10" l="1"/>
  <c r="I26" s="1"/>
  <c r="G24"/>
  <c r="BQ80" i="6"/>
  <c r="BQ82" s="1"/>
  <c r="AY81"/>
  <c r="BK79"/>
  <c r="AZ81" s="1"/>
  <c r="BO82" l="1"/>
  <c r="BM82"/>
  <c r="BN82"/>
  <c r="BJ82"/>
  <c r="BF82"/>
  <c r="BG82"/>
  <c r="BH82"/>
  <c r="BK82"/>
  <c r="BP82"/>
  <c r="BL82"/>
  <c r="BI82"/>
  <c r="BL79"/>
  <c r="BA81" s="1"/>
  <c r="BM79" l="1"/>
  <c r="BB81" s="1"/>
  <c r="BN79" l="1"/>
  <c r="BC81" s="1"/>
  <c r="BO79" l="1"/>
  <c r="BD81" s="1"/>
  <c r="BP79" l="1"/>
  <c r="BE81" s="1"/>
  <c r="BQ79" l="1"/>
  <c r="BP81" s="1"/>
  <c r="BK81" l="1"/>
  <c r="BO81"/>
  <c r="BM81"/>
  <c r="BF81"/>
  <c r="BQ81"/>
  <c r="BG81"/>
  <c r="BI81"/>
  <c r="BH81"/>
  <c r="BJ81"/>
  <c r="BN81"/>
  <c r="BL81"/>
</calcChain>
</file>

<file path=xl/comments1.xml><?xml version="1.0" encoding="utf-8"?>
<comments xmlns="http://schemas.openxmlformats.org/spreadsheetml/2006/main">
  <authors>
    <author>Summers</author>
    <author>Austin Summers</author>
  </authors>
  <commentList>
    <comment ref="DN3" authorId="0">
      <text>
        <r>
          <rPr>
            <b/>
            <sz val="9"/>
            <color indexed="81"/>
            <rFont val="Tahoma"/>
            <family val="2"/>
          </rPr>
          <t>Summers:</t>
        </r>
        <r>
          <rPr>
            <sz val="9"/>
            <color indexed="81"/>
            <rFont val="Tahoma"/>
            <family val="2"/>
          </rPr>
          <t xml:space="preserve">
Did not differentiate between 15 yr depr rate and 20 yr depr rate.  Everything that is closed to investment this year should get the 20 year rate, regardless of when the costs were acquired.</t>
        </r>
      </text>
    </comment>
    <comment ref="DM4" authorId="0">
      <text>
        <r>
          <rPr>
            <b/>
            <sz val="9"/>
            <color indexed="81"/>
            <rFont val="Tahoma"/>
            <family val="2"/>
          </rPr>
          <t>Summers:</t>
        </r>
        <r>
          <rPr>
            <sz val="9"/>
            <color indexed="81"/>
            <rFont val="Tahoma"/>
            <family val="2"/>
          </rPr>
          <t xml:space="preserve">
There is no split on closings in 2011.  Everything is 100% tax depr at the 20 yr rate.
However, costs were incurred before 2011, so there will be a split into allocation buckets based on when costs were incurred.</t>
        </r>
      </text>
    </comment>
    <comment ref="DT4" authorId="1">
      <text>
        <r>
          <rPr>
            <b/>
            <sz val="9"/>
            <color indexed="81"/>
            <rFont val="Tahoma"/>
            <family val="2"/>
          </rPr>
          <t>Austin Summers: 6/19/12</t>
        </r>
        <r>
          <rPr>
            <sz val="9"/>
            <color indexed="81"/>
            <rFont val="Tahoma"/>
            <family val="2"/>
          </rPr>
          <t xml:space="preserve">
No closing buckets because nothing closed in 2012 will get 100% bonus depreciation.</t>
        </r>
      </text>
    </comment>
    <comment ref="DY4" authorId="1">
      <text>
        <r>
          <rPr>
            <b/>
            <sz val="9"/>
            <color indexed="81"/>
            <rFont val="Tahoma"/>
            <family val="2"/>
          </rPr>
          <t>Jordan Stephenson: 4/29/2013</t>
        </r>
        <r>
          <rPr>
            <sz val="9"/>
            <color indexed="81"/>
            <rFont val="Tahoma"/>
            <family val="2"/>
          </rPr>
          <t xml:space="preserve">
No closing buckets because nothing closed in 2013 will get 100% bonus depreciation.</t>
        </r>
      </text>
    </comment>
    <comment ref="ED4" authorId="1">
      <text>
        <r>
          <rPr>
            <b/>
            <sz val="9"/>
            <color indexed="81"/>
            <rFont val="Tahoma"/>
            <family val="2"/>
          </rPr>
          <t>Jordan Stephenson: 4/29/2013</t>
        </r>
        <r>
          <rPr>
            <sz val="9"/>
            <color indexed="81"/>
            <rFont val="Tahoma"/>
            <family val="2"/>
          </rPr>
          <t xml:space="preserve">
No closing buckets because nothing closed in 2013 will get 100% bonus depreciation.</t>
        </r>
      </text>
    </comment>
  </commentList>
</comments>
</file>

<file path=xl/sharedStrings.xml><?xml version="1.0" encoding="utf-8"?>
<sst xmlns="http://schemas.openxmlformats.org/spreadsheetml/2006/main" count="834" uniqueCount="454">
  <si>
    <t>Project</t>
  </si>
  <si>
    <t>2007-06-30</t>
  </si>
  <si>
    <t>2007-05-31</t>
  </si>
  <si>
    <t>2007-07-31</t>
  </si>
  <si>
    <t>2007-10-31</t>
  </si>
  <si>
    <t>2007-12-31</t>
  </si>
  <si>
    <t>2007-11-30</t>
  </si>
  <si>
    <t>2008-01-31</t>
  </si>
  <si>
    <t>2008-02-29</t>
  </si>
  <si>
    <t>2008-03-31</t>
  </si>
  <si>
    <t>2010-06-30</t>
  </si>
  <si>
    <t>2008-07-31</t>
  </si>
  <si>
    <t>01006822</t>
  </si>
  <si>
    <t>2008-06-30</t>
  </si>
  <si>
    <t>2008-08-31</t>
  </si>
  <si>
    <t>2008-12-31</t>
  </si>
  <si>
    <t>2008-11-30</t>
  </si>
  <si>
    <t>2009-09-30</t>
  </si>
  <si>
    <t>2009-10-31</t>
  </si>
  <si>
    <t>2009-05-31</t>
  </si>
  <si>
    <t>2009-03-31</t>
  </si>
  <si>
    <t>2007-04-30</t>
  </si>
  <si>
    <t>2007-09-30</t>
  </si>
  <si>
    <t>2008-04-30</t>
  </si>
  <si>
    <t>2008-05-31</t>
  </si>
  <si>
    <t>2009-02-28</t>
  </si>
  <si>
    <t>2009-11-30</t>
  </si>
  <si>
    <t>2008-10-31</t>
  </si>
  <si>
    <t>2008-09-30</t>
  </si>
  <si>
    <t>2009-07-31</t>
  </si>
  <si>
    <t>2011-02-28</t>
  </si>
  <si>
    <t>01006824</t>
  </si>
  <si>
    <t>2009-01-31</t>
  </si>
  <si>
    <t>2009-12-31</t>
  </si>
  <si>
    <t>2009-04-30</t>
  </si>
  <si>
    <t>2007-08-31</t>
  </si>
  <si>
    <t>01007067</t>
  </si>
  <si>
    <t>2010-07-31</t>
  </si>
  <si>
    <t>2010-05-31</t>
  </si>
  <si>
    <t>2010-08-31</t>
  </si>
  <si>
    <t>2010-11-30</t>
  </si>
  <si>
    <t>2010-12-31</t>
  </si>
  <si>
    <t>2010-10-31</t>
  </si>
  <si>
    <t>2009-08-31</t>
  </si>
  <si>
    <t>2010-02-28</t>
  </si>
  <si>
    <t>2010-01-31</t>
  </si>
  <si>
    <t>2011-03-31</t>
  </si>
  <si>
    <t>2011-04-30</t>
  </si>
  <si>
    <t>2011-07-31</t>
  </si>
  <si>
    <t>2011-08-31</t>
  </si>
  <si>
    <t>2011-06-30</t>
  </si>
  <si>
    <t>2011-05-31</t>
  </si>
  <si>
    <t>2009-06-30</t>
  </si>
  <si>
    <t>2010-09-30</t>
  </si>
  <si>
    <t>2010-03-31</t>
  </si>
  <si>
    <t>2010-04-30</t>
  </si>
  <si>
    <t>2011-01-31</t>
  </si>
  <si>
    <t>01008213</t>
  </si>
  <si>
    <t>01009341</t>
  </si>
  <si>
    <t>01009359</t>
  </si>
  <si>
    <t>01009441</t>
  </si>
  <si>
    <t>01009497</t>
  </si>
  <si>
    <t>2007-03-31</t>
  </si>
  <si>
    <t>Grand Total</t>
  </si>
  <si>
    <t>Closed Prior to Tracker</t>
  </si>
  <si>
    <t>Amounts Closed</t>
  </si>
  <si>
    <t>Costs Incurred</t>
  </si>
  <si>
    <t>Tracker eligible costs</t>
  </si>
  <si>
    <t>prior costs not closed</t>
  </si>
  <si>
    <t>time frame</t>
  </si>
  <si>
    <t>Bonus Depreciation rate</t>
  </si>
  <si>
    <t>Depreciation schedule</t>
  </si>
  <si>
    <t>15 yr</t>
  </si>
  <si>
    <t>current yr costs</t>
  </si>
  <si>
    <t>20 yr</t>
  </si>
  <si>
    <t>Costs incurred as of 12/31/2009</t>
  </si>
  <si>
    <t>Cost Buckets</t>
  </si>
  <si>
    <t>Closing Buckets</t>
  </si>
  <si>
    <t>Total Closed</t>
  </si>
  <si>
    <t>Total Costs</t>
  </si>
  <si>
    <t>Closed</t>
  </si>
  <si>
    <t>closed 50% pd</t>
  </si>
  <si>
    <t>incurred 50% pd</t>
  </si>
  <si>
    <t>closed 100% pd</t>
  </si>
  <si>
    <t>incurred 100% pd</t>
  </si>
  <si>
    <t>2010 Bucket Allocations</t>
  </si>
  <si>
    <t>107 balance check</t>
  </si>
  <si>
    <t>Current Year Costs</t>
  </si>
  <si>
    <t>Total</t>
  </si>
  <si>
    <t>2011 Bucket Allocations</t>
  </si>
  <si>
    <t>Closed 100% pd</t>
  </si>
  <si>
    <t>RATES</t>
  </si>
  <si>
    <t>100% Bonus Deferred Tax Rate</t>
  </si>
  <si>
    <t>50% Bonus Deferred Tax Rate (15 yr)</t>
  </si>
  <si>
    <t>50% Bouns Deferred Tax Rate (20 yr)</t>
  </si>
  <si>
    <t>2010 Buckets</t>
  </si>
  <si>
    <t>Closed 50% pd, incurred 50% pd</t>
  </si>
  <si>
    <t>Closed 100% pd, incurred 100% pd</t>
  </si>
  <si>
    <t>Closed 100% pd, incurred 50 % pd</t>
  </si>
  <si>
    <t>Already in Rates</t>
  </si>
  <si>
    <t>Total In bucket</t>
  </si>
  <si>
    <t>2011 Buckets</t>
  </si>
  <si>
    <t>Closed 100% pd, incurred 50% pd</t>
  </si>
  <si>
    <t>Yr1</t>
  </si>
  <si>
    <t>Yr2</t>
  </si>
  <si>
    <t>Yr3</t>
  </si>
  <si>
    <t>Yr4</t>
  </si>
  <si>
    <t>Yr5</t>
  </si>
  <si>
    <t>Yr6</t>
  </si>
  <si>
    <t>Yr7</t>
  </si>
  <si>
    <t>Yr8</t>
  </si>
  <si>
    <t>Yr9</t>
  </si>
  <si>
    <t>Yr10</t>
  </si>
  <si>
    <t>Yr11</t>
  </si>
  <si>
    <t>Yr12</t>
  </si>
  <si>
    <t>Yr13</t>
  </si>
  <si>
    <t>Yr14</t>
  </si>
  <si>
    <t>Yr15</t>
  </si>
  <si>
    <t>Yr16</t>
  </si>
  <si>
    <t>Yr17</t>
  </si>
  <si>
    <t>Yr18</t>
  </si>
  <si>
    <t>Yr19</t>
  </si>
  <si>
    <t>Yr20</t>
  </si>
  <si>
    <t>Yr21</t>
  </si>
  <si>
    <t>Tax Depreciation Calculations</t>
  </si>
  <si>
    <t>Description</t>
  </si>
  <si>
    <t>Total Net Investment (101)</t>
  </si>
  <si>
    <t>Already in rates</t>
  </si>
  <si>
    <t>Total investment not in rates</t>
  </si>
  <si>
    <t>Cumulative Plant Balances</t>
  </si>
  <si>
    <t>Cumulative Plant Balances (Less $10.1 Mil)</t>
  </si>
  <si>
    <t>Book Depreciation Rate per Month</t>
  </si>
  <si>
    <t>Book Depreciation</t>
  </si>
  <si>
    <t>Accumulated Depreciation</t>
  </si>
  <si>
    <t>Questar 13 Month Avg (Accum Depr)</t>
  </si>
  <si>
    <t>Questar 13 Month Avg (Plant Additions)</t>
  </si>
  <si>
    <t>Less $10.1 Million</t>
  </si>
  <si>
    <t>Questar 13 Mo Avg Not in Rates</t>
  </si>
  <si>
    <t>Use 50% Bonus</t>
  </si>
  <si>
    <t>Use 100% Bonus</t>
  </si>
  <si>
    <t>Use 50% bonus</t>
  </si>
  <si>
    <t>Use 100% bonus</t>
  </si>
  <si>
    <t>FL12 Retirement</t>
  </si>
  <si>
    <t>FL17 Retirement</t>
  </si>
  <si>
    <t>FL18 Retirement</t>
  </si>
  <si>
    <t>Temporary Difference (Book/Tax Depr)</t>
  </si>
  <si>
    <t>ADIT</t>
  </si>
  <si>
    <t>Calculation of Revenue Requirement</t>
  </si>
  <si>
    <t>Revenue</t>
  </si>
  <si>
    <t>Requirement</t>
  </si>
  <si>
    <t>Total Net Investment</t>
  </si>
  <si>
    <t>1/</t>
  </si>
  <si>
    <t>Less: Amount currently in rates</t>
  </si>
  <si>
    <t>2/</t>
  </si>
  <si>
    <t xml:space="preserve">     Replacement Infrastructure in Tracker</t>
  </si>
  <si>
    <t xml:space="preserve">              Less:  Accumulated Depreciation</t>
  </si>
  <si>
    <t>3/</t>
  </si>
  <si>
    <t xml:space="preserve">                        Accumulated Deferred Income Tax</t>
  </si>
  <si>
    <t>4/</t>
  </si>
  <si>
    <t xml:space="preserve">     Net Rate Base</t>
  </si>
  <si>
    <t xml:space="preserve">     Current Commission-Allowed Pre-Tax Rate of Return</t>
  </si>
  <si>
    <t xml:space="preserve">     Allowed Pre-Tax Return (Line 6 x Line 7)</t>
  </si>
  <si>
    <t xml:space="preserve">               Plus:  Net Depreciation Expense</t>
  </si>
  <si>
    <t xml:space="preserve">                        Net Taxes Other Than Income (1.2% x Line 6)</t>
  </si>
  <si>
    <t xml:space="preserve">     Total Revenue Requirement (Lines 8 through 10)</t>
  </si>
  <si>
    <t xml:space="preserve">    rate of 2.1% by the net investment amount on line 3.</t>
  </si>
  <si>
    <t>Cost of Service Allocation</t>
  </si>
  <si>
    <t>A</t>
  </si>
  <si>
    <t>B</t>
  </si>
  <si>
    <t>C</t>
  </si>
  <si>
    <t>Commission Ordered</t>
  </si>
  <si>
    <t>09-057-16</t>
  </si>
  <si>
    <t xml:space="preserve">Percent </t>
  </si>
  <si>
    <t>Tariff</t>
  </si>
  <si>
    <t>Revenue Requirement</t>
  </si>
  <si>
    <t>of Total</t>
  </si>
  <si>
    <t>GS</t>
  </si>
  <si>
    <t>FS</t>
  </si>
  <si>
    <t>NGV</t>
  </si>
  <si>
    <t>IS</t>
  </si>
  <si>
    <t>TS</t>
  </si>
  <si>
    <t>MT</t>
  </si>
  <si>
    <t>FT-1</t>
  </si>
  <si>
    <t>Totals</t>
  </si>
  <si>
    <t>Rate Calculation</t>
  </si>
  <si>
    <t xml:space="preserve">D </t>
  </si>
  <si>
    <t>E</t>
  </si>
  <si>
    <t>F</t>
  </si>
  <si>
    <t>G</t>
  </si>
  <si>
    <t>H</t>
  </si>
  <si>
    <t>I</t>
  </si>
  <si>
    <t>J</t>
  </si>
  <si>
    <t>K</t>
  </si>
  <si>
    <t>Utah GS</t>
  </si>
  <si>
    <t xml:space="preserve">Current Rates </t>
  </si>
  <si>
    <t>Infrastructure</t>
  </si>
  <si>
    <t>Current Rates</t>
  </si>
  <si>
    <t>(I - J)</t>
  </si>
  <si>
    <t>Replacement</t>
  </si>
  <si>
    <t xml:space="preserve">Percentage </t>
  </si>
  <si>
    <t>Difference</t>
  </si>
  <si>
    <t>Volumetric Rates</t>
  </si>
  <si>
    <t>Dth</t>
  </si>
  <si>
    <t>Curr. Rate</t>
  </si>
  <si>
    <t>Revenues</t>
  </si>
  <si>
    <t>Increase</t>
  </si>
  <si>
    <t>Rate</t>
  </si>
  <si>
    <t>Winter</t>
  </si>
  <si>
    <t>Block 1</t>
  </si>
  <si>
    <t>First</t>
  </si>
  <si>
    <t>Block 2</t>
  </si>
  <si>
    <t>Next</t>
  </si>
  <si>
    <t>Summer</t>
  </si>
  <si>
    <t>Total Volumetric Charges</t>
  </si>
  <si>
    <t>Utah NGV</t>
  </si>
  <si>
    <t>Percentage</t>
  </si>
  <si>
    <t>All Usage</t>
  </si>
  <si>
    <t>All Over</t>
  </si>
  <si>
    <t>Utah FS</t>
  </si>
  <si>
    <t>Block 3</t>
  </si>
  <si>
    <t>Total Winter</t>
  </si>
  <si>
    <t>Utah IS</t>
  </si>
  <si>
    <t>Utah FT-1</t>
  </si>
  <si>
    <t>Block 4</t>
  </si>
  <si>
    <t>Utah TS</t>
  </si>
  <si>
    <t xml:space="preserve">Annual Demand Charges per Dth of </t>
  </si>
  <si>
    <t>Contract Firm Transportation</t>
  </si>
  <si>
    <t>Utah MT</t>
  </si>
  <si>
    <t>EFFECT ON GS TYPICAL CUSTOMER</t>
  </si>
  <si>
    <t>80 DTHS -  ANNUAL CONSUMPTION</t>
  </si>
  <si>
    <t>(A)</t>
  </si>
  <si>
    <t>(B)</t>
  </si>
  <si>
    <t xml:space="preserve">(C)   </t>
  </si>
  <si>
    <t xml:space="preserve">    (D)</t>
  </si>
  <si>
    <t xml:space="preserve">   (E)</t>
  </si>
  <si>
    <t xml:space="preserve">    (F)</t>
  </si>
  <si>
    <t xml:space="preserve">   Billed at Current</t>
  </si>
  <si>
    <t xml:space="preserve">   Billed at</t>
  </si>
  <si>
    <t>Usage</t>
  </si>
  <si>
    <t xml:space="preserve">   Rate Effective</t>
  </si>
  <si>
    <t xml:space="preserve">   Proposed</t>
  </si>
  <si>
    <t>Schedule</t>
  </si>
  <si>
    <t>Month</t>
  </si>
  <si>
    <t>In Dth</t>
  </si>
  <si>
    <t xml:space="preserve">   Rate</t>
  </si>
  <si>
    <t>Change</t>
  </si>
  <si>
    <t>Jan</t>
  </si>
  <si>
    <t>Feb</t>
  </si>
  <si>
    <t>Mar</t>
  </si>
  <si>
    <t>Apr</t>
  </si>
  <si>
    <t>May</t>
  </si>
  <si>
    <t>Jun</t>
  </si>
  <si>
    <t>Jul</t>
  </si>
  <si>
    <t>Aug</t>
  </si>
  <si>
    <t>Sep</t>
  </si>
  <si>
    <t>Oct</t>
  </si>
  <si>
    <t>Nov</t>
  </si>
  <si>
    <t>Dec</t>
  </si>
  <si>
    <t xml:space="preserve"> </t>
  </si>
  <si>
    <t>Percent Change:</t>
  </si>
  <si>
    <t>%</t>
  </si>
  <si>
    <t>BSF</t>
  </si>
  <si>
    <t>1st Block</t>
  </si>
  <si>
    <t>Proposed</t>
  </si>
  <si>
    <t>Current</t>
  </si>
  <si>
    <t>Tax Depreciation</t>
  </si>
  <si>
    <t>DIT</t>
  </si>
  <si>
    <t>1/ Per the Settlement Stipulation, paragraph 16 in Docket 09-057-16.</t>
  </si>
  <si>
    <t>D</t>
  </si>
  <si>
    <t>L</t>
  </si>
  <si>
    <t>M</t>
  </si>
  <si>
    <t>N</t>
  </si>
  <si>
    <t>O</t>
  </si>
  <si>
    <t>P</t>
  </si>
  <si>
    <t>Q</t>
  </si>
  <si>
    <t>R</t>
  </si>
  <si>
    <t>S</t>
  </si>
  <si>
    <t>T</t>
  </si>
  <si>
    <t>U</t>
  </si>
  <si>
    <t>V</t>
  </si>
  <si>
    <t>W</t>
  </si>
  <si>
    <t>X</t>
  </si>
  <si>
    <t>Y</t>
  </si>
  <si>
    <t>Z</t>
  </si>
  <si>
    <t>QGC Infrastructure Replacement Project Summary</t>
  </si>
  <si>
    <t>1/ ADIT is calculated using a 13 month average covering the test period.</t>
  </si>
  <si>
    <t>5/</t>
  </si>
  <si>
    <t>4/ Current Commission allowed pretax return as shown in Section 2.07 of the Company's tariff</t>
  </si>
  <si>
    <t xml:space="preserve">5/ Depreciation expense and accumulated depreciation calculated by multiplying the depreciation </t>
  </si>
  <si>
    <t>Removal Costs (108)</t>
  </si>
  <si>
    <t>Temporary Difference</t>
  </si>
  <si>
    <t>Tax Rate</t>
  </si>
  <si>
    <t>Deferred taxes</t>
  </si>
  <si>
    <t>2011-09-30</t>
  </si>
  <si>
    <t>2011-10-31</t>
  </si>
  <si>
    <t>2011-11-30</t>
  </si>
  <si>
    <t>2011-12-31</t>
  </si>
  <si>
    <t>01009253</t>
  </si>
  <si>
    <t>01009372</t>
  </si>
  <si>
    <t>01009725</t>
  </si>
  <si>
    <t>01009612</t>
  </si>
  <si>
    <t>01009666</t>
  </si>
  <si>
    <t>Bonus Depreciation Overcollection</t>
  </si>
  <si>
    <t>Proration Adjustment</t>
  </si>
  <si>
    <t>Total Revenue Requirement</t>
  </si>
  <si>
    <t>FL25 Retirement</t>
  </si>
  <si>
    <t>FL19 Retirement</t>
  </si>
  <si>
    <t>Adjustments to Revenue Requirement:</t>
  </si>
  <si>
    <t>2012</t>
  </si>
  <si>
    <t>Prior costs not closed</t>
  </si>
  <si>
    <t>107 Balance Check</t>
  </si>
  <si>
    <t>01040078</t>
  </si>
  <si>
    <t>01040064</t>
  </si>
  <si>
    <t>01040177</t>
  </si>
  <si>
    <t>01009120</t>
  </si>
  <si>
    <t>01010132</t>
  </si>
  <si>
    <t>01009182</t>
  </si>
  <si>
    <t>01009896</t>
  </si>
  <si>
    <t>01010098</t>
  </si>
  <si>
    <t>01040196</t>
  </si>
  <si>
    <t>01040330</t>
  </si>
  <si>
    <t>01040492</t>
  </si>
  <si>
    <t>01040857</t>
  </si>
  <si>
    <t>01040858</t>
  </si>
  <si>
    <t>01041006</t>
  </si>
  <si>
    <t>01041007</t>
  </si>
  <si>
    <t>FL68-INST 8X8" DUAL BLOCK VLV</t>
  </si>
  <si>
    <t>FL6-INST 20' OF 12" FBE ST HP</t>
  </si>
  <si>
    <t>FL26-INST BLOCK VLV ASSEMBLY</t>
  </si>
  <si>
    <t>FL24-INST 12" BLOCK VALVE</t>
  </si>
  <si>
    <t>FL71-INST 400' OF 8" &amp; BLK VLV</t>
  </si>
  <si>
    <t>FL71-INST PIPE &amp; 8" BL VALVE</t>
  </si>
  <si>
    <t>FL41-INST 15' OF 16" FBE PIPE</t>
  </si>
  <si>
    <t>FL41-REPL 15' OF FBE ST HP PI</t>
  </si>
  <si>
    <t>FL42-REPL PIPE @ TIE W/FL26</t>
  </si>
  <si>
    <t>FL26-REPL PIPE @ TIE W/FL42</t>
  </si>
  <si>
    <t>AA</t>
  </si>
  <si>
    <t>AB</t>
  </si>
  <si>
    <t>AC</t>
  </si>
  <si>
    <t>AD</t>
  </si>
  <si>
    <t>Questar 13 Month Avg (ADIT) 1/</t>
  </si>
  <si>
    <t>Plant Balance Date</t>
  </si>
  <si>
    <t>Test Period Beginning</t>
  </si>
  <si>
    <t>01009410</t>
  </si>
  <si>
    <t>01040465</t>
  </si>
  <si>
    <t>FL26-INST 10' OF 20" &amp; BLOCK V</t>
  </si>
  <si>
    <t>FL23 Retirement</t>
  </si>
  <si>
    <t>FL6 Retirement</t>
  </si>
  <si>
    <t>FL44 Retirement</t>
  </si>
  <si>
    <t>FL41 Retirement</t>
  </si>
  <si>
    <t>FL46 Retirement</t>
  </si>
  <si>
    <t>2/ See Exhibit 1.1 line 44</t>
  </si>
  <si>
    <t>3/ Depreciation for tax purposes is calculated using the average ADIT for the test period.  See exhibit 1.1 line 52</t>
  </si>
  <si>
    <t>01040277</t>
  </si>
  <si>
    <t>01009221</t>
  </si>
  <si>
    <t>01040493</t>
  </si>
  <si>
    <t>01010104</t>
  </si>
  <si>
    <t>FL35 Retirement</t>
  </si>
  <si>
    <t>FL14 Retirement</t>
  </si>
  <si>
    <t>Closed 50% pd, incurred any pd</t>
  </si>
  <si>
    <t>FL35- REPL FL 13400 S, SLCo</t>
  </si>
  <si>
    <t>FL36-INST 535' OF 6" FBE ST HP</t>
  </si>
  <si>
    <t>FL110-INST 88' OF 8" FBE ST HP</t>
  </si>
  <si>
    <t>Revenue Requirement Previously Included in Rates:</t>
  </si>
  <si>
    <t>6/</t>
  </si>
  <si>
    <t>Incremental Revenue Request (Line 15 - Line16)</t>
  </si>
  <si>
    <t>6/ Revenue requirement in docket 12-057-12</t>
  </si>
  <si>
    <t>2013</t>
  </si>
  <si>
    <t>2014</t>
  </si>
  <si>
    <t>Regular tax dep</t>
  </si>
  <si>
    <t>Normal Deferred Tax Rate (20yr)</t>
  </si>
  <si>
    <t>01040404</t>
  </si>
  <si>
    <t>01040420</t>
  </si>
  <si>
    <t>01040421</t>
  </si>
  <si>
    <t>01040422</t>
  </si>
  <si>
    <t>01040499</t>
  </si>
  <si>
    <t>01040864</t>
  </si>
  <si>
    <t>01009663</t>
  </si>
  <si>
    <t>01040999</t>
  </si>
  <si>
    <t>01041081</t>
  </si>
  <si>
    <t>01040251</t>
  </si>
  <si>
    <t>01041294</t>
  </si>
  <si>
    <t>01040494</t>
  </si>
  <si>
    <t>Removal Cost</t>
  </si>
  <si>
    <t>01040158</t>
  </si>
  <si>
    <t>01010105</t>
  </si>
  <si>
    <t>FL16-INST 200' OF 4" FBE ST HP</t>
  </si>
  <si>
    <t>FL22-INST 600' OF 12" FBE ST</t>
  </si>
  <si>
    <t>FL53-INST 600' OF 12" FBE HP</t>
  </si>
  <si>
    <t>FL70-420' OF 10" FBE ST HP PIP</t>
  </si>
  <si>
    <t>FL21-INST 30' OF 6" FBE ST HP</t>
  </si>
  <si>
    <t>FL89-INST 300' OF 6" FBE ST HP</t>
  </si>
  <si>
    <t>FL14-INST 20' OF 12" HP PIPE</t>
  </si>
  <si>
    <t>FL66-INST 1000' OF 8" FBE,CIRC</t>
  </si>
  <si>
    <t>FL36-INST 50' OF 12", VLV HERM</t>
  </si>
  <si>
    <t>FL4- REPL 28000' OF HP, SLC</t>
  </si>
  <si>
    <t>FL11-CONCEP, RET &amp; INST HP PIP</t>
  </si>
  <si>
    <t>FL19-INST 8",12" &amp; 20" HP PIPE</t>
  </si>
  <si>
    <t>FL12-INST 7300' OF 24" FBE ST</t>
  </si>
  <si>
    <t>FL23-INST 130' OF 12" FBE ST H</t>
  </si>
  <si>
    <t>FL6-INST 150' OF 12" FBE ST</t>
  </si>
  <si>
    <t>FL34-INST 289' OF 20" FBE PIPE</t>
  </si>
  <si>
    <t>FL12-INST 20825' OF 24" FBE ST</t>
  </si>
  <si>
    <t>FL17 INSTALL HP PIPE LAYTON</t>
  </si>
  <si>
    <t>FL16-INST 100' OF 4" FBE, PC</t>
  </si>
  <si>
    <t>FL44-INST 10' OF 8" WR, ETC</t>
  </si>
  <si>
    <t>FL13-INST VALVES/BLOWOFF, ETC</t>
  </si>
  <si>
    <t>FL18- REPL PIPELINE, LAYTON</t>
  </si>
  <si>
    <t>FL10-INST DIRECT BURY VALVE</t>
  </si>
  <si>
    <t>FL21-REPL 20' OF 4" WR ST HP P</t>
  </si>
  <si>
    <t>FL25 REPL FBE ST HP PIPE LEHI</t>
  </si>
  <si>
    <t>FL46-REPL BURIED BLOCK VLV</t>
  </si>
  <si>
    <t>FL14 REPL FBE ST HPPIPE TOOELE</t>
  </si>
  <si>
    <t>FL50-INST 28000' OF 6" FBE HEN</t>
  </si>
  <si>
    <t>FL23- REPL FL SEGMENTS, LOGAN</t>
  </si>
  <si>
    <t>FL24-INST 1650' 6" HP</t>
  </si>
  <si>
    <t>FL41- REPL 20" BUTTERFIELD CN</t>
  </si>
  <si>
    <t>FL42-INST 41' OF 4" FBE ST HP</t>
  </si>
  <si>
    <t>FL16- REPL 8" HP, MIDWAY</t>
  </si>
  <si>
    <t>FL64-REPL 145' OF 10" MANTI</t>
  </si>
  <si>
    <t>FL50 Retirement</t>
  </si>
  <si>
    <t>1/ Per Docket 09-057-16, Settlement Stipulation Exhibit 1, page 2, column F</t>
  </si>
  <si>
    <t>Tariff Updater</t>
  </si>
  <si>
    <t>Current Total DNG</t>
  </si>
  <si>
    <t>New Total DNG</t>
  </si>
  <si>
    <t>Current TOTAL</t>
  </si>
  <si>
    <t>NEW TOTAL</t>
  </si>
  <si>
    <t>Incremental Revenue Request (Line 11 - Line 12)</t>
  </si>
  <si>
    <t>01009716</t>
  </si>
  <si>
    <t>FL7-INST 400' OF 4"</t>
  </si>
  <si>
    <t>2/ See Exhibit 1.1 line 68,column AL</t>
  </si>
  <si>
    <t>3/ Depreciation for tax purposes is calculated using the average ADIT for the test period.  See Exhibit 1.1 line 76, column AN</t>
  </si>
  <si>
    <t>AE</t>
  </si>
  <si>
    <t>AF</t>
  </si>
  <si>
    <t>AG</t>
  </si>
  <si>
    <t>AH</t>
  </si>
  <si>
    <t>AI</t>
  </si>
  <si>
    <t>AJ</t>
  </si>
  <si>
    <t>AK</t>
  </si>
  <si>
    <t>AL</t>
  </si>
  <si>
    <t>AM</t>
  </si>
  <si>
    <t>AN</t>
  </si>
  <si>
    <t>AO</t>
  </si>
  <si>
    <t>AP</t>
  </si>
  <si>
    <t>AQ</t>
  </si>
  <si>
    <t>AR</t>
  </si>
  <si>
    <t>AS</t>
  </si>
  <si>
    <t>AT</t>
  </si>
  <si>
    <t>AU</t>
  </si>
  <si>
    <t>AV</t>
  </si>
  <si>
    <t>AW</t>
  </si>
  <si>
    <t>AX</t>
  </si>
  <si>
    <t>AY</t>
  </si>
  <si>
    <t>2/ Total calculated surcharge amount from Exhibit 1.1 page 8, line 11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</si>
</sst>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409]mmmm\-yy;@"/>
    <numFmt numFmtId="165" formatCode="_(* #,##0_);_(* \(#,##0\);_(* &quot;-&quot;??_);_(@_)"/>
    <numFmt numFmtId="166" formatCode="0.000%"/>
    <numFmt numFmtId="167" formatCode="0.0000%"/>
    <numFmt numFmtId="168" formatCode="_(&quot;$&quot;* #,##0_);_(&quot;$&quot;* \(#,##0\);_(&quot;$&quot;* &quot;-&quot;??_);_(@_)"/>
    <numFmt numFmtId="169" formatCode="#,##0.00000_);\(#,##0.00000\)"/>
    <numFmt numFmtId="170" formatCode="0.0000000_)"/>
    <numFmt numFmtId="171" formatCode="#,##0.00000"/>
    <numFmt numFmtId="172" formatCode="&quot;$&quot;#,##0.00000_);\(&quot;$&quot;#,##0.00000\)"/>
    <numFmt numFmtId="173" formatCode="#,##0.0"/>
    <numFmt numFmtId="174" formatCode="#,##0.0_);\(#,##0.0\)"/>
    <numFmt numFmtId="175" formatCode="0.00_);\(0.00\)"/>
    <numFmt numFmtId="176" formatCode="[$-409]d\-mmm\-yy;@"/>
    <numFmt numFmtId="177" formatCode="0.00000"/>
    <numFmt numFmtId="178" formatCode="&quot;$&quot;#,##0"/>
    <numFmt numFmtId="179" formatCode="_(* #,##0.00000_);_(* \(#,##0.00000\);_(* &quot;-&quot;??_);_(@_)"/>
  </numFmts>
  <fonts count="21">
    <font>
      <sz val="10"/>
      <name val="MS Sans Serif"/>
    </font>
    <font>
      <sz val="11"/>
      <color theme="1"/>
      <name val="Calibri"/>
      <family val="2"/>
      <scheme val="minor"/>
    </font>
    <font>
      <b/>
      <sz val="10"/>
      <name val="MS Sans Serif"/>
      <family val="2"/>
    </font>
    <font>
      <sz val="10"/>
      <name val="MS Sans Serif"/>
      <family val="2"/>
    </font>
    <font>
      <sz val="10"/>
      <name val="MS Sans Serif"/>
      <family val="2"/>
    </font>
    <font>
      <b/>
      <sz val="10"/>
      <name val="MS Sans Serif"/>
      <family val="2"/>
    </font>
    <font>
      <sz val="9"/>
      <color indexed="81"/>
      <name val="Tahoma"/>
      <family val="2"/>
    </font>
    <font>
      <b/>
      <sz val="9"/>
      <color indexed="81"/>
      <name val="Tahoma"/>
      <family val="2"/>
    </font>
    <font>
      <i/>
      <sz val="10"/>
      <name val="MS Sans Serif"/>
      <family val="2"/>
    </font>
    <font>
      <sz val="10"/>
      <name val="Arial"/>
      <family val="2"/>
    </font>
    <font>
      <sz val="10"/>
      <color theme="1"/>
      <name val="Arial"/>
      <family val="2"/>
    </font>
    <font>
      <b/>
      <sz val="10"/>
      <name val="Arial"/>
      <family val="2"/>
    </font>
    <font>
      <b/>
      <sz val="12"/>
      <name val="Arial"/>
      <family val="2"/>
    </font>
    <font>
      <sz val="10"/>
      <color indexed="8"/>
      <name val="Arial"/>
      <family val="2"/>
    </font>
    <font>
      <b/>
      <sz val="10"/>
      <color indexed="8"/>
      <name val="Arial"/>
      <family val="2"/>
    </font>
    <font>
      <sz val="10"/>
      <color indexed="10"/>
      <name val="Arial"/>
      <family val="2"/>
    </font>
    <font>
      <sz val="8"/>
      <name val="LinePrinter"/>
    </font>
    <font>
      <b/>
      <sz val="10"/>
      <color indexed="12"/>
      <name val="Arial"/>
      <family val="2"/>
    </font>
    <font>
      <b/>
      <sz val="12"/>
      <name val="MS Sans Serif"/>
      <family val="2"/>
    </font>
    <font>
      <sz val="10"/>
      <name val="Arial Unicode MS"/>
      <family val="2"/>
    </font>
    <font>
      <sz val="11"/>
      <color theme="0"/>
      <name val="Calibri"/>
      <family val="2"/>
      <scheme val="minor"/>
    </font>
  </fonts>
  <fills count="9">
    <fill>
      <patternFill patternType="none"/>
    </fill>
    <fill>
      <patternFill patternType="gray125"/>
    </fill>
    <fill>
      <patternFill patternType="mediumGray">
        <fgColor indexed="22"/>
      </patternFill>
    </fill>
    <fill>
      <patternFill patternType="solid">
        <fgColor theme="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s>
  <cellStyleXfs count="17">
    <xf numFmtId="164" fontId="0" fillId="0" borderId="0"/>
    <xf numFmtId="164"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164" fontId="2" fillId="0" borderId="1">
      <alignment horizontal="center"/>
    </xf>
    <xf numFmtId="3" fontId="3" fillId="0" borderId="0" applyFont="0" applyFill="0" applyBorder="0" applyAlignment="0" applyProtection="0"/>
    <xf numFmtId="164" fontId="3" fillId="2" borderId="0" applyNumberFormat="0" applyFon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Protection="0"/>
    <xf numFmtId="0" fontId="9" fillId="0" borderId="0"/>
    <xf numFmtId="9" fontId="9" fillId="0" borderId="0" applyFont="0" applyFill="0" applyBorder="0" applyAlignment="0" applyProtection="0"/>
    <xf numFmtId="0" fontId="16" fillId="0" borderId="0"/>
    <xf numFmtId="0" fontId="19" fillId="0" borderId="0"/>
    <xf numFmtId="0" fontId="20" fillId="7" borderId="0" applyNumberFormat="0" applyBorder="0" applyAlignment="0" applyProtection="0"/>
  </cellStyleXfs>
  <cellXfs count="285">
    <xf numFmtId="164" fontId="0" fillId="0" borderId="0" xfId="0"/>
    <xf numFmtId="38" fontId="0" fillId="0" borderId="0" xfId="0" applyNumberFormat="1"/>
    <xf numFmtId="164" fontId="4" fillId="0" borderId="0" xfId="0" applyFont="1"/>
    <xf numFmtId="164" fontId="5" fillId="0" borderId="0" xfId="0" applyFont="1"/>
    <xf numFmtId="164" fontId="0" fillId="0" borderId="0" xfId="0" applyBorder="1"/>
    <xf numFmtId="164" fontId="0" fillId="0" borderId="0" xfId="0" applyFill="1"/>
    <xf numFmtId="164" fontId="4" fillId="0" borderId="0" xfId="0" applyFont="1" applyAlignment="1">
      <alignment wrapText="1"/>
    </xf>
    <xf numFmtId="43" fontId="0" fillId="0" borderId="0" xfId="7" applyFont="1" applyFill="1"/>
    <xf numFmtId="43" fontId="0" fillId="0" borderId="2" xfId="7" applyFont="1" applyBorder="1"/>
    <xf numFmtId="43" fontId="0" fillId="0" borderId="0" xfId="7" applyFont="1"/>
    <xf numFmtId="164" fontId="0" fillId="0" borderId="0" xfId="0" quotePrefix="1"/>
    <xf numFmtId="43" fontId="4" fillId="0" borderId="0" xfId="7" applyFont="1"/>
    <xf numFmtId="43" fontId="4" fillId="0" borderId="0" xfId="7" applyFont="1" applyAlignment="1">
      <alignment wrapText="1"/>
    </xf>
    <xf numFmtId="9" fontId="4" fillId="0" borderId="0" xfId="7" applyNumberFormat="1" applyFont="1" applyAlignment="1">
      <alignment horizontal="center" wrapText="1"/>
    </xf>
    <xf numFmtId="9" fontId="0" fillId="0" borderId="0" xfId="7" applyNumberFormat="1" applyFont="1" applyAlignment="1">
      <alignment horizontal="center"/>
    </xf>
    <xf numFmtId="43" fontId="4" fillId="0" borderId="0" xfId="7" applyFont="1" applyAlignment="1">
      <alignment horizontal="center" wrapText="1"/>
    </xf>
    <xf numFmtId="43" fontId="4" fillId="0" borderId="0" xfId="7" applyFont="1" applyAlignment="1">
      <alignment horizontal="center"/>
    </xf>
    <xf numFmtId="2" fontId="0" fillId="0" borderId="0" xfId="0" applyNumberFormat="1"/>
    <xf numFmtId="0" fontId="4" fillId="0" borderId="0" xfId="7" applyNumberFormat="1" applyFont="1" applyAlignment="1">
      <alignment horizontal="center"/>
    </xf>
    <xf numFmtId="1" fontId="0" fillId="0" borderId="0" xfId="0" applyNumberFormat="1"/>
    <xf numFmtId="165" fontId="0" fillId="0" borderId="0" xfId="7" applyNumberFormat="1" applyFont="1"/>
    <xf numFmtId="164" fontId="0" fillId="3" borderId="0" xfId="0" applyFill="1"/>
    <xf numFmtId="43" fontId="0" fillId="3" borderId="0" xfId="7" applyFont="1" applyFill="1"/>
    <xf numFmtId="164" fontId="4" fillId="0" borderId="0" xfId="0" applyFont="1" applyAlignment="1">
      <alignment horizontal="center"/>
    </xf>
    <xf numFmtId="0" fontId="5" fillId="0" borderId="0" xfId="0" applyNumberFormat="1" applyFont="1" applyAlignment="1">
      <alignment horizontal="center"/>
    </xf>
    <xf numFmtId="166" fontId="0" fillId="0" borderId="0" xfId="8" applyNumberFormat="1" applyFont="1"/>
    <xf numFmtId="167" fontId="0" fillId="0" borderId="0" xfId="8" applyNumberFormat="1" applyFont="1"/>
    <xf numFmtId="43" fontId="0" fillId="0" borderId="0" xfId="7" applyFont="1" applyAlignment="1">
      <alignment horizontal="right"/>
    </xf>
    <xf numFmtId="43" fontId="5" fillId="0" borderId="2" xfId="7" applyFont="1" applyBorder="1"/>
    <xf numFmtId="164" fontId="4" fillId="4" borderId="0" xfId="0" applyFont="1" applyFill="1" applyAlignment="1">
      <alignment wrapText="1"/>
    </xf>
    <xf numFmtId="164" fontId="4" fillId="4" borderId="0" xfId="0" applyFont="1" applyFill="1"/>
    <xf numFmtId="164" fontId="0" fillId="4" borderId="0" xfId="0" applyFill="1"/>
    <xf numFmtId="165" fontId="0" fillId="4" borderId="0" xfId="7" applyNumberFormat="1" applyFont="1" applyFill="1"/>
    <xf numFmtId="43" fontId="0" fillId="4" borderId="2" xfId="7" applyNumberFormat="1" applyFont="1" applyFill="1" applyBorder="1"/>
    <xf numFmtId="43" fontId="5" fillId="4" borderId="2" xfId="7" applyNumberFormat="1" applyFont="1" applyFill="1" applyBorder="1"/>
    <xf numFmtId="43" fontId="5" fillId="4" borderId="2" xfId="7" applyFont="1" applyFill="1" applyBorder="1"/>
    <xf numFmtId="43" fontId="0" fillId="4" borderId="0" xfId="7" applyFont="1" applyFill="1"/>
    <xf numFmtId="164" fontId="4" fillId="4" borderId="0" xfId="0" applyFont="1" applyFill="1" applyAlignment="1">
      <alignment horizontal="center"/>
    </xf>
    <xf numFmtId="9" fontId="0" fillId="4" borderId="0" xfId="7" applyNumberFormat="1" applyFont="1" applyFill="1" applyAlignment="1">
      <alignment horizontal="center"/>
    </xf>
    <xf numFmtId="164" fontId="0" fillId="0" borderId="0" xfId="0" applyAlignment="1">
      <alignment horizontal="left" indent="1"/>
    </xf>
    <xf numFmtId="164" fontId="0" fillId="0" borderId="0" xfId="0" applyFont="1" applyAlignment="1">
      <alignment horizontal="left" indent="1"/>
    </xf>
    <xf numFmtId="164" fontId="0" fillId="0" borderId="0" xfId="0" applyFont="1" applyAlignment="1">
      <alignment horizontal="left"/>
    </xf>
    <xf numFmtId="164" fontId="5" fillId="0" borderId="0" xfId="8" applyNumberFormat="1" applyFont="1"/>
    <xf numFmtId="164" fontId="0" fillId="0" borderId="0" xfId="7" applyNumberFormat="1" applyFont="1" applyAlignment="1">
      <alignment horizontal="center"/>
    </xf>
    <xf numFmtId="38" fontId="0" fillId="0" borderId="0" xfId="7" applyNumberFormat="1" applyFont="1"/>
    <xf numFmtId="164" fontId="8" fillId="4" borderId="0" xfId="0" applyFont="1" applyFill="1"/>
    <xf numFmtId="43" fontId="8" fillId="4" borderId="0" xfId="7" applyFont="1" applyFill="1" applyAlignment="1">
      <alignment horizontal="center"/>
    </xf>
    <xf numFmtId="43" fontId="4" fillId="0" borderId="0" xfId="7" applyFont="1" applyFill="1" applyAlignment="1">
      <alignment horizontal="center" wrapText="1"/>
    </xf>
    <xf numFmtId="164" fontId="4" fillId="0" borderId="0" xfId="0" applyFont="1" applyFill="1" applyAlignment="1">
      <alignment horizontal="center"/>
    </xf>
    <xf numFmtId="9" fontId="0" fillId="0" borderId="0" xfId="7" applyNumberFormat="1" applyFont="1" applyFill="1" applyAlignment="1">
      <alignment horizontal="center"/>
    </xf>
    <xf numFmtId="43" fontId="4" fillId="0" borderId="0" xfId="7" applyFont="1" applyFill="1" applyAlignment="1">
      <alignment horizontal="center"/>
    </xf>
    <xf numFmtId="43" fontId="0" fillId="0" borderId="2" xfId="7" applyFont="1" applyFill="1" applyBorder="1"/>
    <xf numFmtId="165" fontId="0" fillId="0" borderId="3" xfId="7" applyNumberFormat="1" applyFont="1" applyBorder="1"/>
    <xf numFmtId="164" fontId="5" fillId="0" borderId="0" xfId="0" applyFont="1" applyAlignment="1">
      <alignment horizontal="center"/>
    </xf>
    <xf numFmtId="164" fontId="10" fillId="0" borderId="0" xfId="0" applyFont="1"/>
    <xf numFmtId="164" fontId="10" fillId="0" borderId="0" xfId="0" applyFont="1" applyAlignment="1">
      <alignment horizontal="center"/>
    </xf>
    <xf numFmtId="164" fontId="10" fillId="0" borderId="0" xfId="0" applyFont="1" applyAlignment="1"/>
    <xf numFmtId="164" fontId="10" fillId="0" borderId="4" xfId="0" applyFont="1" applyBorder="1" applyAlignment="1">
      <alignment horizontal="center"/>
    </xf>
    <xf numFmtId="164" fontId="10" fillId="0" borderId="0" xfId="0" applyFont="1" applyBorder="1" applyAlignment="1">
      <alignment horizontal="left" vertical="top"/>
    </xf>
    <xf numFmtId="6" fontId="10" fillId="0" borderId="0" xfId="0" applyNumberFormat="1" applyFont="1"/>
    <xf numFmtId="5" fontId="10" fillId="0" borderId="0" xfId="0" applyNumberFormat="1" applyFont="1"/>
    <xf numFmtId="6" fontId="10" fillId="0" borderId="4" xfId="0" applyNumberFormat="1" applyFont="1" applyBorder="1"/>
    <xf numFmtId="10" fontId="10" fillId="0" borderId="0" xfId="8" applyNumberFormat="1" applyFont="1"/>
    <xf numFmtId="6" fontId="10" fillId="0" borderId="3" xfId="0" applyNumberFormat="1" applyFont="1" applyBorder="1"/>
    <xf numFmtId="164" fontId="10" fillId="0" borderId="0" xfId="0" applyFont="1" applyBorder="1" applyAlignment="1"/>
    <xf numFmtId="6" fontId="0" fillId="0" borderId="0" xfId="0" applyNumberFormat="1" applyFill="1" applyBorder="1"/>
    <xf numFmtId="6" fontId="0" fillId="0" borderId="0" xfId="0" applyNumberFormat="1" applyBorder="1"/>
    <xf numFmtId="5" fontId="0" fillId="0" borderId="0" xfId="0" applyNumberFormat="1" applyBorder="1"/>
    <xf numFmtId="0" fontId="10" fillId="0" borderId="0" xfId="0" applyNumberFormat="1" applyFont="1"/>
    <xf numFmtId="0" fontId="0" fillId="0" borderId="0" xfId="0" applyNumberFormat="1"/>
    <xf numFmtId="164" fontId="0" fillId="0" borderId="0" xfId="0" quotePrefix="1" applyFill="1"/>
    <xf numFmtId="0" fontId="9" fillId="0" borderId="0" xfId="9"/>
    <xf numFmtId="5" fontId="9" fillId="0" borderId="0" xfId="9" applyNumberFormat="1" applyFont="1"/>
    <xf numFmtId="0" fontId="9" fillId="0" borderId="0" xfId="9" applyFont="1"/>
    <xf numFmtId="0" fontId="9" fillId="0" borderId="0" xfId="9" applyFont="1" applyAlignment="1">
      <alignment horizontal="center"/>
    </xf>
    <xf numFmtId="0" fontId="9" fillId="0" borderId="0" xfId="9" applyFont="1" applyAlignment="1">
      <alignment horizontal="center" vertical="center"/>
    </xf>
    <xf numFmtId="0" fontId="9" fillId="0" borderId="0" xfId="9" quotePrefix="1" applyFont="1" applyAlignment="1">
      <alignment horizontal="center" vertical="center"/>
    </xf>
    <xf numFmtId="0" fontId="9" fillId="0" borderId="0" xfId="9" applyFont="1" applyBorder="1" applyAlignment="1">
      <alignment horizontal="center" vertical="center"/>
    </xf>
    <xf numFmtId="0" fontId="9" fillId="0" borderId="0" xfId="9" applyFont="1" applyBorder="1" applyAlignment="1">
      <alignment horizontal="center"/>
    </xf>
    <xf numFmtId="0" fontId="9" fillId="0" borderId="0" xfId="9" quotePrefix="1" applyFont="1" applyAlignment="1">
      <alignment horizontal="center"/>
    </xf>
    <xf numFmtId="0" fontId="9" fillId="0" borderId="4" xfId="9" applyFont="1" applyBorder="1"/>
    <xf numFmtId="0" fontId="9" fillId="0" borderId="4" xfId="9" applyFont="1" applyFill="1" applyBorder="1" applyAlignment="1">
      <alignment horizontal="center"/>
    </xf>
    <xf numFmtId="0" fontId="9" fillId="0" borderId="0" xfId="9" applyAlignment="1">
      <alignment horizontal="center"/>
    </xf>
    <xf numFmtId="168" fontId="10" fillId="0" borderId="2" xfId="10" applyNumberFormat="1" applyFont="1" applyBorder="1"/>
    <xf numFmtId="168" fontId="10" fillId="0" borderId="0" xfId="10" applyNumberFormat="1" applyFont="1" applyBorder="1"/>
    <xf numFmtId="10" fontId="10" fillId="0" borderId="0" xfId="8" applyNumberFormat="1" applyFont="1" applyBorder="1"/>
    <xf numFmtId="165" fontId="10" fillId="0" borderId="0" xfId="11" applyNumberFormat="1" applyFont="1"/>
    <xf numFmtId="165" fontId="10" fillId="0" borderId="0" xfId="11" applyNumberFormat="1" applyFont="1" applyBorder="1"/>
    <xf numFmtId="165" fontId="10" fillId="0" borderId="4" xfId="11" applyNumberFormat="1" applyFont="1" applyBorder="1"/>
    <xf numFmtId="10" fontId="10" fillId="0" borderId="4" xfId="8" applyNumberFormat="1" applyFont="1" applyBorder="1"/>
    <xf numFmtId="168" fontId="10" fillId="0" borderId="4" xfId="10" applyNumberFormat="1" applyFont="1" applyBorder="1"/>
    <xf numFmtId="168" fontId="10" fillId="0" borderId="0" xfId="10" applyNumberFormat="1" applyFont="1"/>
    <xf numFmtId="9" fontId="10" fillId="0" borderId="0" xfId="8" applyFont="1"/>
    <xf numFmtId="0" fontId="11" fillId="0" borderId="0" xfId="12" applyFont="1" applyFill="1" applyAlignment="1">
      <alignment horizontal="center"/>
    </xf>
    <xf numFmtId="0" fontId="9" fillId="0" borderId="0" xfId="12" applyFont="1" applyFill="1"/>
    <xf numFmtId="0" fontId="9" fillId="0" borderId="0" xfId="12" applyFont="1" applyFill="1" applyAlignment="1"/>
    <xf numFmtId="3" fontId="9" fillId="0" borderId="0" xfId="12" applyNumberFormat="1" applyFont="1" applyFill="1" applyAlignment="1">
      <alignment horizontal="center"/>
    </xf>
    <xf numFmtId="0" fontId="9" fillId="0" borderId="0" xfId="12" applyFont="1" applyFill="1" applyBorder="1" applyAlignment="1"/>
    <xf numFmtId="0" fontId="11" fillId="0" borderId="0" xfId="12" applyFont="1" applyFill="1" applyBorder="1" applyAlignment="1">
      <alignment horizontal="center"/>
    </xf>
    <xf numFmtId="0" fontId="11" fillId="0" borderId="0" xfId="12" quotePrefix="1" applyFont="1" applyFill="1" applyBorder="1" applyAlignment="1" applyProtection="1">
      <alignment horizontal="left"/>
    </xf>
    <xf numFmtId="0" fontId="9" fillId="0" borderId="0" xfId="12" applyFont="1" applyFill="1" applyBorder="1" applyAlignment="1" applyProtection="1"/>
    <xf numFmtId="3" fontId="9" fillId="0" borderId="0" xfId="12" applyNumberFormat="1" applyFont="1" applyFill="1" applyBorder="1" applyAlignment="1" applyProtection="1">
      <alignment horizontal="center"/>
    </xf>
    <xf numFmtId="0" fontId="11" fillId="0" borderId="0" xfId="12" applyFont="1" applyFill="1" applyAlignment="1" applyProtection="1">
      <alignment horizontal="center"/>
    </xf>
    <xf numFmtId="0" fontId="11" fillId="0" borderId="0" xfId="12" applyFont="1" applyFill="1" applyAlignment="1" applyProtection="1"/>
    <xf numFmtId="0" fontId="11" fillId="0" borderId="1" xfId="12" applyFont="1" applyFill="1" applyBorder="1" applyAlignment="1"/>
    <xf numFmtId="0" fontId="11" fillId="0" borderId="1" xfId="12" applyFont="1" applyFill="1" applyBorder="1" applyAlignment="1" applyProtection="1"/>
    <xf numFmtId="3" fontId="11" fillId="0" borderId="1" xfId="12" applyNumberFormat="1" applyFont="1" applyFill="1" applyBorder="1" applyAlignment="1" applyProtection="1">
      <alignment horizontal="center"/>
    </xf>
    <xf numFmtId="3" fontId="11" fillId="0" borderId="0" xfId="12" applyNumberFormat="1" applyFont="1" applyFill="1" applyBorder="1" applyAlignment="1" applyProtection="1">
      <alignment horizontal="center"/>
    </xf>
    <xf numFmtId="0" fontId="11" fillId="0" borderId="1" xfId="12" applyFont="1" applyFill="1" applyBorder="1" applyAlignment="1" applyProtection="1">
      <alignment horizontal="center"/>
    </xf>
    <xf numFmtId="0" fontId="11" fillId="0" borderId="1" xfId="12" quotePrefix="1" applyFont="1" applyFill="1" applyBorder="1" applyAlignment="1" applyProtection="1">
      <alignment horizontal="center"/>
    </xf>
    <xf numFmtId="0" fontId="13" fillId="0" borderId="0" xfId="12" quotePrefix="1" applyFont="1" applyFill="1" applyBorder="1" applyAlignment="1" applyProtection="1">
      <alignment horizontal="left"/>
    </xf>
    <xf numFmtId="37" fontId="13" fillId="0" borderId="0" xfId="12" quotePrefix="1" applyNumberFormat="1" applyFont="1" applyFill="1" applyBorder="1" applyAlignment="1" applyProtection="1">
      <alignment horizontal="center"/>
    </xf>
    <xf numFmtId="37" fontId="13" fillId="0" borderId="0" xfId="12" applyNumberFormat="1" applyFont="1" applyFill="1" applyAlignment="1"/>
    <xf numFmtId="169" fontId="13" fillId="0" borderId="0" xfId="12" applyNumberFormat="1" applyFont="1" applyFill="1" applyAlignment="1"/>
    <xf numFmtId="37" fontId="13" fillId="0" borderId="0" xfId="12" applyNumberFormat="1" applyFont="1" applyFill="1" applyAlignment="1" applyProtection="1"/>
    <xf numFmtId="4" fontId="9" fillId="0" borderId="0" xfId="12" applyNumberFormat="1" applyFont="1" applyFill="1" applyBorder="1" applyAlignment="1" applyProtection="1"/>
    <xf numFmtId="10" fontId="13" fillId="0" borderId="0" xfId="13" applyNumberFormat="1" applyFont="1" applyFill="1" applyAlignment="1"/>
    <xf numFmtId="169" fontId="13" fillId="0" borderId="0" xfId="12" applyNumberFormat="1" applyFont="1" applyFill="1" applyAlignment="1" applyProtection="1"/>
    <xf numFmtId="170" fontId="9" fillId="0" borderId="0" xfId="12" applyNumberFormat="1" applyFont="1" applyFill="1" applyBorder="1" applyAlignment="1" applyProtection="1"/>
    <xf numFmtId="0" fontId="13" fillId="0" borderId="0" xfId="12" applyFont="1" applyFill="1" applyAlignment="1"/>
    <xf numFmtId="3" fontId="13" fillId="0" borderId="0" xfId="12" quotePrefix="1" applyNumberFormat="1" applyFont="1" applyFill="1" applyBorder="1" applyAlignment="1" applyProtection="1">
      <alignment horizontal="center"/>
    </xf>
    <xf numFmtId="0" fontId="13" fillId="0" borderId="0" xfId="12" applyFont="1" applyFill="1" applyBorder="1" applyAlignment="1" applyProtection="1"/>
    <xf numFmtId="0" fontId="14" fillId="0" borderId="0" xfId="12" quotePrefix="1" applyFont="1" applyFill="1" applyBorder="1" applyAlignment="1" applyProtection="1">
      <alignment horizontal="left"/>
    </xf>
    <xf numFmtId="37" fontId="13" fillId="0" borderId="3" xfId="12" applyNumberFormat="1" applyFont="1" applyFill="1" applyBorder="1" applyAlignment="1"/>
    <xf numFmtId="169" fontId="13" fillId="0" borderId="3" xfId="12" applyNumberFormat="1" applyFont="1" applyFill="1" applyBorder="1" applyAlignment="1"/>
    <xf numFmtId="171" fontId="9" fillId="0" borderId="0" xfId="12" applyNumberFormat="1" applyFont="1" applyFill="1" applyBorder="1" applyAlignment="1" applyProtection="1"/>
    <xf numFmtId="10" fontId="13" fillId="0" borderId="3" xfId="13" applyNumberFormat="1" applyFont="1" applyFill="1" applyBorder="1" applyAlignment="1"/>
    <xf numFmtId="0" fontId="9" fillId="0" borderId="0" xfId="12" quotePrefix="1" applyFont="1" applyFill="1" applyBorder="1" applyAlignment="1" applyProtection="1">
      <alignment horizontal="left"/>
    </xf>
    <xf numFmtId="3" fontId="9" fillId="0" borderId="0" xfId="12" quotePrefix="1" applyNumberFormat="1" applyFont="1" applyFill="1" applyBorder="1" applyAlignment="1" applyProtection="1">
      <alignment horizontal="center"/>
    </xf>
    <xf numFmtId="37" fontId="9" fillId="0" borderId="0" xfId="12" applyNumberFormat="1" applyFont="1" applyFill="1" applyAlignment="1"/>
    <xf numFmtId="172" fontId="9" fillId="0" borderId="0" xfId="12" applyNumberFormat="1" applyFont="1" applyFill="1" applyAlignment="1"/>
    <xf numFmtId="37" fontId="9" fillId="0" borderId="0" xfId="12" applyNumberFormat="1" applyFont="1" applyFill="1" applyAlignment="1" applyProtection="1"/>
    <xf numFmtId="0" fontId="9" fillId="0" borderId="1" xfId="12" applyFont="1" applyFill="1" applyBorder="1" applyAlignment="1" applyProtection="1"/>
    <xf numFmtId="3" fontId="9" fillId="0" borderId="1" xfId="12" applyNumberFormat="1" applyFont="1" applyFill="1" applyBorder="1" applyAlignment="1" applyProtection="1">
      <alignment horizontal="center"/>
    </xf>
    <xf numFmtId="37" fontId="9" fillId="0" borderId="1" xfId="12" applyNumberFormat="1" applyFont="1" applyFill="1" applyBorder="1" applyAlignment="1" applyProtection="1"/>
    <xf numFmtId="37" fontId="9" fillId="0" borderId="0" xfId="12" applyNumberFormat="1" applyFont="1" applyFill="1" applyBorder="1" applyAlignment="1" applyProtection="1"/>
    <xf numFmtId="0" fontId="13" fillId="0" borderId="0" xfId="12" applyFont="1" applyFill="1" applyBorder="1" applyAlignment="1" applyProtection="1">
      <alignment horizontal="left"/>
    </xf>
    <xf numFmtId="10" fontId="13" fillId="0" borderId="2" xfId="13" applyNumberFormat="1" applyFont="1" applyFill="1" applyBorder="1" applyAlignment="1"/>
    <xf numFmtId="10" fontId="13" fillId="0" borderId="0" xfId="13" applyNumberFormat="1" applyFont="1" applyFill="1" applyBorder="1" applyAlignment="1"/>
    <xf numFmtId="5" fontId="13" fillId="0" borderId="1" xfId="12" applyNumberFormat="1" applyFont="1" applyFill="1" applyBorder="1" applyAlignment="1" applyProtection="1"/>
    <xf numFmtId="5" fontId="9" fillId="0" borderId="1" xfId="12" applyNumberFormat="1" applyFont="1" applyFill="1" applyBorder="1" applyAlignment="1" applyProtection="1"/>
    <xf numFmtId="5" fontId="13" fillId="0" borderId="0" xfId="12" applyNumberFormat="1" applyFont="1" applyFill="1" applyBorder="1" applyAlignment="1" applyProtection="1"/>
    <xf numFmtId="5" fontId="9" fillId="0" borderId="0" xfId="12" applyNumberFormat="1" applyFont="1" applyFill="1" applyBorder="1" applyAlignment="1" applyProtection="1"/>
    <xf numFmtId="10" fontId="13" fillId="0" borderId="0" xfId="13" applyNumberFormat="1" applyFont="1" applyFill="1" applyAlignment="1" applyProtection="1"/>
    <xf numFmtId="172" fontId="13" fillId="0" borderId="0" xfId="12" applyNumberFormat="1" applyFont="1" applyFill="1" applyAlignment="1"/>
    <xf numFmtId="37" fontId="13" fillId="0" borderId="2" xfId="12" applyNumberFormat="1" applyFont="1" applyFill="1" applyBorder="1" applyAlignment="1"/>
    <xf numFmtId="172" fontId="13" fillId="0" borderId="2" xfId="12" applyNumberFormat="1" applyFont="1" applyFill="1" applyBorder="1" applyAlignment="1"/>
    <xf numFmtId="37" fontId="13" fillId="0" borderId="0" xfId="12" applyNumberFormat="1" applyFont="1" applyFill="1" applyBorder="1" applyAlignment="1"/>
    <xf numFmtId="172" fontId="13" fillId="0" borderId="0" xfId="12" applyNumberFormat="1" applyFont="1" applyFill="1" applyBorder="1" applyAlignment="1"/>
    <xf numFmtId="37" fontId="13" fillId="0" borderId="0" xfId="12" applyNumberFormat="1" applyFont="1" applyFill="1" applyAlignment="1">
      <alignment horizontal="center"/>
    </xf>
    <xf numFmtId="37" fontId="13" fillId="0" borderId="0" xfId="12" applyNumberFormat="1" applyFont="1" applyFill="1" applyBorder="1" applyAlignment="1">
      <alignment horizontal="center"/>
    </xf>
    <xf numFmtId="0" fontId="15" fillId="0" borderId="1" xfId="12" applyFont="1" applyFill="1" applyBorder="1" applyAlignment="1" applyProtection="1"/>
    <xf numFmtId="0" fontId="9" fillId="0" borderId="1" xfId="12" quotePrefix="1" applyFont="1" applyFill="1" applyBorder="1" applyAlignment="1" applyProtection="1">
      <alignment horizontal="left"/>
    </xf>
    <xf numFmtId="3" fontId="9" fillId="0" borderId="1" xfId="12" quotePrefix="1" applyNumberFormat="1" applyFont="1" applyFill="1" applyBorder="1" applyAlignment="1" applyProtection="1">
      <alignment horizontal="center"/>
    </xf>
    <xf numFmtId="37" fontId="9" fillId="0" borderId="1" xfId="12" applyNumberFormat="1" applyFont="1" applyFill="1" applyBorder="1" applyAlignment="1"/>
    <xf numFmtId="172" fontId="9" fillId="0" borderId="1" xfId="12" applyNumberFormat="1" applyFont="1" applyFill="1" applyBorder="1" applyAlignment="1"/>
    <xf numFmtId="0" fontId="15" fillId="0" borderId="0" xfId="12" applyFont="1" applyFill="1" applyBorder="1" applyAlignment="1" applyProtection="1"/>
    <xf numFmtId="37" fontId="9" fillId="0" borderId="0" xfId="12" applyNumberFormat="1" applyFont="1" applyFill="1" applyBorder="1" applyAlignment="1"/>
    <xf numFmtId="172" fontId="9" fillId="0" borderId="0" xfId="12" applyNumberFormat="1" applyFont="1" applyFill="1" applyBorder="1" applyAlignment="1"/>
    <xf numFmtId="3" fontId="15" fillId="0" borderId="0" xfId="12" applyNumberFormat="1" applyFont="1" applyFill="1" applyBorder="1" applyAlignment="1" applyProtection="1">
      <alignment horizontal="center"/>
    </xf>
    <xf numFmtId="10" fontId="9" fillId="0" borderId="0" xfId="13" applyNumberFormat="1" applyFont="1" applyFill="1" applyBorder="1" applyAlignment="1" applyProtection="1"/>
    <xf numFmtId="169" fontId="13" fillId="0" borderId="0" xfId="12" applyNumberFormat="1" applyFont="1" applyFill="1" applyBorder="1" applyAlignment="1"/>
    <xf numFmtId="0" fontId="9" fillId="0" borderId="0" xfId="12" applyFont="1" applyFill="1" applyBorder="1" applyAlignment="1">
      <alignment horizontal="left"/>
    </xf>
    <xf numFmtId="37" fontId="13" fillId="0" borderId="4" xfId="12" applyNumberFormat="1" applyFont="1" applyFill="1" applyBorder="1" applyAlignment="1"/>
    <xf numFmtId="10" fontId="9" fillId="0" borderId="4" xfId="13" applyNumberFormat="1" applyFont="1" applyFill="1" applyBorder="1" applyAlignment="1" applyProtection="1"/>
    <xf numFmtId="169" fontId="13" fillId="0" borderId="4" xfId="12" applyNumberFormat="1" applyFont="1" applyFill="1" applyBorder="1" applyAlignment="1"/>
    <xf numFmtId="7" fontId="9" fillId="0" borderId="0" xfId="12" applyNumberFormat="1" applyFont="1" applyFill="1" applyBorder="1" applyAlignment="1" applyProtection="1"/>
    <xf numFmtId="0" fontId="13" fillId="0" borderId="1" xfId="12" applyFont="1" applyFill="1" applyBorder="1" applyAlignment="1" applyProtection="1"/>
    <xf numFmtId="3" fontId="15" fillId="0" borderId="1" xfId="12" applyNumberFormat="1" applyFont="1" applyFill="1" applyBorder="1" applyAlignment="1" applyProtection="1">
      <alignment horizontal="center"/>
    </xf>
    <xf numFmtId="37" fontId="13" fillId="0" borderId="1" xfId="12" applyNumberFormat="1" applyFont="1" applyFill="1" applyBorder="1" applyAlignment="1"/>
    <xf numFmtId="7" fontId="9" fillId="0" borderId="1" xfId="12" applyNumberFormat="1" applyFont="1" applyFill="1" applyBorder="1" applyAlignment="1" applyProtection="1"/>
    <xf numFmtId="3" fontId="13" fillId="0" borderId="5" xfId="12" quotePrefix="1" applyNumberFormat="1" applyFont="1" applyFill="1" applyBorder="1" applyAlignment="1" applyProtection="1">
      <alignment horizontal="center"/>
    </xf>
    <xf numFmtId="172" fontId="13" fillId="0" borderId="0" xfId="12" applyNumberFormat="1" applyFont="1" applyFill="1" applyBorder="1" applyAlignment="1">
      <alignment horizontal="center"/>
    </xf>
    <xf numFmtId="0" fontId="9" fillId="0" borderId="0" xfId="12" applyFont="1" applyFill="1" applyAlignment="1">
      <alignment horizontal="right"/>
    </xf>
    <xf numFmtId="5" fontId="11" fillId="0" borderId="6" xfId="12" applyNumberFormat="1" applyFont="1" applyFill="1" applyBorder="1" applyAlignment="1"/>
    <xf numFmtId="0" fontId="9" fillId="0" borderId="0" xfId="14" applyFont="1" applyFill="1" applyProtection="1"/>
    <xf numFmtId="0" fontId="11" fillId="0" borderId="0" xfId="14" applyFont="1" applyFill="1" applyAlignment="1" applyProtection="1">
      <alignment horizontal="center"/>
    </xf>
    <xf numFmtId="0" fontId="9" fillId="0" borderId="0" xfId="14" applyFont="1" applyFill="1" applyAlignment="1" applyProtection="1">
      <alignment horizontal="center"/>
    </xf>
    <xf numFmtId="0" fontId="9" fillId="0" borderId="0" xfId="14" quotePrefix="1" applyFont="1" applyFill="1" applyAlignment="1" applyProtection="1">
      <alignment horizontal="center"/>
    </xf>
    <xf numFmtId="0" fontId="9" fillId="0" borderId="0" xfId="14" quotePrefix="1" applyFont="1" applyFill="1" applyAlignment="1" applyProtection="1">
      <alignment horizontal="right"/>
    </xf>
    <xf numFmtId="0" fontId="11" fillId="0" borderId="0" xfId="14" applyFont="1" applyFill="1" applyProtection="1"/>
    <xf numFmtId="0" fontId="9" fillId="0" borderId="0" xfId="14" applyFont="1" applyFill="1" applyAlignment="1" applyProtection="1">
      <alignment vertical="center"/>
    </xf>
    <xf numFmtId="0" fontId="11" fillId="0" borderId="0" xfId="14" applyFont="1" applyFill="1" applyAlignment="1" applyProtection="1">
      <alignment horizontal="center" vertical="center"/>
    </xf>
    <xf numFmtId="0" fontId="11" fillId="0" borderId="0" xfId="14" quotePrefix="1" applyFont="1" applyFill="1" applyAlignment="1" applyProtection="1">
      <alignment horizontal="right" vertical="center"/>
    </xf>
    <xf numFmtId="0" fontId="11" fillId="0" borderId="0" xfId="14" applyFont="1" applyFill="1" applyAlignment="1" applyProtection="1">
      <alignment vertical="center"/>
    </xf>
    <xf numFmtId="0" fontId="9" fillId="0" borderId="0" xfId="14" applyFont="1" applyFill="1" applyAlignment="1" applyProtection="1">
      <alignment vertical="top"/>
    </xf>
    <xf numFmtId="0" fontId="11" fillId="0" borderId="1" xfId="14" applyFont="1" applyFill="1" applyBorder="1" applyAlignment="1" applyProtection="1">
      <alignment horizontal="center" vertical="top"/>
    </xf>
    <xf numFmtId="0" fontId="11" fillId="0" borderId="1" xfId="14" quotePrefix="1" applyFont="1" applyFill="1" applyBorder="1" applyAlignment="1" applyProtection="1">
      <alignment horizontal="right" vertical="top"/>
    </xf>
    <xf numFmtId="0" fontId="11" fillId="0" borderId="1" xfId="14" applyFont="1" applyFill="1" applyBorder="1" applyAlignment="1" applyProtection="1">
      <alignment horizontal="right" vertical="top"/>
    </xf>
    <xf numFmtId="173" fontId="13" fillId="0" borderId="0" xfId="9" applyNumberFormat="1" applyFont="1" applyAlignment="1" applyProtection="1">
      <alignment horizontal="right"/>
    </xf>
    <xf numFmtId="7" fontId="9" fillId="0" borderId="0" xfId="14" applyNumberFormat="1" applyFont="1" applyFill="1" applyAlignment="1" applyProtection="1">
      <alignment horizontal="right"/>
    </xf>
    <xf numFmtId="39" fontId="9" fillId="0" borderId="0" xfId="14" applyNumberFormat="1" applyFont="1" applyFill="1" applyAlignment="1" applyProtection="1">
      <alignment horizontal="right"/>
    </xf>
    <xf numFmtId="174" fontId="9" fillId="0" borderId="6" xfId="14" applyNumberFormat="1" applyFont="1" applyFill="1" applyBorder="1" applyAlignment="1" applyProtection="1">
      <alignment horizontal="center"/>
    </xf>
    <xf numFmtId="7" fontId="9" fillId="0" borderId="6" xfId="14" applyNumberFormat="1" applyFont="1" applyFill="1" applyBorder="1" applyAlignment="1" applyProtection="1">
      <alignment horizontal="center"/>
    </xf>
    <xf numFmtId="39" fontId="9" fillId="0" borderId="6" xfId="14" applyNumberFormat="1" applyFont="1" applyFill="1" applyBorder="1" applyAlignment="1" applyProtection="1">
      <alignment horizontal="center"/>
    </xf>
    <xf numFmtId="39" fontId="9" fillId="0" borderId="0" xfId="14" applyNumberFormat="1" applyFont="1" applyFill="1" applyBorder="1" applyAlignment="1" applyProtection="1">
      <alignment horizontal="center"/>
    </xf>
    <xf numFmtId="174" fontId="9" fillId="0" borderId="0" xfId="14" applyNumberFormat="1" applyFont="1" applyFill="1" applyAlignment="1" applyProtection="1">
      <alignment horizontal="center"/>
    </xf>
    <xf numFmtId="7" fontId="9" fillId="0" borderId="0" xfId="14" applyNumberFormat="1" applyFont="1" applyFill="1" applyAlignment="1" applyProtection="1">
      <alignment horizontal="center"/>
    </xf>
    <xf numFmtId="174" fontId="9" fillId="0" borderId="0" xfId="14" applyNumberFormat="1" applyFont="1" applyFill="1" applyAlignment="1">
      <alignment horizontal="center"/>
    </xf>
    <xf numFmtId="174" fontId="9" fillId="0" borderId="0" xfId="14" applyNumberFormat="1" applyFont="1" applyFill="1" applyAlignment="1" applyProtection="1">
      <alignment horizontal="right"/>
    </xf>
    <xf numFmtId="7" fontId="9" fillId="0" borderId="0" xfId="14" applyNumberFormat="1" applyFont="1" applyFill="1" applyProtection="1"/>
    <xf numFmtId="0" fontId="9" fillId="0" borderId="0" xfId="14" applyFont="1" applyFill="1" applyAlignment="1" applyProtection="1">
      <alignment horizontal="right"/>
    </xf>
    <xf numFmtId="175" fontId="9" fillId="0" borderId="0" xfId="13" applyNumberFormat="1" applyFont="1" applyFill="1" applyAlignment="1" applyProtection="1">
      <alignment horizontal="right"/>
    </xf>
    <xf numFmtId="0" fontId="9" fillId="0" borderId="0" xfId="14" quotePrefix="1" applyFont="1" applyFill="1" applyAlignment="1" applyProtection="1">
      <alignment horizontal="left"/>
    </xf>
    <xf numFmtId="176" fontId="9" fillId="0" borderId="0" xfId="9" applyNumberFormat="1" applyBorder="1"/>
    <xf numFmtId="0" fontId="9" fillId="0" borderId="0" xfId="9" applyBorder="1"/>
    <xf numFmtId="0" fontId="9" fillId="0" borderId="1" xfId="9" applyFont="1" applyBorder="1"/>
    <xf numFmtId="0" fontId="9" fillId="0" borderId="1" xfId="9" quotePrefix="1" applyFont="1" applyBorder="1" applyAlignment="1">
      <alignment horizontal="center"/>
    </xf>
    <xf numFmtId="0" fontId="9" fillId="0" borderId="0" xfId="9" applyFont="1" applyBorder="1"/>
    <xf numFmtId="2" fontId="9" fillId="0" borderId="0" xfId="9" applyNumberFormat="1" applyBorder="1"/>
    <xf numFmtId="177" fontId="9" fillId="0" borderId="0" xfId="9" applyNumberFormat="1" applyBorder="1"/>
    <xf numFmtId="0" fontId="9" fillId="0" borderId="0" xfId="9" quotePrefix="1" applyFont="1" applyBorder="1" applyAlignment="1">
      <alignment horizontal="center"/>
    </xf>
    <xf numFmtId="14" fontId="17" fillId="0" borderId="0" xfId="14" quotePrefix="1" applyNumberFormat="1" applyFont="1" applyFill="1" applyBorder="1" applyAlignment="1" applyProtection="1">
      <alignment horizontal="center" vertical="top"/>
    </xf>
    <xf numFmtId="177" fontId="9" fillId="0" borderId="0" xfId="9" applyNumberFormat="1" applyFont="1" applyBorder="1"/>
    <xf numFmtId="164" fontId="5" fillId="0" borderId="0" xfId="0" applyFont="1" applyAlignment="1"/>
    <xf numFmtId="164" fontId="3" fillId="0" borderId="0" xfId="0" applyFont="1"/>
    <xf numFmtId="165" fontId="0" fillId="0" borderId="0" xfId="7" applyNumberFormat="1" applyFont="1" applyFill="1"/>
    <xf numFmtId="164" fontId="2" fillId="0" borderId="0" xfId="0" applyFont="1" applyAlignment="1">
      <alignment horizontal="left"/>
    </xf>
    <xf numFmtId="6" fontId="10" fillId="0" borderId="0" xfId="0" applyNumberFormat="1" applyFont="1" applyBorder="1"/>
    <xf numFmtId="164" fontId="9" fillId="0" borderId="0" xfId="0" applyFont="1" applyAlignment="1">
      <alignment horizontal="left" indent="1"/>
    </xf>
    <xf numFmtId="165" fontId="9" fillId="0" borderId="0" xfId="7" applyNumberFormat="1" applyFont="1"/>
    <xf numFmtId="164" fontId="10" fillId="0" borderId="0" xfId="0" applyFont="1" applyFill="1" applyBorder="1" applyAlignment="1">
      <alignment horizontal="left" vertical="top" indent="1"/>
    </xf>
    <xf numFmtId="164" fontId="10" fillId="0" borderId="0" xfId="0" applyFont="1" applyFill="1" applyBorder="1" applyAlignment="1">
      <alignment horizontal="left" vertical="top"/>
    </xf>
    <xf numFmtId="3" fontId="11" fillId="0" borderId="0" xfId="12" applyNumberFormat="1" applyFont="1" applyFill="1" applyAlignment="1">
      <alignment horizontal="center"/>
    </xf>
    <xf numFmtId="164" fontId="0" fillId="5" borderId="0" xfId="0" applyFill="1"/>
    <xf numFmtId="164" fontId="0" fillId="0" borderId="0" xfId="0" quotePrefix="1" applyFont="1" applyAlignment="1">
      <alignment horizontal="left" indent="1"/>
    </xf>
    <xf numFmtId="164" fontId="0" fillId="0" borderId="0" xfId="0" quotePrefix="1" applyFont="1" applyAlignment="1">
      <alignment horizontal="left"/>
    </xf>
    <xf numFmtId="43" fontId="0" fillId="0" borderId="0" xfId="7" applyFont="1" applyAlignment="1">
      <alignment horizontal="center" wrapText="1"/>
    </xf>
    <xf numFmtId="43" fontId="0" fillId="0" borderId="3" xfId="7" applyFont="1" applyBorder="1"/>
    <xf numFmtId="164" fontId="0" fillId="6" borderId="0" xfId="0" applyFill="1"/>
    <xf numFmtId="3" fontId="11" fillId="0" borderId="0" xfId="12" applyNumberFormat="1" applyFont="1" applyFill="1" applyAlignment="1">
      <alignment horizontal="center"/>
    </xf>
    <xf numFmtId="164" fontId="4" fillId="0" borderId="0" xfId="0" applyFont="1" applyFill="1"/>
    <xf numFmtId="5" fontId="10" fillId="0" borderId="0" xfId="0" applyNumberFormat="1" applyFont="1" applyFill="1"/>
    <xf numFmtId="165" fontId="10" fillId="0" borderId="4" xfId="0" applyNumberFormat="1" applyFont="1" applyFill="1" applyBorder="1"/>
    <xf numFmtId="0" fontId="0" fillId="0" borderId="0" xfId="0" applyNumberFormat="1" applyFill="1"/>
    <xf numFmtId="7" fontId="9" fillId="0" borderId="4" xfId="12" applyNumberFormat="1" applyFont="1" applyFill="1" applyBorder="1" applyAlignment="1" applyProtection="1"/>
    <xf numFmtId="169" fontId="13" fillId="0" borderId="5" xfId="12" applyNumberFormat="1" applyFont="1" applyFill="1" applyBorder="1" applyAlignment="1"/>
    <xf numFmtId="178" fontId="0" fillId="0" borderId="0" xfId="0" applyNumberFormat="1"/>
    <xf numFmtId="4" fontId="0" fillId="0" borderId="8" xfId="0" applyNumberFormat="1" applyBorder="1"/>
    <xf numFmtId="4" fontId="0" fillId="0" borderId="9" xfId="0" applyNumberFormat="1" applyBorder="1"/>
    <xf numFmtId="43" fontId="20" fillId="0" borderId="0" xfId="16" applyNumberFormat="1" applyFill="1"/>
    <xf numFmtId="1" fontId="3" fillId="0" borderId="0" xfId="0" applyNumberFormat="1" applyFont="1"/>
    <xf numFmtId="1" fontId="0" fillId="0" borderId="0" xfId="7" applyNumberFormat="1" applyFont="1"/>
    <xf numFmtId="7" fontId="9" fillId="0" borderId="0" xfId="12" applyNumberFormat="1" applyFont="1" applyFill="1" applyAlignment="1"/>
    <xf numFmtId="179" fontId="0" fillId="0" borderId="0" xfId="7" applyNumberFormat="1" applyFont="1"/>
    <xf numFmtId="164" fontId="0" fillId="0" borderId="0" xfId="0" applyFill="1" applyBorder="1"/>
    <xf numFmtId="164" fontId="0" fillId="0" borderId="7" xfId="0" quotePrefix="1" applyBorder="1"/>
    <xf numFmtId="1" fontId="0" fillId="0" borderId="0" xfId="0" quotePrefix="1" applyNumberFormat="1" applyFill="1" applyBorder="1" applyAlignment="1">
      <alignment horizontal="left"/>
    </xf>
    <xf numFmtId="164" fontId="3" fillId="6" borderId="0" xfId="0" applyFont="1" applyFill="1"/>
    <xf numFmtId="169" fontId="14" fillId="0" borderId="0" xfId="12" applyNumberFormat="1" applyFont="1" applyFill="1" applyAlignment="1" applyProtection="1"/>
    <xf numFmtId="164" fontId="2" fillId="0" borderId="0" xfId="0" applyFont="1"/>
    <xf numFmtId="14" fontId="0" fillId="0" borderId="0" xfId="0" applyNumberFormat="1"/>
    <xf numFmtId="1" fontId="0" fillId="0" borderId="0" xfId="0" applyNumberFormat="1" applyFill="1"/>
    <xf numFmtId="2" fontId="0" fillId="0" borderId="0" xfId="0" applyNumberFormat="1" applyFill="1"/>
    <xf numFmtId="4" fontId="0" fillId="0" borderId="9" xfId="0" applyNumberFormat="1" applyFill="1" applyBorder="1"/>
    <xf numFmtId="0" fontId="5" fillId="0" borderId="0" xfId="0" applyNumberFormat="1" applyFont="1" applyAlignment="1">
      <alignment horizontal="center"/>
    </xf>
    <xf numFmtId="164" fontId="5" fillId="0" borderId="0" xfId="0" applyFont="1" applyAlignment="1">
      <alignment horizontal="center"/>
    </xf>
    <xf numFmtId="164" fontId="0" fillId="0" borderId="0" xfId="0" quotePrefix="1" applyFont="1"/>
    <xf numFmtId="1" fontId="3" fillId="0" borderId="0" xfId="0" quotePrefix="1" applyNumberFormat="1" applyFont="1" applyFill="1" applyBorder="1" applyAlignment="1">
      <alignment horizontal="left"/>
    </xf>
    <xf numFmtId="179" fontId="13" fillId="0" borderId="0" xfId="7" applyNumberFormat="1" applyFont="1" applyFill="1" applyAlignment="1" applyProtection="1"/>
    <xf numFmtId="43" fontId="0" fillId="8" borderId="0" xfId="7" applyFont="1" applyFill="1"/>
    <xf numFmtId="43" fontId="3" fillId="0" borderId="0" xfId="7" applyFont="1" applyAlignment="1">
      <alignment horizontal="center"/>
    </xf>
    <xf numFmtId="43" fontId="1" fillId="0" borderId="0" xfId="7" applyFont="1" applyAlignment="1">
      <alignment horizontal="center"/>
    </xf>
    <xf numFmtId="43" fontId="3" fillId="0" borderId="0" xfId="7" applyFont="1"/>
    <xf numFmtId="0" fontId="5" fillId="0" borderId="0" xfId="0" applyNumberFormat="1" applyFont="1" applyAlignment="1">
      <alignment horizontal="center"/>
    </xf>
    <xf numFmtId="43" fontId="4" fillId="0" borderId="0" xfId="7" applyFont="1" applyAlignment="1">
      <alignment horizontal="center" wrapText="1"/>
    </xf>
    <xf numFmtId="164" fontId="4" fillId="4" borderId="0" xfId="0" applyFont="1" applyFill="1" applyAlignment="1">
      <alignment horizontal="center"/>
    </xf>
    <xf numFmtId="164" fontId="4" fillId="0" borderId="0" xfId="0" applyFont="1" applyAlignment="1">
      <alignment horizontal="center"/>
    </xf>
    <xf numFmtId="0" fontId="5" fillId="0" borderId="0" xfId="7" applyNumberFormat="1" applyFont="1" applyAlignment="1">
      <alignment horizontal="center"/>
    </xf>
    <xf numFmtId="0" fontId="4" fillId="0" borderId="0" xfId="7" applyNumberFormat="1" applyFont="1" applyAlignment="1">
      <alignment horizontal="center"/>
    </xf>
    <xf numFmtId="164" fontId="18" fillId="0" borderId="0" xfId="0" applyFont="1" applyAlignment="1">
      <alignment horizontal="center"/>
    </xf>
    <xf numFmtId="164" fontId="5" fillId="0" borderId="0" xfId="0" applyFont="1" applyAlignment="1">
      <alignment horizontal="center"/>
    </xf>
    <xf numFmtId="5" fontId="11" fillId="0" borderId="0" xfId="9" applyNumberFormat="1" applyFont="1" applyAlignment="1">
      <alignment horizontal="center"/>
    </xf>
    <xf numFmtId="3" fontId="11" fillId="0" borderId="0" xfId="12" applyNumberFormat="1" applyFont="1" applyFill="1" applyAlignment="1">
      <alignment horizontal="center"/>
    </xf>
    <xf numFmtId="0" fontId="12" fillId="0" borderId="0" xfId="12" applyFont="1" applyFill="1" applyAlignment="1">
      <alignment horizontal="center"/>
    </xf>
    <xf numFmtId="0" fontId="11" fillId="0" borderId="0" xfId="14" quotePrefix="1" applyFont="1" applyFill="1" applyAlignment="1" applyProtection="1">
      <alignment horizontal="center" vertical="center"/>
    </xf>
    <xf numFmtId="0" fontId="11" fillId="0" borderId="0" xfId="14" applyFont="1" applyFill="1" applyAlignment="1" applyProtection="1">
      <alignment horizontal="center" vertical="center"/>
    </xf>
    <xf numFmtId="0" fontId="11" fillId="0" borderId="0" xfId="14" quotePrefix="1" applyFont="1" applyFill="1" applyAlignment="1">
      <alignment horizontal="center" vertical="center"/>
    </xf>
    <xf numFmtId="0" fontId="11" fillId="0" borderId="0" xfId="14" applyFont="1" applyFill="1" applyAlignment="1">
      <alignment horizontal="center" vertical="center"/>
    </xf>
    <xf numFmtId="14" fontId="11" fillId="0" borderId="1" xfId="14" quotePrefix="1" applyNumberFormat="1" applyFont="1" applyFill="1" applyBorder="1" applyAlignment="1" applyProtection="1">
      <alignment horizontal="left" vertical="top" indent="4"/>
    </xf>
    <xf numFmtId="0" fontId="11" fillId="0" borderId="1" xfId="14" quotePrefix="1" applyFont="1" applyFill="1" applyBorder="1" applyAlignment="1" applyProtection="1">
      <alignment horizontal="center" vertical="top"/>
    </xf>
    <xf numFmtId="0" fontId="11" fillId="0" borderId="1" xfId="14" applyFont="1" applyFill="1" applyBorder="1" applyAlignment="1" applyProtection="1">
      <alignment horizontal="center" vertical="top"/>
    </xf>
    <xf numFmtId="0" fontId="11" fillId="0" borderId="0" xfId="14" quotePrefix="1" applyFont="1" applyFill="1" applyAlignment="1" applyProtection="1">
      <alignment horizontal="center"/>
    </xf>
    <xf numFmtId="0" fontId="11" fillId="0" borderId="0" xfId="14" applyFont="1" applyFill="1" applyAlignment="1" applyProtection="1">
      <alignment horizontal="center"/>
    </xf>
    <xf numFmtId="0" fontId="9" fillId="0" borderId="0" xfId="14" quotePrefix="1" applyFont="1" applyFill="1" applyAlignment="1" applyProtection="1">
      <alignment horizontal="center"/>
    </xf>
  </cellXfs>
  <cellStyles count="17">
    <cellStyle name="60% - Accent6" xfId="16" builtinId="52"/>
    <cellStyle name="Comma" xfId="7" builtinId="3"/>
    <cellStyle name="Comma 2" xfId="11"/>
    <cellStyle name="Currency 2" xfId="10"/>
    <cellStyle name="Normal" xfId="0" builtinId="0"/>
    <cellStyle name="Normal 2" xfId="15"/>
    <cellStyle name="Normal 3" xfId="9"/>
    <cellStyle name="Normal 4 2" xfId="12"/>
    <cellStyle name="Normal_Pass-Through Model 11_2007 - 10_2008" xfId="14"/>
    <cellStyle name="Percent" xfId="8" builtinId="5"/>
    <cellStyle name="Percent 2" xfId="13"/>
    <cellStyle name="PSChar" xfId="1"/>
    <cellStyle name="PSDate" xfId="2"/>
    <cellStyle name="PSDec" xfId="3"/>
    <cellStyle name="PSHeading" xfId="4"/>
    <cellStyle name="PSInt" xfId="5"/>
    <cellStyle name="PSSpacer"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e\Filings%20Feeder%20Line%20Tracker\Rate%20Filing\Aug%202012%20Filing\107%20Backup%208-9-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urieharris\Downloads\107%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urieharris\Downloads\Copy%20of%20Block%20Usage%20by%20Rate%20Schedu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QUERY"/>
    </sheetNames>
    <sheetDataSet>
      <sheetData sheetId="0">
        <row r="6">
          <cell r="B6" t="str">
            <v>01006824</v>
          </cell>
          <cell r="C6">
            <v>0</v>
          </cell>
          <cell r="D6">
            <v>0</v>
          </cell>
          <cell r="E6">
            <v>0</v>
          </cell>
          <cell r="F6">
            <v>0</v>
          </cell>
          <cell r="G6">
            <v>0</v>
          </cell>
          <cell r="H6">
            <v>0</v>
          </cell>
          <cell r="I6">
            <v>5125.34</v>
          </cell>
          <cell r="J6">
            <v>0</v>
          </cell>
        </row>
        <row r="7">
          <cell r="B7" t="str">
            <v>01007067</v>
          </cell>
          <cell r="C7">
            <v>-4750.3999999999996</v>
          </cell>
          <cell r="D7">
            <v>-17893.23</v>
          </cell>
          <cell r="E7">
            <v>-78998.58</v>
          </cell>
          <cell r="F7">
            <v>-24731.79</v>
          </cell>
          <cell r="G7">
            <v>55745.08</v>
          </cell>
          <cell r="H7">
            <v>0</v>
          </cell>
          <cell r="I7">
            <v>68743.839999999997</v>
          </cell>
          <cell r="J7">
            <v>-45773.21</v>
          </cell>
        </row>
        <row r="8">
          <cell r="B8" t="str">
            <v>01008213</v>
          </cell>
          <cell r="C8">
            <v>3824.9</v>
          </cell>
          <cell r="D8">
            <v>0</v>
          </cell>
          <cell r="E8">
            <v>0</v>
          </cell>
          <cell r="F8">
            <v>-20142.810000000001</v>
          </cell>
          <cell r="G8">
            <v>-201.04</v>
          </cell>
          <cell r="H8">
            <v>0</v>
          </cell>
          <cell r="I8">
            <v>36884.82</v>
          </cell>
          <cell r="J8">
            <v>0</v>
          </cell>
        </row>
        <row r="9">
          <cell r="B9" t="str">
            <v>01009120</v>
          </cell>
          <cell r="C9">
            <v>-173142.5</v>
          </cell>
          <cell r="D9">
            <v>0</v>
          </cell>
          <cell r="E9">
            <v>0</v>
          </cell>
          <cell r="F9">
            <v>-869.8</v>
          </cell>
          <cell r="G9">
            <v>0</v>
          </cell>
          <cell r="H9">
            <v>0</v>
          </cell>
          <cell r="I9">
            <v>0</v>
          </cell>
          <cell r="J9">
            <v>0</v>
          </cell>
        </row>
        <row r="10">
          <cell r="B10" t="str">
            <v>01009182</v>
          </cell>
          <cell r="C10">
            <v>-136901.19</v>
          </cell>
          <cell r="D10">
            <v>0</v>
          </cell>
          <cell r="E10">
            <v>0</v>
          </cell>
          <cell r="F10">
            <v>-133.83000000000001</v>
          </cell>
          <cell r="G10">
            <v>-62.33</v>
          </cell>
          <cell r="H10">
            <v>0</v>
          </cell>
          <cell r="I10">
            <v>0</v>
          </cell>
          <cell r="J10">
            <v>0</v>
          </cell>
        </row>
        <row r="11">
          <cell r="B11" t="str">
            <v>01009253</v>
          </cell>
          <cell r="C11">
            <v>0</v>
          </cell>
          <cell r="D11">
            <v>0</v>
          </cell>
          <cell r="E11">
            <v>0</v>
          </cell>
          <cell r="F11">
            <v>2280</v>
          </cell>
          <cell r="G11">
            <v>0</v>
          </cell>
          <cell r="H11">
            <v>0</v>
          </cell>
          <cell r="I11">
            <v>0</v>
          </cell>
          <cell r="J11">
            <v>0</v>
          </cell>
        </row>
        <row r="12">
          <cell r="B12" t="str">
            <v>01009341</v>
          </cell>
          <cell r="C12">
            <v>-12135.93</v>
          </cell>
          <cell r="D12">
            <v>0</v>
          </cell>
          <cell r="E12">
            <v>0</v>
          </cell>
          <cell r="F12">
            <v>-16810.830000000002</v>
          </cell>
          <cell r="G12">
            <v>83.28</v>
          </cell>
          <cell r="H12">
            <v>-5790.37</v>
          </cell>
          <cell r="I12">
            <v>203351.26</v>
          </cell>
          <cell r="J12">
            <v>0</v>
          </cell>
        </row>
        <row r="13">
          <cell r="B13" t="str">
            <v>01009359</v>
          </cell>
          <cell r="C13">
            <v>0</v>
          </cell>
          <cell r="D13">
            <v>0</v>
          </cell>
          <cell r="E13">
            <v>0</v>
          </cell>
          <cell r="F13">
            <v>-123959.44</v>
          </cell>
          <cell r="G13">
            <v>18919.21</v>
          </cell>
          <cell r="H13">
            <v>-17880.61</v>
          </cell>
          <cell r="I13">
            <v>77304.179999999993</v>
          </cell>
          <cell r="J13">
            <v>0</v>
          </cell>
        </row>
        <row r="14">
          <cell r="B14" t="str">
            <v>01009372</v>
          </cell>
          <cell r="C14">
            <v>0</v>
          </cell>
          <cell r="D14">
            <v>0</v>
          </cell>
          <cell r="E14">
            <v>0</v>
          </cell>
          <cell r="F14">
            <v>0</v>
          </cell>
          <cell r="G14">
            <v>6460.5</v>
          </cell>
          <cell r="H14">
            <v>0</v>
          </cell>
          <cell r="I14">
            <v>-224.13</v>
          </cell>
          <cell r="J14">
            <v>0</v>
          </cell>
        </row>
        <row r="15">
          <cell r="B15" t="str">
            <v>01009410</v>
          </cell>
          <cell r="C15">
            <v>-92429.05</v>
          </cell>
          <cell r="D15">
            <v>0</v>
          </cell>
          <cell r="E15">
            <v>0</v>
          </cell>
          <cell r="F15">
            <v>-358.61</v>
          </cell>
          <cell r="G15">
            <v>-165.03</v>
          </cell>
          <cell r="H15">
            <v>0</v>
          </cell>
          <cell r="I15">
            <v>0</v>
          </cell>
          <cell r="J15">
            <v>0</v>
          </cell>
        </row>
        <row r="16">
          <cell r="B16" t="str">
            <v>01009441</v>
          </cell>
          <cell r="C16">
            <v>0</v>
          </cell>
          <cell r="D16">
            <v>0</v>
          </cell>
          <cell r="E16">
            <v>0</v>
          </cell>
          <cell r="F16">
            <v>0</v>
          </cell>
          <cell r="G16">
            <v>-15868.53</v>
          </cell>
          <cell r="H16">
            <v>0</v>
          </cell>
          <cell r="I16">
            <v>0</v>
          </cell>
          <cell r="J16">
            <v>0</v>
          </cell>
        </row>
        <row r="17">
          <cell r="B17" t="str">
            <v>01009497</v>
          </cell>
          <cell r="C17">
            <v>-361.45</v>
          </cell>
          <cell r="D17">
            <v>0</v>
          </cell>
          <cell r="E17">
            <v>0</v>
          </cell>
          <cell r="F17">
            <v>-14776.86</v>
          </cell>
          <cell r="G17">
            <v>-331.5</v>
          </cell>
          <cell r="H17">
            <v>0</v>
          </cell>
          <cell r="I17">
            <v>28134.34</v>
          </cell>
          <cell r="J17">
            <v>0</v>
          </cell>
        </row>
        <row r="18">
          <cell r="B18" t="str">
            <v>01009612</v>
          </cell>
          <cell r="C18">
            <v>-2788.71</v>
          </cell>
          <cell r="D18">
            <v>0</v>
          </cell>
          <cell r="E18">
            <v>0</v>
          </cell>
          <cell r="F18">
            <v>0</v>
          </cell>
          <cell r="G18">
            <v>0</v>
          </cell>
          <cell r="H18">
            <v>0</v>
          </cell>
          <cell r="I18">
            <v>0</v>
          </cell>
          <cell r="J18">
            <v>0</v>
          </cell>
        </row>
        <row r="19">
          <cell r="B19" t="str">
            <v>01009666</v>
          </cell>
          <cell r="C19">
            <v>-20449502.949999999</v>
          </cell>
          <cell r="D19">
            <v>0</v>
          </cell>
          <cell r="E19">
            <v>0</v>
          </cell>
          <cell r="F19">
            <v>0</v>
          </cell>
          <cell r="G19">
            <v>0</v>
          </cell>
          <cell r="H19">
            <v>0</v>
          </cell>
          <cell r="I19">
            <v>0</v>
          </cell>
          <cell r="J19">
            <v>-11909265.02</v>
          </cell>
        </row>
        <row r="20">
          <cell r="B20" t="str">
            <v>01009716</v>
          </cell>
          <cell r="C20">
            <v>0</v>
          </cell>
          <cell r="D20">
            <v>0</v>
          </cell>
          <cell r="E20">
            <v>0</v>
          </cell>
          <cell r="F20">
            <v>0</v>
          </cell>
          <cell r="G20">
            <v>-15124.6</v>
          </cell>
          <cell r="H20">
            <v>0</v>
          </cell>
          <cell r="I20">
            <v>0</v>
          </cell>
          <cell r="J20">
            <v>0</v>
          </cell>
        </row>
        <row r="21">
          <cell r="B21" t="str">
            <v>01009725</v>
          </cell>
          <cell r="C21">
            <v>-4406.6400000000003</v>
          </cell>
          <cell r="D21">
            <v>0</v>
          </cell>
          <cell r="E21">
            <v>0</v>
          </cell>
          <cell r="F21">
            <v>-277.22000000000003</v>
          </cell>
          <cell r="G21">
            <v>0</v>
          </cell>
          <cell r="H21">
            <v>0</v>
          </cell>
          <cell r="I21">
            <v>0</v>
          </cell>
          <cell r="J21">
            <v>0</v>
          </cell>
        </row>
        <row r="22">
          <cell r="B22" t="str">
            <v>01009896</v>
          </cell>
          <cell r="C22">
            <v>-173863.29</v>
          </cell>
          <cell r="D22">
            <v>0</v>
          </cell>
          <cell r="E22">
            <v>0</v>
          </cell>
          <cell r="F22">
            <v>-102.5</v>
          </cell>
          <cell r="G22">
            <v>0</v>
          </cell>
          <cell r="H22">
            <v>0</v>
          </cell>
          <cell r="I22">
            <v>0</v>
          </cell>
          <cell r="J22">
            <v>0</v>
          </cell>
        </row>
        <row r="23">
          <cell r="B23" t="str">
            <v>01010098</v>
          </cell>
          <cell r="C23">
            <v>-50445.43</v>
          </cell>
          <cell r="D23">
            <v>0</v>
          </cell>
          <cell r="E23">
            <v>0</v>
          </cell>
          <cell r="F23">
            <v>0</v>
          </cell>
          <cell r="G23">
            <v>0</v>
          </cell>
          <cell r="H23">
            <v>0</v>
          </cell>
          <cell r="I23">
            <v>0</v>
          </cell>
          <cell r="J23">
            <v>0</v>
          </cell>
        </row>
        <row r="24">
          <cell r="B24" t="str">
            <v>01010132</v>
          </cell>
          <cell r="C24">
            <v>0</v>
          </cell>
          <cell r="D24">
            <v>0</v>
          </cell>
          <cell r="E24">
            <v>0</v>
          </cell>
          <cell r="F24">
            <v>0</v>
          </cell>
          <cell r="G24">
            <v>0</v>
          </cell>
          <cell r="H24">
            <v>0</v>
          </cell>
          <cell r="I24">
            <v>0</v>
          </cell>
          <cell r="J24">
            <v>-2199339.17</v>
          </cell>
        </row>
        <row r="25">
          <cell r="B25" t="str">
            <v>01040064</v>
          </cell>
          <cell r="C25">
            <v>0</v>
          </cell>
          <cell r="D25">
            <v>0</v>
          </cell>
          <cell r="E25">
            <v>0</v>
          </cell>
          <cell r="F25">
            <v>0</v>
          </cell>
          <cell r="G25">
            <v>0</v>
          </cell>
          <cell r="H25">
            <v>0</v>
          </cell>
          <cell r="I25">
            <v>0</v>
          </cell>
          <cell r="J25">
            <v>-536567.52</v>
          </cell>
        </row>
        <row r="26">
          <cell r="B26" t="str">
            <v>01040078</v>
          </cell>
          <cell r="C26">
            <v>0</v>
          </cell>
          <cell r="D26">
            <v>0</v>
          </cell>
          <cell r="E26">
            <v>0</v>
          </cell>
          <cell r="F26">
            <v>0</v>
          </cell>
          <cell r="G26">
            <v>0</v>
          </cell>
          <cell r="H26">
            <v>0</v>
          </cell>
          <cell r="I26">
            <v>-104710.1</v>
          </cell>
          <cell r="J26">
            <v>0</v>
          </cell>
        </row>
        <row r="27">
          <cell r="B27" t="str">
            <v>01040177</v>
          </cell>
          <cell r="C27">
            <v>0</v>
          </cell>
          <cell r="D27">
            <v>0</v>
          </cell>
          <cell r="E27">
            <v>0</v>
          </cell>
          <cell r="F27">
            <v>0</v>
          </cell>
          <cell r="G27">
            <v>0</v>
          </cell>
          <cell r="H27">
            <v>0</v>
          </cell>
          <cell r="I27">
            <v>-343548.72</v>
          </cell>
          <cell r="J27">
            <v>0</v>
          </cell>
        </row>
        <row r="28">
          <cell r="B28" t="str">
            <v>01040196</v>
          </cell>
          <cell r="C28">
            <v>-156898.01</v>
          </cell>
          <cell r="D28">
            <v>0</v>
          </cell>
          <cell r="E28">
            <v>0</v>
          </cell>
          <cell r="F28">
            <v>4424.96</v>
          </cell>
          <cell r="G28">
            <v>732.59</v>
          </cell>
          <cell r="H28">
            <v>0</v>
          </cell>
          <cell r="I28">
            <v>0</v>
          </cell>
          <cell r="J28">
            <v>0</v>
          </cell>
        </row>
        <row r="29">
          <cell r="B29" t="str">
            <v>01040330</v>
          </cell>
          <cell r="C29">
            <v>0</v>
          </cell>
          <cell r="D29">
            <v>0</v>
          </cell>
          <cell r="E29">
            <v>0</v>
          </cell>
          <cell r="F29">
            <v>0</v>
          </cell>
          <cell r="G29">
            <v>-61964.24</v>
          </cell>
          <cell r="H29">
            <v>-116.45</v>
          </cell>
          <cell r="I29">
            <v>0</v>
          </cell>
          <cell r="J29">
            <v>0</v>
          </cell>
        </row>
        <row r="30">
          <cell r="B30" t="str">
            <v>01040465</v>
          </cell>
          <cell r="C30">
            <v>0</v>
          </cell>
          <cell r="D30">
            <v>0</v>
          </cell>
          <cell r="E30">
            <v>0</v>
          </cell>
          <cell r="F30">
            <v>0</v>
          </cell>
          <cell r="G30">
            <v>0</v>
          </cell>
          <cell r="H30">
            <v>0</v>
          </cell>
          <cell r="I30">
            <v>-139078.37</v>
          </cell>
          <cell r="J30">
            <v>0</v>
          </cell>
        </row>
        <row r="31">
          <cell r="B31" t="str">
            <v>01040492</v>
          </cell>
          <cell r="C31">
            <v>-32805.660000000003</v>
          </cell>
          <cell r="D31">
            <v>0</v>
          </cell>
          <cell r="E31">
            <v>0</v>
          </cell>
          <cell r="F31">
            <v>0</v>
          </cell>
          <cell r="G31">
            <v>0</v>
          </cell>
          <cell r="H31">
            <v>0</v>
          </cell>
          <cell r="I31">
            <v>0</v>
          </cell>
          <cell r="J31">
            <v>0</v>
          </cell>
        </row>
        <row r="32">
          <cell r="B32" t="str">
            <v>01040857</v>
          </cell>
          <cell r="C32">
            <v>0</v>
          </cell>
          <cell r="D32">
            <v>0</v>
          </cell>
          <cell r="E32">
            <v>0</v>
          </cell>
          <cell r="F32">
            <v>0</v>
          </cell>
          <cell r="G32">
            <v>0</v>
          </cell>
          <cell r="H32">
            <v>0</v>
          </cell>
          <cell r="I32">
            <v>-42775.98</v>
          </cell>
          <cell r="J32">
            <v>0</v>
          </cell>
        </row>
        <row r="33">
          <cell r="B33" t="str">
            <v>01040858</v>
          </cell>
          <cell r="C33">
            <v>0</v>
          </cell>
          <cell r="D33">
            <v>0</v>
          </cell>
          <cell r="E33">
            <v>0</v>
          </cell>
          <cell r="F33">
            <v>0</v>
          </cell>
          <cell r="G33">
            <v>0</v>
          </cell>
          <cell r="H33">
            <v>0</v>
          </cell>
          <cell r="I33">
            <v>-22138.33</v>
          </cell>
          <cell r="J33">
            <v>0</v>
          </cell>
        </row>
        <row r="34">
          <cell r="B34" t="str">
            <v>01041006</v>
          </cell>
          <cell r="C34">
            <v>-168631.27</v>
          </cell>
          <cell r="D34">
            <v>0</v>
          </cell>
          <cell r="E34">
            <v>16904.900000000001</v>
          </cell>
          <cell r="F34">
            <v>0</v>
          </cell>
          <cell r="G34">
            <v>0</v>
          </cell>
          <cell r="H34">
            <v>0</v>
          </cell>
          <cell r="I34">
            <v>0</v>
          </cell>
          <cell r="J34">
            <v>0</v>
          </cell>
        </row>
        <row r="35">
          <cell r="B35" t="str">
            <v>01041007</v>
          </cell>
          <cell r="C35">
            <v>-1682784.72</v>
          </cell>
          <cell r="D35">
            <v>-36192.639999999999</v>
          </cell>
          <cell r="E35">
            <v>-2414.58</v>
          </cell>
          <cell r="F35">
            <v>0</v>
          </cell>
          <cell r="G35">
            <v>0</v>
          </cell>
          <cell r="H35">
            <v>0</v>
          </cell>
          <cell r="I35">
            <v>0</v>
          </cell>
          <cell r="J35">
            <v>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LOSINGS QUERY"/>
      <sheetName val="Sheet2"/>
      <sheetName val="Cost Query"/>
    </sheetNames>
    <sheetDataSet>
      <sheetData sheetId="0" refreshError="1"/>
      <sheetData sheetId="1" refreshError="1"/>
      <sheetData sheetId="2">
        <row r="3">
          <cell r="A3" t="str">
            <v>Sum of Sum Amount</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Daves Output"/>
    </sheetNames>
    <sheetDataSet>
      <sheetData sheetId="0">
        <row r="5">
          <cell r="B5">
            <v>713624</v>
          </cell>
          <cell r="C5">
            <v>1241629</v>
          </cell>
          <cell r="D5">
            <v>454826</v>
          </cell>
        </row>
        <row r="6">
          <cell r="B6">
            <v>545633</v>
          </cell>
          <cell r="C6">
            <v>1220439</v>
          </cell>
          <cell r="D6">
            <v>674877</v>
          </cell>
        </row>
        <row r="8">
          <cell r="B8">
            <v>976201</v>
          </cell>
          <cell r="C8">
            <v>2989548</v>
          </cell>
          <cell r="D8">
            <v>1820293</v>
          </cell>
        </row>
        <row r="9">
          <cell r="B9">
            <v>766017</v>
          </cell>
          <cell r="C9">
            <v>2168004</v>
          </cell>
          <cell r="D9">
            <v>667567</v>
          </cell>
        </row>
        <row r="11">
          <cell r="B11">
            <v>23064810</v>
          </cell>
          <cell r="C11">
            <v>4438415</v>
          </cell>
        </row>
        <row r="12">
          <cell r="B12">
            <v>54662078</v>
          </cell>
          <cell r="C12">
            <v>15330085</v>
          </cell>
        </row>
        <row r="14">
          <cell r="B14">
            <v>772869</v>
          </cell>
          <cell r="C14">
            <v>751924</v>
          </cell>
          <cell r="D14">
            <v>7017</v>
          </cell>
        </row>
        <row r="15">
          <cell r="B15">
            <v>552024</v>
          </cell>
          <cell r="C15">
            <v>536245</v>
          </cell>
          <cell r="D15">
            <v>4626</v>
          </cell>
        </row>
        <row r="17">
          <cell r="B17">
            <v>11909</v>
          </cell>
        </row>
        <row r="18">
          <cell r="B18">
            <v>21060</v>
          </cell>
        </row>
        <row r="20">
          <cell r="B20">
            <v>395811</v>
          </cell>
        </row>
        <row r="21">
          <cell r="B21">
            <v>274703</v>
          </cell>
        </row>
        <row r="23">
          <cell r="B23">
            <v>9608129</v>
          </cell>
          <cell r="C23">
            <v>4564911</v>
          </cell>
          <cell r="D23">
            <v>3004002</v>
          </cell>
          <cell r="E23">
            <v>1176335</v>
          </cell>
        </row>
        <row r="24">
          <cell r="B24">
            <v>7799289</v>
          </cell>
          <cell r="C24">
            <v>4160298</v>
          </cell>
          <cell r="D24">
            <v>2775160</v>
          </cell>
          <cell r="E24">
            <v>681418</v>
          </cell>
        </row>
      </sheetData>
      <sheetData sheetId="1">
        <row r="97">
          <cell r="M97">
            <v>62276</v>
          </cell>
        </row>
        <row r="98">
          <cell r="M98">
            <v>4500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EX151"/>
  <sheetViews>
    <sheetView zoomScale="70" zoomScaleNormal="70" workbookViewId="0">
      <pane xSplit="4020" ySplit="570" topLeftCell="BZ13" activePane="bottomRight"/>
      <selection activeCell="Q57" sqref="Q57"/>
      <selection pane="topRight" activeCell="R13" sqref="R13"/>
      <selection pane="bottomLeft" activeCell="A112" sqref="A112:XFD112"/>
      <selection pane="bottomRight" activeCell="CA35" sqref="CA35"/>
    </sheetView>
  </sheetViews>
  <sheetFormatPr defaultRowHeight="12.75"/>
  <cols>
    <col min="1" max="1" width="34" bestFit="1" customWidth="1"/>
    <col min="2" max="9" width="15.7109375" bestFit="1" customWidth="1"/>
    <col min="10" max="10" width="15.85546875" bestFit="1" customWidth="1"/>
    <col min="11" max="13" width="15.7109375" bestFit="1" customWidth="1"/>
    <col min="14" max="39" width="16.42578125" bestFit="1" customWidth="1"/>
    <col min="40" max="41" width="14.5703125" bestFit="1" customWidth="1"/>
    <col min="42" max="45" width="15.7109375" bestFit="1" customWidth="1"/>
    <col min="46" max="46" width="15.85546875" bestFit="1" customWidth="1"/>
    <col min="47" max="47" width="15.7109375" bestFit="1" customWidth="1"/>
    <col min="48" max="48" width="15.42578125" bestFit="1" customWidth="1"/>
    <col min="49" max="49" width="15.28515625" bestFit="1" customWidth="1"/>
    <col min="50" max="54" width="14.5703125" bestFit="1" customWidth="1"/>
    <col min="55" max="55" width="14.85546875" style="5" bestFit="1" customWidth="1"/>
    <col min="56" max="57" width="14.5703125" bestFit="1" customWidth="1"/>
    <col min="58" max="58" width="15.85546875" bestFit="1" customWidth="1"/>
    <col min="59" max="59" width="14.85546875" bestFit="1" customWidth="1"/>
    <col min="60" max="60" width="15.42578125" customWidth="1"/>
    <col min="61" max="61" width="15.28515625" bestFit="1" customWidth="1"/>
    <col min="62" max="62" width="13.5703125" bestFit="1" customWidth="1"/>
    <col min="63" max="63" width="12.5703125" bestFit="1" customWidth="1"/>
    <col min="64" max="64" width="13" bestFit="1" customWidth="1"/>
    <col min="65" max="65" width="13.85546875" bestFit="1" customWidth="1"/>
    <col min="66" max="66" width="14.42578125" bestFit="1" customWidth="1"/>
    <col min="67" max="67" width="12.5703125" bestFit="1" customWidth="1"/>
    <col min="68" max="68" width="14.85546875" bestFit="1" customWidth="1"/>
    <col min="69" max="69" width="14.140625" customWidth="1"/>
    <col min="70" max="71" width="12.7109375" bestFit="1" customWidth="1"/>
    <col min="72" max="76" width="12.7109375" customWidth="1"/>
    <col min="77" max="77" width="14.140625" bestFit="1" customWidth="1"/>
    <col min="78" max="78" width="12.7109375" customWidth="1"/>
    <col min="79" max="79" width="14.140625" bestFit="1" customWidth="1"/>
    <col min="80" max="80" width="14.85546875" bestFit="1" customWidth="1"/>
    <col min="81" max="81" width="12.7109375" customWidth="1"/>
    <col min="82" max="83" width="14.85546875" bestFit="1" customWidth="1"/>
    <col min="84" max="92" width="12.7109375" customWidth="1"/>
    <col min="93" max="93" width="14.85546875" bestFit="1" customWidth="1"/>
    <col min="94" max="94" width="12.7109375" customWidth="1"/>
    <col min="95" max="95" width="14.85546875" bestFit="1" customWidth="1"/>
    <col min="96" max="96" width="15.28515625" bestFit="1" customWidth="1"/>
    <col min="97" max="97" width="9.7109375" bestFit="1" customWidth="1"/>
    <col min="98" max="98" width="23.140625" style="9" bestFit="1" customWidth="1"/>
    <col min="99" max="99" width="21" style="9" bestFit="1" customWidth="1"/>
    <col min="100" max="100" width="29.5703125" style="9" bestFit="1" customWidth="1"/>
    <col min="101" max="101" width="23.85546875" style="9" bestFit="1" customWidth="1"/>
    <col min="102" max="102" width="14.42578125" style="9" bestFit="1" customWidth="1"/>
    <col min="103" max="103" width="14.28515625" style="9" bestFit="1" customWidth="1"/>
    <col min="104" max="104" width="13.5703125" style="9" bestFit="1" customWidth="1"/>
    <col min="105" max="105" width="13.85546875" style="9" bestFit="1" customWidth="1"/>
    <col min="106" max="106" width="14.85546875" style="9" bestFit="1" customWidth="1"/>
    <col min="107" max="107" width="14.42578125" style="9" bestFit="1" customWidth="1"/>
    <col min="108" max="108" width="16.42578125" style="9" bestFit="1" customWidth="1"/>
    <col min="109" max="109" width="16.85546875" bestFit="1" customWidth="1"/>
    <col min="110" max="110" width="17.28515625" bestFit="1" customWidth="1"/>
    <col min="111" max="111" width="17.7109375" bestFit="1" customWidth="1"/>
    <col min="112" max="112" width="1.85546875" customWidth="1"/>
    <col min="113" max="113" width="17.28515625" bestFit="1" customWidth="1"/>
    <col min="114" max="114" width="13.5703125" bestFit="1" customWidth="1"/>
    <col min="115" max="115" width="18.140625" bestFit="1" customWidth="1"/>
    <col min="116" max="116" width="13.85546875" bestFit="1" customWidth="1"/>
    <col min="117" max="117" width="14.85546875" bestFit="1" customWidth="1"/>
    <col min="118" max="118" width="17.7109375" bestFit="1" customWidth="1"/>
    <col min="119" max="119" width="18.85546875" bestFit="1" customWidth="1"/>
    <col min="120" max="120" width="1.85546875" customWidth="1"/>
    <col min="121" max="121" width="21.140625" style="9" bestFit="1" customWidth="1"/>
    <col min="122" max="122" width="18.5703125" style="9" bestFit="1" customWidth="1"/>
    <col min="123" max="123" width="13.85546875" style="9" bestFit="1" customWidth="1"/>
    <col min="124" max="124" width="14.28515625" style="9" bestFit="1" customWidth="1"/>
    <col min="125" max="125" width="1.85546875" customWidth="1"/>
    <col min="126" max="126" width="21.140625" style="9" bestFit="1" customWidth="1"/>
    <col min="127" max="127" width="18.5703125" style="9" bestFit="1" customWidth="1"/>
    <col min="128" max="128" width="14.5703125" style="9" bestFit="1" customWidth="1"/>
    <col min="129" max="129" width="14.28515625" style="9" bestFit="1" customWidth="1"/>
    <col min="130" max="130" width="1.85546875" customWidth="1"/>
    <col min="131" max="131" width="21.140625" style="9" bestFit="1" customWidth="1"/>
    <col min="132" max="132" width="18.5703125" style="9" bestFit="1" customWidth="1"/>
    <col min="133" max="133" width="14.5703125" style="9" bestFit="1" customWidth="1"/>
    <col min="134" max="134" width="14.28515625" style="9" bestFit="1" customWidth="1"/>
    <col min="135" max="154" width="9.140625" style="9"/>
  </cols>
  <sheetData>
    <row r="1" spans="1:154">
      <c r="B1" s="69">
        <f t="shared" ref="B1:P1" si="0">YEAR(B7)</f>
        <v>2007</v>
      </c>
      <c r="C1" s="69">
        <f t="shared" si="0"/>
        <v>2007</v>
      </c>
      <c r="D1" s="69">
        <f t="shared" si="0"/>
        <v>2007</v>
      </c>
      <c r="E1" s="69">
        <f t="shared" si="0"/>
        <v>2007</v>
      </c>
      <c r="F1" s="69">
        <f t="shared" si="0"/>
        <v>2007</v>
      </c>
      <c r="G1" s="69">
        <f t="shared" si="0"/>
        <v>2007</v>
      </c>
      <c r="H1" s="69">
        <f t="shared" si="0"/>
        <v>2007</v>
      </c>
      <c r="I1" s="69">
        <f t="shared" si="0"/>
        <v>2007</v>
      </c>
      <c r="J1" s="69">
        <f t="shared" si="0"/>
        <v>2007</v>
      </c>
      <c r="K1" s="69">
        <f t="shared" si="0"/>
        <v>2007</v>
      </c>
      <c r="L1" s="69">
        <f t="shared" si="0"/>
        <v>2008</v>
      </c>
      <c r="M1" s="69">
        <f t="shared" si="0"/>
        <v>2008</v>
      </c>
      <c r="N1" s="69">
        <f t="shared" si="0"/>
        <v>2008</v>
      </c>
      <c r="O1" s="69">
        <f t="shared" si="0"/>
        <v>2008</v>
      </c>
      <c r="P1" s="69">
        <f t="shared" si="0"/>
        <v>2008</v>
      </c>
      <c r="Q1" s="69">
        <f>YEAR(Q7)</f>
        <v>2008</v>
      </c>
      <c r="R1" s="69">
        <f t="shared" ref="R1:BS1" si="1">YEAR(R7)</f>
        <v>2008</v>
      </c>
      <c r="S1" s="69">
        <f t="shared" si="1"/>
        <v>2008</v>
      </c>
      <c r="T1" s="69">
        <f t="shared" si="1"/>
        <v>2008</v>
      </c>
      <c r="U1" s="69">
        <f t="shared" si="1"/>
        <v>2008</v>
      </c>
      <c r="V1" s="69">
        <f t="shared" si="1"/>
        <v>2008</v>
      </c>
      <c r="W1" s="69">
        <f t="shared" si="1"/>
        <v>2008</v>
      </c>
      <c r="X1" s="69">
        <f t="shared" si="1"/>
        <v>2009</v>
      </c>
      <c r="Y1" s="69">
        <f t="shared" si="1"/>
        <v>2009</v>
      </c>
      <c r="Z1" s="69">
        <f t="shared" si="1"/>
        <v>2009</v>
      </c>
      <c r="AA1" s="69">
        <f t="shared" si="1"/>
        <v>2009</v>
      </c>
      <c r="AB1" s="69">
        <f t="shared" si="1"/>
        <v>2009</v>
      </c>
      <c r="AC1" s="69">
        <f t="shared" si="1"/>
        <v>2009</v>
      </c>
      <c r="AD1" s="69">
        <f t="shared" si="1"/>
        <v>2009</v>
      </c>
      <c r="AE1" s="69">
        <f t="shared" si="1"/>
        <v>2009</v>
      </c>
      <c r="AF1" s="69">
        <f t="shared" si="1"/>
        <v>2009</v>
      </c>
      <c r="AG1" s="69">
        <f t="shared" si="1"/>
        <v>2009</v>
      </c>
      <c r="AH1" s="69">
        <f t="shared" si="1"/>
        <v>2009</v>
      </c>
      <c r="AI1" s="69">
        <f t="shared" si="1"/>
        <v>2009</v>
      </c>
      <c r="AJ1" s="69">
        <f t="shared" si="1"/>
        <v>2010</v>
      </c>
      <c r="AK1" s="69">
        <f t="shared" si="1"/>
        <v>2010</v>
      </c>
      <c r="AL1" s="69">
        <f t="shared" si="1"/>
        <v>2010</v>
      </c>
      <c r="AM1" s="69">
        <f t="shared" si="1"/>
        <v>2010</v>
      </c>
      <c r="AN1" s="69">
        <f t="shared" si="1"/>
        <v>2010</v>
      </c>
      <c r="AO1" s="69">
        <f t="shared" si="1"/>
        <v>2010</v>
      </c>
      <c r="AP1" s="69">
        <f t="shared" si="1"/>
        <v>2010</v>
      </c>
      <c r="AQ1" s="69">
        <f t="shared" si="1"/>
        <v>2010</v>
      </c>
      <c r="AR1" s="69">
        <f t="shared" si="1"/>
        <v>2010</v>
      </c>
      <c r="AS1" s="69">
        <f t="shared" si="1"/>
        <v>2010</v>
      </c>
      <c r="AT1" s="69">
        <f t="shared" si="1"/>
        <v>2010</v>
      </c>
      <c r="AU1" s="69">
        <f t="shared" si="1"/>
        <v>2010</v>
      </c>
      <c r="AV1" s="69">
        <f t="shared" si="1"/>
        <v>2011</v>
      </c>
      <c r="AW1" s="69">
        <f t="shared" si="1"/>
        <v>2011</v>
      </c>
      <c r="AX1" s="69">
        <f t="shared" si="1"/>
        <v>2011</v>
      </c>
      <c r="AY1" s="69">
        <f t="shared" si="1"/>
        <v>2011</v>
      </c>
      <c r="AZ1" s="69">
        <f t="shared" si="1"/>
        <v>2011</v>
      </c>
      <c r="BA1" s="69">
        <f t="shared" si="1"/>
        <v>2011</v>
      </c>
      <c r="BB1" s="69">
        <f t="shared" si="1"/>
        <v>2011</v>
      </c>
      <c r="BC1" s="69">
        <f t="shared" si="1"/>
        <v>2011</v>
      </c>
      <c r="BD1" s="69">
        <f t="shared" si="1"/>
        <v>2011</v>
      </c>
      <c r="BE1" s="69">
        <f t="shared" si="1"/>
        <v>2011</v>
      </c>
      <c r="BF1" s="69">
        <f t="shared" si="1"/>
        <v>2011</v>
      </c>
      <c r="BG1" s="69">
        <f t="shared" si="1"/>
        <v>2011</v>
      </c>
      <c r="BH1" s="69">
        <f t="shared" si="1"/>
        <v>2012</v>
      </c>
      <c r="BI1" s="69">
        <f t="shared" si="1"/>
        <v>2012</v>
      </c>
      <c r="BJ1" s="69">
        <f t="shared" si="1"/>
        <v>2012</v>
      </c>
      <c r="BK1" s="69">
        <f t="shared" si="1"/>
        <v>2012</v>
      </c>
      <c r="BL1" s="69">
        <f t="shared" si="1"/>
        <v>2012</v>
      </c>
      <c r="BM1" s="69">
        <f t="shared" si="1"/>
        <v>2012</v>
      </c>
      <c r="BN1" s="69">
        <f t="shared" si="1"/>
        <v>2012</v>
      </c>
      <c r="BO1" s="69">
        <f t="shared" si="1"/>
        <v>2012</v>
      </c>
      <c r="BP1" s="69">
        <f t="shared" si="1"/>
        <v>2012</v>
      </c>
      <c r="BQ1" s="69">
        <f t="shared" si="1"/>
        <v>2012</v>
      </c>
      <c r="BR1" s="69">
        <f t="shared" si="1"/>
        <v>2012</v>
      </c>
      <c r="BS1" s="69">
        <f t="shared" si="1"/>
        <v>2012</v>
      </c>
      <c r="BT1" s="69">
        <f t="shared" ref="BT1:CQ1" si="2">YEAR(BT7)</f>
        <v>2013</v>
      </c>
      <c r="BU1" s="69">
        <f t="shared" si="2"/>
        <v>2013</v>
      </c>
      <c r="BV1" s="69">
        <f t="shared" si="2"/>
        <v>2013</v>
      </c>
      <c r="BW1" s="69">
        <f t="shared" si="2"/>
        <v>2013</v>
      </c>
      <c r="BX1" s="69">
        <f t="shared" si="2"/>
        <v>2013</v>
      </c>
      <c r="BY1" s="69">
        <f t="shared" si="2"/>
        <v>2013</v>
      </c>
      <c r="BZ1" s="69">
        <f t="shared" si="2"/>
        <v>2013</v>
      </c>
      <c r="CA1" s="69">
        <f t="shared" si="2"/>
        <v>2013</v>
      </c>
      <c r="CB1" s="69">
        <f t="shared" si="2"/>
        <v>2013</v>
      </c>
      <c r="CC1" s="69">
        <f t="shared" si="2"/>
        <v>2013</v>
      </c>
      <c r="CD1" s="69">
        <f t="shared" si="2"/>
        <v>2013</v>
      </c>
      <c r="CE1" s="69">
        <f t="shared" si="2"/>
        <v>2013</v>
      </c>
      <c r="CF1" s="69">
        <f t="shared" si="2"/>
        <v>2014</v>
      </c>
      <c r="CG1" s="69">
        <f t="shared" si="2"/>
        <v>2014</v>
      </c>
      <c r="CH1" s="69">
        <f t="shared" si="2"/>
        <v>2014</v>
      </c>
      <c r="CI1" s="69">
        <f t="shared" si="2"/>
        <v>2014</v>
      </c>
      <c r="CJ1" s="69">
        <f t="shared" si="2"/>
        <v>2014</v>
      </c>
      <c r="CK1" s="69">
        <f t="shared" si="2"/>
        <v>2014</v>
      </c>
      <c r="CL1" s="69">
        <f t="shared" si="2"/>
        <v>2014</v>
      </c>
      <c r="CM1" s="69">
        <f t="shared" si="2"/>
        <v>2014</v>
      </c>
      <c r="CN1" s="69">
        <f t="shared" si="2"/>
        <v>2014</v>
      </c>
      <c r="CO1" s="69">
        <f t="shared" si="2"/>
        <v>2014</v>
      </c>
      <c r="CP1" s="69">
        <f t="shared" si="2"/>
        <v>2014</v>
      </c>
      <c r="CQ1" s="69">
        <f t="shared" si="2"/>
        <v>2014</v>
      </c>
      <c r="DH1" s="21"/>
      <c r="DP1" s="21"/>
      <c r="DU1" s="21"/>
      <c r="DZ1" s="21"/>
    </row>
    <row r="2" spans="1:154">
      <c r="B2" s="69">
        <f t="shared" ref="B2:P2" si="3">MONTH(B7)</f>
        <v>3</v>
      </c>
      <c r="C2" s="69">
        <f t="shared" si="3"/>
        <v>4</v>
      </c>
      <c r="D2" s="69">
        <f t="shared" si="3"/>
        <v>5</v>
      </c>
      <c r="E2" s="69">
        <f t="shared" si="3"/>
        <v>6</v>
      </c>
      <c r="F2" s="69">
        <f t="shared" si="3"/>
        <v>7</v>
      </c>
      <c r="G2" s="69">
        <f t="shared" si="3"/>
        <v>8</v>
      </c>
      <c r="H2" s="69">
        <f t="shared" si="3"/>
        <v>9</v>
      </c>
      <c r="I2" s="69">
        <f t="shared" si="3"/>
        <v>10</v>
      </c>
      <c r="J2" s="69">
        <f t="shared" si="3"/>
        <v>11</v>
      </c>
      <c r="K2" s="69">
        <f t="shared" si="3"/>
        <v>12</v>
      </c>
      <c r="L2" s="69">
        <f t="shared" si="3"/>
        <v>1</v>
      </c>
      <c r="M2" s="69">
        <f t="shared" si="3"/>
        <v>2</v>
      </c>
      <c r="N2" s="69">
        <f t="shared" si="3"/>
        <v>3</v>
      </c>
      <c r="O2" s="69">
        <f t="shared" si="3"/>
        <v>4</v>
      </c>
      <c r="P2" s="69">
        <f t="shared" si="3"/>
        <v>5</v>
      </c>
      <c r="Q2" s="69">
        <f>MONTH(Q7)</f>
        <v>6</v>
      </c>
      <c r="R2" s="69">
        <f t="shared" ref="R2:BS2" si="4">MONTH(R7)</f>
        <v>7</v>
      </c>
      <c r="S2" s="69">
        <f t="shared" si="4"/>
        <v>8</v>
      </c>
      <c r="T2" s="69">
        <f t="shared" si="4"/>
        <v>9</v>
      </c>
      <c r="U2" s="69">
        <f t="shared" si="4"/>
        <v>10</v>
      </c>
      <c r="V2" s="69">
        <f t="shared" si="4"/>
        <v>11</v>
      </c>
      <c r="W2" s="69">
        <f t="shared" si="4"/>
        <v>12</v>
      </c>
      <c r="X2" s="69">
        <f t="shared" si="4"/>
        <v>1</v>
      </c>
      <c r="Y2" s="69">
        <f t="shared" si="4"/>
        <v>2</v>
      </c>
      <c r="Z2" s="69">
        <f t="shared" si="4"/>
        <v>3</v>
      </c>
      <c r="AA2" s="69">
        <f t="shared" si="4"/>
        <v>4</v>
      </c>
      <c r="AB2" s="69">
        <f t="shared" si="4"/>
        <v>5</v>
      </c>
      <c r="AC2" s="69">
        <f t="shared" si="4"/>
        <v>6</v>
      </c>
      <c r="AD2" s="69">
        <f t="shared" si="4"/>
        <v>7</v>
      </c>
      <c r="AE2" s="69">
        <f t="shared" si="4"/>
        <v>8</v>
      </c>
      <c r="AF2" s="69">
        <f t="shared" si="4"/>
        <v>9</v>
      </c>
      <c r="AG2" s="69">
        <f t="shared" si="4"/>
        <v>10</v>
      </c>
      <c r="AH2" s="69">
        <f t="shared" si="4"/>
        <v>11</v>
      </c>
      <c r="AI2" s="69">
        <f t="shared" si="4"/>
        <v>12</v>
      </c>
      <c r="AJ2" s="69">
        <f t="shared" si="4"/>
        <v>1</v>
      </c>
      <c r="AK2" s="69">
        <f t="shared" si="4"/>
        <v>2</v>
      </c>
      <c r="AL2" s="69">
        <f t="shared" si="4"/>
        <v>3</v>
      </c>
      <c r="AM2" s="69">
        <f t="shared" si="4"/>
        <v>4</v>
      </c>
      <c r="AN2" s="69">
        <f t="shared" si="4"/>
        <v>5</v>
      </c>
      <c r="AO2" s="69">
        <f t="shared" si="4"/>
        <v>6</v>
      </c>
      <c r="AP2" s="69">
        <f t="shared" si="4"/>
        <v>7</v>
      </c>
      <c r="AQ2" s="69">
        <f t="shared" si="4"/>
        <v>8</v>
      </c>
      <c r="AR2" s="69">
        <f t="shared" si="4"/>
        <v>9</v>
      </c>
      <c r="AS2" s="69">
        <f t="shared" si="4"/>
        <v>10</v>
      </c>
      <c r="AT2" s="69">
        <f t="shared" si="4"/>
        <v>11</v>
      </c>
      <c r="AU2" s="69">
        <f t="shared" si="4"/>
        <v>12</v>
      </c>
      <c r="AV2" s="69">
        <f t="shared" si="4"/>
        <v>1</v>
      </c>
      <c r="AW2" s="69">
        <f t="shared" si="4"/>
        <v>2</v>
      </c>
      <c r="AX2" s="69">
        <f t="shared" si="4"/>
        <v>3</v>
      </c>
      <c r="AY2" s="69">
        <f t="shared" si="4"/>
        <v>4</v>
      </c>
      <c r="AZ2" s="69">
        <f t="shared" si="4"/>
        <v>5</v>
      </c>
      <c r="BA2" s="69">
        <f t="shared" si="4"/>
        <v>6</v>
      </c>
      <c r="BB2" s="69">
        <f t="shared" si="4"/>
        <v>7</v>
      </c>
      <c r="BC2" s="69">
        <f t="shared" si="4"/>
        <v>8</v>
      </c>
      <c r="BD2" s="69">
        <f t="shared" si="4"/>
        <v>9</v>
      </c>
      <c r="BE2" s="69">
        <f t="shared" si="4"/>
        <v>10</v>
      </c>
      <c r="BF2" s="69">
        <f t="shared" si="4"/>
        <v>11</v>
      </c>
      <c r="BG2" s="69">
        <f t="shared" si="4"/>
        <v>12</v>
      </c>
      <c r="BH2" s="69">
        <f t="shared" si="4"/>
        <v>1</v>
      </c>
      <c r="BI2" s="69">
        <f t="shared" si="4"/>
        <v>2</v>
      </c>
      <c r="BJ2" s="69">
        <f t="shared" si="4"/>
        <v>3</v>
      </c>
      <c r="BK2" s="69">
        <f t="shared" si="4"/>
        <v>4</v>
      </c>
      <c r="BL2" s="69">
        <f t="shared" si="4"/>
        <v>5</v>
      </c>
      <c r="BM2" s="69">
        <f t="shared" si="4"/>
        <v>6</v>
      </c>
      <c r="BN2" s="69">
        <f t="shared" si="4"/>
        <v>7</v>
      </c>
      <c r="BO2" s="69">
        <f t="shared" si="4"/>
        <v>8</v>
      </c>
      <c r="BP2" s="69">
        <f t="shared" si="4"/>
        <v>9</v>
      </c>
      <c r="BQ2" s="69">
        <f t="shared" si="4"/>
        <v>10</v>
      </c>
      <c r="BR2" s="69">
        <f t="shared" si="4"/>
        <v>11</v>
      </c>
      <c r="BS2" s="69">
        <f t="shared" si="4"/>
        <v>12</v>
      </c>
      <c r="BT2" s="69">
        <f t="shared" ref="BT2:CQ2" si="5">MONTH(BT7)</f>
        <v>1</v>
      </c>
      <c r="BU2" s="69">
        <f t="shared" si="5"/>
        <v>2</v>
      </c>
      <c r="BV2" s="69">
        <f t="shared" si="5"/>
        <v>3</v>
      </c>
      <c r="BW2" s="69">
        <f t="shared" si="5"/>
        <v>4</v>
      </c>
      <c r="BX2" s="69">
        <f t="shared" si="5"/>
        <v>5</v>
      </c>
      <c r="BY2" s="69">
        <f t="shared" si="5"/>
        <v>6</v>
      </c>
      <c r="BZ2" s="69">
        <f t="shared" si="5"/>
        <v>7</v>
      </c>
      <c r="CA2" s="69">
        <f t="shared" si="5"/>
        <v>8</v>
      </c>
      <c r="CB2" s="69">
        <f t="shared" si="5"/>
        <v>9</v>
      </c>
      <c r="CC2" s="69">
        <f t="shared" si="5"/>
        <v>10</v>
      </c>
      <c r="CD2" s="69">
        <f t="shared" si="5"/>
        <v>11</v>
      </c>
      <c r="CE2" s="69">
        <f t="shared" si="5"/>
        <v>12</v>
      </c>
      <c r="CF2" s="69">
        <f t="shared" si="5"/>
        <v>1</v>
      </c>
      <c r="CG2" s="69">
        <f t="shared" si="5"/>
        <v>2</v>
      </c>
      <c r="CH2" s="69">
        <f t="shared" si="5"/>
        <v>3</v>
      </c>
      <c r="CI2" s="69">
        <f t="shared" si="5"/>
        <v>4</v>
      </c>
      <c r="CJ2" s="69">
        <f t="shared" si="5"/>
        <v>5</v>
      </c>
      <c r="CK2" s="69">
        <f t="shared" si="5"/>
        <v>6</v>
      </c>
      <c r="CL2" s="69">
        <f t="shared" si="5"/>
        <v>7</v>
      </c>
      <c r="CM2" s="69">
        <f t="shared" si="5"/>
        <v>8</v>
      </c>
      <c r="CN2" s="69">
        <f t="shared" si="5"/>
        <v>9</v>
      </c>
      <c r="CO2" s="69">
        <f t="shared" si="5"/>
        <v>10</v>
      </c>
      <c r="CP2" s="69">
        <f t="shared" si="5"/>
        <v>11</v>
      </c>
      <c r="CQ2" s="69">
        <f t="shared" si="5"/>
        <v>12</v>
      </c>
      <c r="CX2" s="268">
        <v>2010</v>
      </c>
      <c r="CY2" s="268"/>
      <c r="CZ2" s="268"/>
      <c r="DA2" s="268"/>
      <c r="DB2" s="268"/>
      <c r="DC2" s="268"/>
      <c r="DD2" s="268"/>
      <c r="DE2" s="268"/>
      <c r="DF2" s="268"/>
      <c r="DG2" s="268"/>
      <c r="DH2" s="21"/>
      <c r="DI2" s="264">
        <v>2011</v>
      </c>
      <c r="DJ2" s="264"/>
      <c r="DK2" s="264"/>
      <c r="DL2" s="264"/>
      <c r="DM2" s="264"/>
      <c r="DN2" s="264"/>
      <c r="DO2" s="264"/>
      <c r="DP2" s="21"/>
      <c r="DQ2" s="264">
        <v>2012</v>
      </c>
      <c r="DR2" s="264"/>
      <c r="DS2" s="264"/>
      <c r="DT2" s="264"/>
      <c r="DU2" s="21"/>
      <c r="DV2" s="264">
        <v>2013</v>
      </c>
      <c r="DW2" s="264"/>
      <c r="DX2" s="264"/>
      <c r="DY2" s="264"/>
      <c r="DZ2" s="21"/>
      <c r="EA2" s="264">
        <v>2014</v>
      </c>
      <c r="EB2" s="264"/>
      <c r="EC2" s="264"/>
      <c r="ED2" s="264"/>
    </row>
    <row r="3" spans="1:154">
      <c r="B3" s="69">
        <f t="shared" ref="B3:P3" si="6">DAY(B7)</f>
        <v>31</v>
      </c>
      <c r="C3" s="69">
        <f t="shared" si="6"/>
        <v>30</v>
      </c>
      <c r="D3" s="69">
        <f t="shared" si="6"/>
        <v>31</v>
      </c>
      <c r="E3" s="69">
        <f t="shared" si="6"/>
        <v>30</v>
      </c>
      <c r="F3" s="69">
        <f t="shared" si="6"/>
        <v>31</v>
      </c>
      <c r="G3" s="69">
        <f t="shared" si="6"/>
        <v>31</v>
      </c>
      <c r="H3" s="69">
        <f t="shared" si="6"/>
        <v>30</v>
      </c>
      <c r="I3" s="69">
        <f t="shared" si="6"/>
        <v>31</v>
      </c>
      <c r="J3" s="69">
        <f t="shared" si="6"/>
        <v>30</v>
      </c>
      <c r="K3" s="69">
        <f t="shared" si="6"/>
        <v>31</v>
      </c>
      <c r="L3" s="69">
        <f t="shared" si="6"/>
        <v>31</v>
      </c>
      <c r="M3" s="69">
        <f t="shared" si="6"/>
        <v>29</v>
      </c>
      <c r="N3" s="69">
        <f t="shared" si="6"/>
        <v>31</v>
      </c>
      <c r="O3" s="69">
        <f t="shared" si="6"/>
        <v>30</v>
      </c>
      <c r="P3" s="69">
        <f t="shared" si="6"/>
        <v>31</v>
      </c>
      <c r="Q3" s="69">
        <f>DAY(Q7)</f>
        <v>30</v>
      </c>
      <c r="R3" s="69">
        <f t="shared" ref="R3:BS3" si="7">DAY(R7)</f>
        <v>31</v>
      </c>
      <c r="S3" s="69">
        <f t="shared" si="7"/>
        <v>31</v>
      </c>
      <c r="T3" s="69">
        <f t="shared" si="7"/>
        <v>30</v>
      </c>
      <c r="U3" s="69">
        <f t="shared" si="7"/>
        <v>31</v>
      </c>
      <c r="V3" s="69">
        <f t="shared" si="7"/>
        <v>30</v>
      </c>
      <c r="W3" s="69">
        <f t="shared" si="7"/>
        <v>31</v>
      </c>
      <c r="X3" s="69">
        <f t="shared" si="7"/>
        <v>31</v>
      </c>
      <c r="Y3" s="69">
        <f t="shared" si="7"/>
        <v>28</v>
      </c>
      <c r="Z3" s="69">
        <f t="shared" si="7"/>
        <v>31</v>
      </c>
      <c r="AA3" s="69">
        <f t="shared" si="7"/>
        <v>30</v>
      </c>
      <c r="AB3" s="69">
        <f t="shared" si="7"/>
        <v>31</v>
      </c>
      <c r="AC3" s="69">
        <f t="shared" si="7"/>
        <v>30</v>
      </c>
      <c r="AD3" s="69">
        <f t="shared" si="7"/>
        <v>31</v>
      </c>
      <c r="AE3" s="69">
        <f t="shared" si="7"/>
        <v>31</v>
      </c>
      <c r="AF3" s="69">
        <f t="shared" si="7"/>
        <v>30</v>
      </c>
      <c r="AG3" s="69">
        <f t="shared" si="7"/>
        <v>31</v>
      </c>
      <c r="AH3" s="69">
        <f t="shared" si="7"/>
        <v>30</v>
      </c>
      <c r="AI3" s="69">
        <f t="shared" si="7"/>
        <v>31</v>
      </c>
      <c r="AJ3" s="69">
        <f t="shared" si="7"/>
        <v>31</v>
      </c>
      <c r="AK3" s="69">
        <f t="shared" si="7"/>
        <v>28</v>
      </c>
      <c r="AL3" s="69">
        <f t="shared" si="7"/>
        <v>31</v>
      </c>
      <c r="AM3" s="69">
        <f t="shared" si="7"/>
        <v>30</v>
      </c>
      <c r="AN3" s="69">
        <f t="shared" si="7"/>
        <v>31</v>
      </c>
      <c r="AO3" s="69">
        <f t="shared" si="7"/>
        <v>30</v>
      </c>
      <c r="AP3" s="69">
        <f t="shared" si="7"/>
        <v>31</v>
      </c>
      <c r="AQ3" s="69">
        <f t="shared" si="7"/>
        <v>31</v>
      </c>
      <c r="AR3" s="69">
        <f t="shared" si="7"/>
        <v>30</v>
      </c>
      <c r="AS3" s="69">
        <f t="shared" si="7"/>
        <v>31</v>
      </c>
      <c r="AT3" s="69">
        <f t="shared" si="7"/>
        <v>30</v>
      </c>
      <c r="AU3" s="69">
        <f t="shared" si="7"/>
        <v>31</v>
      </c>
      <c r="AV3" s="69">
        <f t="shared" si="7"/>
        <v>31</v>
      </c>
      <c r="AW3" s="69">
        <f t="shared" si="7"/>
        <v>28</v>
      </c>
      <c r="AX3" s="69">
        <f t="shared" si="7"/>
        <v>31</v>
      </c>
      <c r="AY3" s="69">
        <f t="shared" si="7"/>
        <v>30</v>
      </c>
      <c r="AZ3" s="69">
        <f t="shared" si="7"/>
        <v>31</v>
      </c>
      <c r="BA3" s="69">
        <f t="shared" si="7"/>
        <v>30</v>
      </c>
      <c r="BB3" s="69">
        <f t="shared" si="7"/>
        <v>31</v>
      </c>
      <c r="BC3" s="69">
        <f t="shared" si="7"/>
        <v>31</v>
      </c>
      <c r="BD3" s="69">
        <f t="shared" si="7"/>
        <v>30</v>
      </c>
      <c r="BE3" s="69">
        <f t="shared" si="7"/>
        <v>31</v>
      </c>
      <c r="BF3" s="69">
        <f t="shared" si="7"/>
        <v>30</v>
      </c>
      <c r="BG3" s="69">
        <f t="shared" si="7"/>
        <v>31</v>
      </c>
      <c r="BH3" s="69">
        <f t="shared" si="7"/>
        <v>31</v>
      </c>
      <c r="BI3" s="69">
        <f t="shared" si="7"/>
        <v>29</v>
      </c>
      <c r="BJ3" s="69">
        <f t="shared" si="7"/>
        <v>31</v>
      </c>
      <c r="BK3" s="69">
        <f t="shared" si="7"/>
        <v>30</v>
      </c>
      <c r="BL3" s="69">
        <f t="shared" si="7"/>
        <v>31</v>
      </c>
      <c r="BM3" s="69">
        <f t="shared" si="7"/>
        <v>30</v>
      </c>
      <c r="BN3" s="69">
        <f t="shared" si="7"/>
        <v>31</v>
      </c>
      <c r="BO3" s="69">
        <f t="shared" si="7"/>
        <v>31</v>
      </c>
      <c r="BP3" s="69">
        <f t="shared" si="7"/>
        <v>30</v>
      </c>
      <c r="BQ3" s="69">
        <f t="shared" si="7"/>
        <v>31</v>
      </c>
      <c r="BR3" s="69">
        <f t="shared" si="7"/>
        <v>30</v>
      </c>
      <c r="BS3" s="69">
        <f t="shared" si="7"/>
        <v>31</v>
      </c>
      <c r="BT3" s="69">
        <f t="shared" ref="BT3:CQ3" si="8">DAY(BT7)</f>
        <v>31</v>
      </c>
      <c r="BU3" s="69">
        <f t="shared" si="8"/>
        <v>28</v>
      </c>
      <c r="BV3" s="69">
        <f t="shared" si="8"/>
        <v>31</v>
      </c>
      <c r="BW3" s="69">
        <f t="shared" si="8"/>
        <v>30</v>
      </c>
      <c r="BX3" s="69">
        <f t="shared" si="8"/>
        <v>31</v>
      </c>
      <c r="BY3" s="69">
        <f t="shared" si="8"/>
        <v>30</v>
      </c>
      <c r="BZ3" s="69">
        <f t="shared" si="8"/>
        <v>31</v>
      </c>
      <c r="CA3" s="69">
        <f t="shared" si="8"/>
        <v>31</v>
      </c>
      <c r="CB3" s="69">
        <f t="shared" si="8"/>
        <v>30</v>
      </c>
      <c r="CC3" s="69">
        <f t="shared" si="8"/>
        <v>31</v>
      </c>
      <c r="CD3" s="69">
        <f t="shared" si="8"/>
        <v>30</v>
      </c>
      <c r="CE3" s="69">
        <f t="shared" si="8"/>
        <v>31</v>
      </c>
      <c r="CF3" s="69">
        <f t="shared" si="8"/>
        <v>31</v>
      </c>
      <c r="CG3" s="69">
        <f t="shared" si="8"/>
        <v>28</v>
      </c>
      <c r="CH3" s="69">
        <f t="shared" si="8"/>
        <v>31</v>
      </c>
      <c r="CI3" s="69">
        <f t="shared" si="8"/>
        <v>30</v>
      </c>
      <c r="CJ3" s="69">
        <f t="shared" si="8"/>
        <v>31</v>
      </c>
      <c r="CK3" s="69">
        <f t="shared" si="8"/>
        <v>30</v>
      </c>
      <c r="CL3" s="69">
        <f t="shared" si="8"/>
        <v>31</v>
      </c>
      <c r="CM3" s="69">
        <f t="shared" si="8"/>
        <v>31</v>
      </c>
      <c r="CN3" s="69">
        <f t="shared" si="8"/>
        <v>30</v>
      </c>
      <c r="CO3" s="69">
        <f t="shared" si="8"/>
        <v>31</v>
      </c>
      <c r="CP3" s="69">
        <f t="shared" si="8"/>
        <v>30</v>
      </c>
      <c r="CQ3" s="69">
        <f t="shared" si="8"/>
        <v>31</v>
      </c>
      <c r="CX3" s="269" t="s">
        <v>76</v>
      </c>
      <c r="CY3" s="269"/>
      <c r="CZ3" s="269"/>
      <c r="DA3" s="18"/>
      <c r="DB3" s="18"/>
      <c r="DC3" s="269" t="s">
        <v>77</v>
      </c>
      <c r="DD3" s="269"/>
      <c r="DE3" s="266" t="s">
        <v>85</v>
      </c>
      <c r="DF3" s="266"/>
      <c r="DG3" s="266"/>
      <c r="DH3" s="21"/>
      <c r="DI3" s="267" t="s">
        <v>76</v>
      </c>
      <c r="DJ3" s="267"/>
      <c r="DK3" s="267"/>
      <c r="DN3" s="266" t="s">
        <v>89</v>
      </c>
      <c r="DO3" s="266"/>
      <c r="DP3" s="21"/>
      <c r="DU3" s="21"/>
      <c r="DZ3" s="21"/>
    </row>
    <row r="4" spans="1:154" ht="25.5">
      <c r="B4" s="19">
        <f>YEAR(B7)</f>
        <v>2007</v>
      </c>
      <c r="C4" s="19">
        <f t="shared" ref="C4:BN4" si="9">YEAR(C7)</f>
        <v>2007</v>
      </c>
      <c r="D4" s="19">
        <f t="shared" si="9"/>
        <v>2007</v>
      </c>
      <c r="E4" s="19">
        <f t="shared" si="9"/>
        <v>2007</v>
      </c>
      <c r="F4" s="19">
        <f t="shared" si="9"/>
        <v>2007</v>
      </c>
      <c r="G4" s="19">
        <f t="shared" si="9"/>
        <v>2007</v>
      </c>
      <c r="H4" s="19">
        <f>YEAR(H7)</f>
        <v>2007</v>
      </c>
      <c r="I4" s="19">
        <f t="shared" si="9"/>
        <v>2007</v>
      </c>
      <c r="J4" s="19">
        <f t="shared" si="9"/>
        <v>2007</v>
      </c>
      <c r="K4" s="19">
        <f t="shared" si="9"/>
        <v>2007</v>
      </c>
      <c r="L4" s="19">
        <f t="shared" si="9"/>
        <v>2008</v>
      </c>
      <c r="M4" s="19">
        <f t="shared" si="9"/>
        <v>2008</v>
      </c>
      <c r="N4" s="19">
        <f t="shared" si="9"/>
        <v>2008</v>
      </c>
      <c r="O4" s="19">
        <f t="shared" si="9"/>
        <v>2008</v>
      </c>
      <c r="P4" s="19">
        <f t="shared" si="9"/>
        <v>2008</v>
      </c>
      <c r="Q4" s="19">
        <f t="shared" si="9"/>
        <v>2008</v>
      </c>
      <c r="R4" s="19">
        <f t="shared" si="9"/>
        <v>2008</v>
      </c>
      <c r="S4" s="19">
        <f t="shared" si="9"/>
        <v>2008</v>
      </c>
      <c r="T4" s="19">
        <f t="shared" si="9"/>
        <v>2008</v>
      </c>
      <c r="U4" s="19">
        <f t="shared" si="9"/>
        <v>2008</v>
      </c>
      <c r="V4" s="19">
        <f t="shared" si="9"/>
        <v>2008</v>
      </c>
      <c r="W4" s="19">
        <f t="shared" si="9"/>
        <v>2008</v>
      </c>
      <c r="X4" s="19">
        <f t="shared" si="9"/>
        <v>2009</v>
      </c>
      <c r="Y4" s="19">
        <f t="shared" si="9"/>
        <v>2009</v>
      </c>
      <c r="Z4" s="19">
        <f t="shared" si="9"/>
        <v>2009</v>
      </c>
      <c r="AA4" s="19">
        <f t="shared" si="9"/>
        <v>2009</v>
      </c>
      <c r="AB4" s="19">
        <f t="shared" si="9"/>
        <v>2009</v>
      </c>
      <c r="AC4" s="19">
        <f t="shared" si="9"/>
        <v>2009</v>
      </c>
      <c r="AD4" s="19">
        <f t="shared" si="9"/>
        <v>2009</v>
      </c>
      <c r="AE4" s="19">
        <f t="shared" si="9"/>
        <v>2009</v>
      </c>
      <c r="AF4" s="19">
        <f t="shared" si="9"/>
        <v>2009</v>
      </c>
      <c r="AG4" s="19">
        <f t="shared" si="9"/>
        <v>2009</v>
      </c>
      <c r="AH4" s="19">
        <f t="shared" si="9"/>
        <v>2009</v>
      </c>
      <c r="AI4" s="19">
        <f t="shared" si="9"/>
        <v>2009</v>
      </c>
      <c r="AJ4" s="19">
        <f t="shared" si="9"/>
        <v>2010</v>
      </c>
      <c r="AK4" s="19">
        <f t="shared" si="9"/>
        <v>2010</v>
      </c>
      <c r="AL4" s="19">
        <f t="shared" si="9"/>
        <v>2010</v>
      </c>
      <c r="AM4" s="19">
        <f t="shared" si="9"/>
        <v>2010</v>
      </c>
      <c r="AN4" s="19">
        <f t="shared" si="9"/>
        <v>2010</v>
      </c>
      <c r="AO4" s="19">
        <f t="shared" si="9"/>
        <v>2010</v>
      </c>
      <c r="AP4" s="19">
        <f t="shared" si="9"/>
        <v>2010</v>
      </c>
      <c r="AQ4" s="19">
        <f t="shared" si="9"/>
        <v>2010</v>
      </c>
      <c r="AR4" s="19">
        <f t="shared" si="9"/>
        <v>2010</v>
      </c>
      <c r="AS4" s="19">
        <f t="shared" si="9"/>
        <v>2010</v>
      </c>
      <c r="AT4" s="19">
        <f t="shared" si="9"/>
        <v>2010</v>
      </c>
      <c r="AU4" s="19">
        <f t="shared" si="9"/>
        <v>2010</v>
      </c>
      <c r="AV4" s="19">
        <f t="shared" si="9"/>
        <v>2011</v>
      </c>
      <c r="AW4" s="19">
        <f t="shared" si="9"/>
        <v>2011</v>
      </c>
      <c r="AX4" s="19">
        <f t="shared" si="9"/>
        <v>2011</v>
      </c>
      <c r="AY4" s="19">
        <f t="shared" si="9"/>
        <v>2011</v>
      </c>
      <c r="AZ4" s="19">
        <f t="shared" si="9"/>
        <v>2011</v>
      </c>
      <c r="BA4" s="19">
        <f t="shared" si="9"/>
        <v>2011</v>
      </c>
      <c r="BB4" s="19">
        <f t="shared" si="9"/>
        <v>2011</v>
      </c>
      <c r="BC4" s="252">
        <f t="shared" si="9"/>
        <v>2011</v>
      </c>
      <c r="BD4" s="19">
        <f t="shared" si="9"/>
        <v>2011</v>
      </c>
      <c r="BE4" s="19">
        <f t="shared" si="9"/>
        <v>2011</v>
      </c>
      <c r="BF4" s="19">
        <f t="shared" si="9"/>
        <v>2011</v>
      </c>
      <c r="BG4" s="19">
        <f t="shared" si="9"/>
        <v>2011</v>
      </c>
      <c r="BH4" s="19">
        <f t="shared" si="9"/>
        <v>2012</v>
      </c>
      <c r="BI4" s="19">
        <f t="shared" si="9"/>
        <v>2012</v>
      </c>
      <c r="BJ4" s="19">
        <f t="shared" si="9"/>
        <v>2012</v>
      </c>
      <c r="BK4" s="19">
        <f t="shared" si="9"/>
        <v>2012</v>
      </c>
      <c r="BL4" s="19">
        <f t="shared" si="9"/>
        <v>2012</v>
      </c>
      <c r="BM4" s="19">
        <f t="shared" si="9"/>
        <v>2012</v>
      </c>
      <c r="BN4" s="19">
        <f t="shared" si="9"/>
        <v>2012</v>
      </c>
      <c r="BO4" s="19">
        <f t="shared" ref="BO4:CQ4" si="10">YEAR(BO7)</f>
        <v>2012</v>
      </c>
      <c r="BP4" s="19">
        <f t="shared" si="10"/>
        <v>2012</v>
      </c>
      <c r="BQ4" s="19">
        <f t="shared" si="10"/>
        <v>2012</v>
      </c>
      <c r="BR4" s="19">
        <f t="shared" si="10"/>
        <v>2012</v>
      </c>
      <c r="BS4" s="19">
        <f t="shared" si="10"/>
        <v>2012</v>
      </c>
      <c r="BT4" s="19">
        <f t="shared" si="10"/>
        <v>2013</v>
      </c>
      <c r="BU4" s="19">
        <f t="shared" si="10"/>
        <v>2013</v>
      </c>
      <c r="BV4" s="19">
        <f t="shared" si="10"/>
        <v>2013</v>
      </c>
      <c r="BW4" s="19">
        <f t="shared" si="10"/>
        <v>2013</v>
      </c>
      <c r="BX4" s="19">
        <f t="shared" si="10"/>
        <v>2013</v>
      </c>
      <c r="BY4" s="19">
        <f t="shared" si="10"/>
        <v>2013</v>
      </c>
      <c r="BZ4" s="19">
        <f t="shared" si="10"/>
        <v>2013</v>
      </c>
      <c r="CA4" s="19">
        <f t="shared" si="10"/>
        <v>2013</v>
      </c>
      <c r="CB4" s="19">
        <f t="shared" si="10"/>
        <v>2013</v>
      </c>
      <c r="CC4" s="19">
        <f t="shared" si="10"/>
        <v>2013</v>
      </c>
      <c r="CD4" s="19">
        <f t="shared" si="10"/>
        <v>2013</v>
      </c>
      <c r="CE4" s="19">
        <f t="shared" si="10"/>
        <v>2013</v>
      </c>
      <c r="CF4" s="19">
        <f t="shared" si="10"/>
        <v>2014</v>
      </c>
      <c r="CG4" s="19">
        <f t="shared" si="10"/>
        <v>2014</v>
      </c>
      <c r="CH4" s="19">
        <f t="shared" si="10"/>
        <v>2014</v>
      </c>
      <c r="CI4" s="19">
        <f t="shared" si="10"/>
        <v>2014</v>
      </c>
      <c r="CJ4" s="19">
        <f t="shared" si="10"/>
        <v>2014</v>
      </c>
      <c r="CK4" s="19">
        <f t="shared" si="10"/>
        <v>2014</v>
      </c>
      <c r="CL4" s="19">
        <f t="shared" si="10"/>
        <v>2014</v>
      </c>
      <c r="CM4" s="19">
        <f t="shared" si="10"/>
        <v>2014</v>
      </c>
      <c r="CN4" s="19">
        <f t="shared" si="10"/>
        <v>2014</v>
      </c>
      <c r="CO4" s="19">
        <f t="shared" si="10"/>
        <v>2014</v>
      </c>
      <c r="CP4" s="19">
        <f t="shared" si="10"/>
        <v>2014</v>
      </c>
      <c r="CQ4" s="19">
        <f t="shared" si="10"/>
        <v>2014</v>
      </c>
      <c r="CW4" s="12" t="s">
        <v>69</v>
      </c>
      <c r="CX4" s="12" t="s">
        <v>68</v>
      </c>
      <c r="CY4" s="265" t="s">
        <v>73</v>
      </c>
      <c r="CZ4" s="265"/>
      <c r="DA4" s="47" t="s">
        <v>79</v>
      </c>
      <c r="DB4" s="47" t="s">
        <v>78</v>
      </c>
      <c r="DC4" s="15" t="s">
        <v>80</v>
      </c>
      <c r="DD4" s="15" t="s">
        <v>80</v>
      </c>
      <c r="DE4" s="29" t="s">
        <v>81</v>
      </c>
      <c r="DF4" s="29" t="s">
        <v>83</v>
      </c>
      <c r="DG4" s="30" t="s">
        <v>83</v>
      </c>
      <c r="DH4" s="21"/>
      <c r="DI4" s="265" t="s">
        <v>68</v>
      </c>
      <c r="DJ4" s="265"/>
      <c r="DK4" s="6" t="s">
        <v>87</v>
      </c>
      <c r="DL4" s="47" t="s">
        <v>79</v>
      </c>
      <c r="DM4" s="48" t="s">
        <v>78</v>
      </c>
      <c r="DN4" s="37" t="s">
        <v>90</v>
      </c>
      <c r="DO4" s="37" t="s">
        <v>90</v>
      </c>
      <c r="DP4" s="21"/>
      <c r="DQ4" s="227" t="s">
        <v>309</v>
      </c>
      <c r="DR4" s="227" t="s">
        <v>87</v>
      </c>
      <c r="DS4" s="9" t="s">
        <v>79</v>
      </c>
      <c r="DT4" s="9" t="s">
        <v>78</v>
      </c>
      <c r="DU4" s="21"/>
      <c r="DV4" s="227" t="s">
        <v>309</v>
      </c>
      <c r="DW4" s="227" t="s">
        <v>87</v>
      </c>
      <c r="DX4" s="9" t="s">
        <v>79</v>
      </c>
      <c r="DY4" s="9" t="s">
        <v>78</v>
      </c>
      <c r="DZ4" s="21"/>
      <c r="EA4" s="227" t="s">
        <v>309</v>
      </c>
      <c r="EB4" s="227" t="s">
        <v>87</v>
      </c>
      <c r="EC4" s="9" t="s">
        <v>79</v>
      </c>
      <c r="ED4" s="9" t="s">
        <v>78</v>
      </c>
    </row>
    <row r="5" spans="1:154">
      <c r="B5" s="17">
        <v>0.5</v>
      </c>
      <c r="C5" s="17">
        <v>0.5</v>
      </c>
      <c r="D5" s="17">
        <v>0.5</v>
      </c>
      <c r="E5" s="17">
        <v>0.5</v>
      </c>
      <c r="F5" s="17">
        <v>0.5</v>
      </c>
      <c r="G5" s="17">
        <v>0.5</v>
      </c>
      <c r="H5" s="17">
        <v>0.5</v>
      </c>
      <c r="I5" s="17">
        <v>0.5</v>
      </c>
      <c r="J5" s="17">
        <v>0.5</v>
      </c>
      <c r="K5" s="17">
        <v>0.5</v>
      </c>
      <c r="L5" s="17">
        <v>0.5</v>
      </c>
      <c r="M5" s="17">
        <v>0.5</v>
      </c>
      <c r="N5" s="17">
        <v>0.5</v>
      </c>
      <c r="O5" s="17">
        <v>0.5</v>
      </c>
      <c r="P5" s="17">
        <v>0.5</v>
      </c>
      <c r="Q5" s="17">
        <v>0.5</v>
      </c>
      <c r="R5" s="17">
        <v>0.5</v>
      </c>
      <c r="S5" s="17">
        <v>0.5</v>
      </c>
      <c r="T5" s="17">
        <v>0.5</v>
      </c>
      <c r="U5" s="17">
        <v>0.5</v>
      </c>
      <c r="V5" s="17">
        <v>0.5</v>
      </c>
      <c r="W5" s="17">
        <v>0.5</v>
      </c>
      <c r="X5" s="17">
        <v>0.5</v>
      </c>
      <c r="Y5" s="17">
        <v>0.5</v>
      </c>
      <c r="Z5" s="17">
        <v>0.5</v>
      </c>
      <c r="AA5" s="17">
        <v>0.5</v>
      </c>
      <c r="AB5" s="17">
        <v>0.5</v>
      </c>
      <c r="AC5" s="17">
        <v>0.5</v>
      </c>
      <c r="AD5" s="17">
        <v>0.5</v>
      </c>
      <c r="AE5" s="17">
        <v>0.5</v>
      </c>
      <c r="AF5" s="17">
        <v>0.5</v>
      </c>
      <c r="AG5" s="17">
        <v>0.5</v>
      </c>
      <c r="AH5" s="17">
        <v>0.5</v>
      </c>
      <c r="AI5" s="17">
        <v>0.5</v>
      </c>
      <c r="AJ5" s="17">
        <v>0.5</v>
      </c>
      <c r="AK5" s="17">
        <v>0.5</v>
      </c>
      <c r="AL5" s="17">
        <v>0.5</v>
      </c>
      <c r="AM5" s="17">
        <v>0.5</v>
      </c>
      <c r="AN5" s="17">
        <v>0.5</v>
      </c>
      <c r="AO5" s="17">
        <v>0.5</v>
      </c>
      <c r="AP5" s="17">
        <v>0.5</v>
      </c>
      <c r="AQ5" s="17">
        <v>0.5</v>
      </c>
      <c r="AR5" s="17">
        <v>0.5</v>
      </c>
      <c r="AS5" s="17">
        <v>1</v>
      </c>
      <c r="AT5" s="17">
        <v>1</v>
      </c>
      <c r="AU5" s="17">
        <v>1</v>
      </c>
      <c r="AV5" s="17">
        <v>1</v>
      </c>
      <c r="AW5" s="17">
        <v>1</v>
      </c>
      <c r="AX5" s="17">
        <v>1</v>
      </c>
      <c r="AY5" s="17">
        <v>1</v>
      </c>
      <c r="AZ5" s="17">
        <v>1</v>
      </c>
      <c r="BA5" s="17">
        <v>1</v>
      </c>
      <c r="BB5" s="17">
        <v>1</v>
      </c>
      <c r="BC5" s="253">
        <v>1</v>
      </c>
      <c r="BD5" s="17">
        <v>1</v>
      </c>
      <c r="BE5" s="17">
        <v>1</v>
      </c>
      <c r="BF5" s="17">
        <v>1</v>
      </c>
      <c r="BG5" s="17">
        <v>1</v>
      </c>
      <c r="BH5" s="17">
        <v>0.5</v>
      </c>
      <c r="BI5" s="17">
        <v>0.5</v>
      </c>
      <c r="BJ5" s="17">
        <v>0.5</v>
      </c>
      <c r="BK5" s="17">
        <v>0.5</v>
      </c>
      <c r="BL5" s="17">
        <v>0.5</v>
      </c>
      <c r="BM5" s="17">
        <v>0.5</v>
      </c>
      <c r="BN5" s="17">
        <v>0.5</v>
      </c>
      <c r="BO5" s="17">
        <v>0.5</v>
      </c>
      <c r="BP5" s="17">
        <v>0.5</v>
      </c>
      <c r="BQ5" s="17">
        <v>0.5</v>
      </c>
      <c r="BR5" s="17">
        <v>0.5</v>
      </c>
      <c r="BS5" s="17">
        <v>0.5</v>
      </c>
      <c r="BT5" s="17">
        <v>0.5</v>
      </c>
      <c r="BU5" s="17">
        <v>0.5</v>
      </c>
      <c r="BV5" s="17">
        <v>0.5</v>
      </c>
      <c r="BW5" s="17">
        <v>0.5</v>
      </c>
      <c r="BX5" s="17">
        <v>0.5</v>
      </c>
      <c r="BY5" s="17">
        <v>0.5</v>
      </c>
      <c r="BZ5" s="17">
        <v>0.5</v>
      </c>
      <c r="CA5" s="17">
        <v>0.5</v>
      </c>
      <c r="CB5" s="17">
        <v>0.5</v>
      </c>
      <c r="CC5" s="17">
        <v>0.5</v>
      </c>
      <c r="CD5" s="17">
        <v>0.5</v>
      </c>
      <c r="CE5" s="17">
        <v>0.5</v>
      </c>
      <c r="CF5" s="17"/>
      <c r="CG5" s="17"/>
      <c r="CH5" s="17"/>
      <c r="CI5" s="17"/>
      <c r="CJ5" s="17"/>
      <c r="CK5" s="17"/>
      <c r="CL5" s="17"/>
      <c r="CM5" s="17"/>
      <c r="CN5" s="17"/>
      <c r="CO5" s="17"/>
      <c r="CP5" s="17"/>
      <c r="CQ5" s="17"/>
      <c r="CR5" s="17"/>
      <c r="CW5" s="11" t="s">
        <v>70</v>
      </c>
      <c r="CX5" s="13">
        <v>0.5</v>
      </c>
      <c r="CY5" s="14">
        <v>0.5</v>
      </c>
      <c r="CZ5" s="14">
        <v>1</v>
      </c>
      <c r="DA5" s="49"/>
      <c r="DB5" s="49"/>
      <c r="DC5" s="14">
        <v>0.5</v>
      </c>
      <c r="DD5" s="14">
        <v>1</v>
      </c>
      <c r="DE5" s="30" t="s">
        <v>82</v>
      </c>
      <c r="DF5" s="30" t="s">
        <v>82</v>
      </c>
      <c r="DG5" s="30" t="s">
        <v>84</v>
      </c>
      <c r="DH5" s="21"/>
      <c r="DI5" s="13">
        <v>0.5</v>
      </c>
      <c r="DJ5" s="13">
        <v>1</v>
      </c>
      <c r="DK5" s="13">
        <v>1</v>
      </c>
      <c r="DL5" s="49"/>
      <c r="DM5" s="5"/>
      <c r="DN5" s="38" t="s">
        <v>82</v>
      </c>
      <c r="DO5" s="38" t="s">
        <v>84</v>
      </c>
      <c r="DP5" s="21"/>
      <c r="DU5" s="21"/>
      <c r="DZ5" s="21"/>
    </row>
    <row r="6" spans="1:154">
      <c r="A6" s="3" t="s">
        <v>65</v>
      </c>
      <c r="B6" s="2" t="s">
        <v>72</v>
      </c>
      <c r="C6" s="2" t="s">
        <v>72</v>
      </c>
      <c r="D6" s="2" t="s">
        <v>72</v>
      </c>
      <c r="E6" s="2" t="s">
        <v>72</v>
      </c>
      <c r="F6" s="2" t="s">
        <v>72</v>
      </c>
      <c r="G6" s="2" t="s">
        <v>72</v>
      </c>
      <c r="H6" s="2" t="s">
        <v>72</v>
      </c>
      <c r="I6" s="2" t="s">
        <v>72</v>
      </c>
      <c r="J6" s="2" t="s">
        <v>72</v>
      </c>
      <c r="K6" s="2" t="s">
        <v>72</v>
      </c>
      <c r="L6" s="2" t="s">
        <v>72</v>
      </c>
      <c r="M6" s="2" t="s">
        <v>72</v>
      </c>
      <c r="N6" s="2" t="s">
        <v>72</v>
      </c>
      <c r="O6" s="2" t="s">
        <v>72</v>
      </c>
      <c r="P6" s="2" t="s">
        <v>72</v>
      </c>
      <c r="Q6" s="2" t="s">
        <v>72</v>
      </c>
      <c r="R6" s="2" t="s">
        <v>72</v>
      </c>
      <c r="S6" s="2" t="s">
        <v>72</v>
      </c>
      <c r="T6" s="2" t="s">
        <v>72</v>
      </c>
      <c r="U6" s="2" t="s">
        <v>72</v>
      </c>
      <c r="V6" s="2" t="s">
        <v>72</v>
      </c>
      <c r="W6" s="2" t="s">
        <v>72</v>
      </c>
      <c r="X6" s="2" t="s">
        <v>72</v>
      </c>
      <c r="Y6" s="2" t="s">
        <v>72</v>
      </c>
      <c r="Z6" s="2" t="s">
        <v>72</v>
      </c>
      <c r="AA6" s="2" t="s">
        <v>72</v>
      </c>
      <c r="AB6" s="2" t="s">
        <v>72</v>
      </c>
      <c r="AC6" s="2" t="s">
        <v>72</v>
      </c>
      <c r="AD6" s="2" t="s">
        <v>72</v>
      </c>
      <c r="AE6" s="2" t="s">
        <v>72</v>
      </c>
      <c r="AF6" s="2" t="s">
        <v>72</v>
      </c>
      <c r="AG6" s="2" t="s">
        <v>72</v>
      </c>
      <c r="AH6" s="2" t="s">
        <v>72</v>
      </c>
      <c r="AI6" s="2" t="s">
        <v>72</v>
      </c>
      <c r="AJ6" s="2" t="s">
        <v>72</v>
      </c>
      <c r="AK6" s="2" t="s">
        <v>72</v>
      </c>
      <c r="AL6" s="2" t="s">
        <v>72</v>
      </c>
      <c r="AM6" s="2" t="s">
        <v>72</v>
      </c>
      <c r="AN6" s="2" t="s">
        <v>72</v>
      </c>
      <c r="AO6" s="2" t="s">
        <v>72</v>
      </c>
      <c r="AP6" s="2" t="s">
        <v>72</v>
      </c>
      <c r="AQ6" s="2" t="s">
        <v>72</v>
      </c>
      <c r="AR6" s="2" t="s">
        <v>72</v>
      </c>
      <c r="AS6" s="2" t="s">
        <v>72</v>
      </c>
      <c r="AT6" s="2" t="s">
        <v>72</v>
      </c>
      <c r="AU6" s="2" t="s">
        <v>72</v>
      </c>
      <c r="AV6" s="2" t="s">
        <v>74</v>
      </c>
      <c r="AW6" s="2" t="s">
        <v>74</v>
      </c>
      <c r="AX6" s="2" t="s">
        <v>74</v>
      </c>
      <c r="AY6" s="2" t="s">
        <v>74</v>
      </c>
      <c r="AZ6" s="2" t="s">
        <v>74</v>
      </c>
      <c r="BA6" s="2" t="s">
        <v>74</v>
      </c>
      <c r="BB6" s="2" t="s">
        <v>74</v>
      </c>
      <c r="BC6" s="231" t="s">
        <v>74</v>
      </c>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W6" s="11" t="s">
        <v>71</v>
      </c>
      <c r="CX6" s="15" t="s">
        <v>72</v>
      </c>
      <c r="CY6" s="16" t="s">
        <v>72</v>
      </c>
      <c r="CZ6" s="16" t="s">
        <v>72</v>
      </c>
      <c r="DA6" s="50"/>
      <c r="DB6" s="50"/>
      <c r="DC6" s="16" t="s">
        <v>72</v>
      </c>
      <c r="DD6" s="16" t="s">
        <v>72</v>
      </c>
      <c r="DE6" s="45" t="s">
        <v>138</v>
      </c>
      <c r="DF6" s="45" t="s">
        <v>138</v>
      </c>
      <c r="DG6" s="45" t="s">
        <v>139</v>
      </c>
      <c r="DH6" s="21"/>
      <c r="DI6" s="15" t="s">
        <v>72</v>
      </c>
      <c r="DJ6" s="15" t="s">
        <v>72</v>
      </c>
      <c r="DK6" s="23" t="s">
        <v>74</v>
      </c>
      <c r="DL6" s="50"/>
      <c r="DM6" s="5"/>
      <c r="DN6" s="46" t="s">
        <v>140</v>
      </c>
      <c r="DO6" s="46" t="s">
        <v>141</v>
      </c>
      <c r="DP6" s="21"/>
      <c r="DU6" s="21"/>
      <c r="DZ6" s="21"/>
    </row>
    <row r="7" spans="1:154">
      <c r="A7" t="s">
        <v>0</v>
      </c>
      <c r="B7" t="s">
        <v>62</v>
      </c>
      <c r="C7" t="s">
        <v>21</v>
      </c>
      <c r="D7" t="s">
        <v>2</v>
      </c>
      <c r="E7" t="s">
        <v>1</v>
      </c>
      <c r="F7" t="s">
        <v>3</v>
      </c>
      <c r="G7" t="s">
        <v>35</v>
      </c>
      <c r="H7" t="s">
        <v>22</v>
      </c>
      <c r="I7" t="s">
        <v>4</v>
      </c>
      <c r="J7" t="s">
        <v>6</v>
      </c>
      <c r="K7" t="s">
        <v>5</v>
      </c>
      <c r="L7" t="s">
        <v>7</v>
      </c>
      <c r="M7" t="s">
        <v>8</v>
      </c>
      <c r="N7" t="s">
        <v>9</v>
      </c>
      <c r="O7" t="s">
        <v>23</v>
      </c>
      <c r="P7" t="s">
        <v>24</v>
      </c>
      <c r="Q7" s="251" t="s">
        <v>13</v>
      </c>
      <c r="R7" t="s">
        <v>11</v>
      </c>
      <c r="S7" t="s">
        <v>14</v>
      </c>
      <c r="T7" t="s">
        <v>28</v>
      </c>
      <c r="U7" t="s">
        <v>27</v>
      </c>
      <c r="V7" t="s">
        <v>16</v>
      </c>
      <c r="W7" t="s">
        <v>15</v>
      </c>
      <c r="X7" t="s">
        <v>32</v>
      </c>
      <c r="Y7" t="s">
        <v>25</v>
      </c>
      <c r="Z7" t="s">
        <v>20</v>
      </c>
      <c r="AA7" t="s">
        <v>34</v>
      </c>
      <c r="AB7" t="s">
        <v>19</v>
      </c>
      <c r="AC7" t="s">
        <v>52</v>
      </c>
      <c r="AD7" t="s">
        <v>29</v>
      </c>
      <c r="AE7" t="s">
        <v>43</v>
      </c>
      <c r="AF7" t="s">
        <v>17</v>
      </c>
      <c r="AG7" t="s">
        <v>18</v>
      </c>
      <c r="AH7" t="s">
        <v>26</v>
      </c>
      <c r="AI7" t="s">
        <v>33</v>
      </c>
      <c r="AJ7" t="s">
        <v>45</v>
      </c>
      <c r="AK7" t="s">
        <v>44</v>
      </c>
      <c r="AL7" t="s">
        <v>54</v>
      </c>
      <c r="AM7" t="s">
        <v>55</v>
      </c>
      <c r="AN7" t="s">
        <v>38</v>
      </c>
      <c r="AO7" t="s">
        <v>10</v>
      </c>
      <c r="AP7" t="s">
        <v>37</v>
      </c>
      <c r="AQ7" t="s">
        <v>39</v>
      </c>
      <c r="AR7" t="s">
        <v>53</v>
      </c>
      <c r="AS7" t="s">
        <v>42</v>
      </c>
      <c r="AT7" t="s">
        <v>40</v>
      </c>
      <c r="AU7" t="s">
        <v>41</v>
      </c>
      <c r="AV7" t="s">
        <v>56</v>
      </c>
      <c r="AW7" t="s">
        <v>30</v>
      </c>
      <c r="AX7" t="s">
        <v>46</v>
      </c>
      <c r="AY7" t="s">
        <v>47</v>
      </c>
      <c r="AZ7" t="s">
        <v>51</v>
      </c>
      <c r="BA7" t="s">
        <v>50</v>
      </c>
      <c r="BB7" t="s">
        <v>48</v>
      </c>
      <c r="BC7" s="5" t="s">
        <v>49</v>
      </c>
      <c r="BD7" t="s">
        <v>293</v>
      </c>
      <c r="BE7" t="s">
        <v>294</v>
      </c>
      <c r="BF7" t="s">
        <v>295</v>
      </c>
      <c r="BG7" t="s">
        <v>296</v>
      </c>
      <c r="BH7" s="224">
        <v>40939</v>
      </c>
      <c r="BI7" s="224">
        <v>40968</v>
      </c>
      <c r="BJ7" s="224">
        <v>40999</v>
      </c>
      <c r="BK7" s="224">
        <v>41029</v>
      </c>
      <c r="BL7" s="224">
        <v>41060</v>
      </c>
      <c r="BM7" s="224">
        <v>41090</v>
      </c>
      <c r="BN7" s="224">
        <v>41121</v>
      </c>
      <c r="BO7" s="224">
        <v>41152</v>
      </c>
      <c r="BP7" s="224">
        <v>41182</v>
      </c>
      <c r="BQ7" s="224">
        <v>41213</v>
      </c>
      <c r="BR7" s="224">
        <v>41243</v>
      </c>
      <c r="BS7" s="224">
        <v>41274</v>
      </c>
      <c r="BT7" s="224">
        <v>41305</v>
      </c>
      <c r="BU7" s="224">
        <v>41333</v>
      </c>
      <c r="BV7" s="224">
        <v>41364</v>
      </c>
      <c r="BW7" s="224">
        <v>41394</v>
      </c>
      <c r="BX7" s="224">
        <v>41425</v>
      </c>
      <c r="BY7" s="224">
        <v>41455</v>
      </c>
      <c r="BZ7" s="224">
        <v>41486</v>
      </c>
      <c r="CA7" s="224">
        <v>41517</v>
      </c>
      <c r="CB7" s="224">
        <v>41547</v>
      </c>
      <c r="CC7" s="224">
        <v>41578</v>
      </c>
      <c r="CD7" s="224">
        <v>41608</v>
      </c>
      <c r="CE7" s="224">
        <v>41639</v>
      </c>
      <c r="CF7" s="224">
        <v>41670</v>
      </c>
      <c r="CG7" s="224">
        <v>41698</v>
      </c>
      <c r="CH7" s="224">
        <v>41729</v>
      </c>
      <c r="CI7" s="224">
        <v>41759</v>
      </c>
      <c r="CJ7" s="224">
        <v>41790</v>
      </c>
      <c r="CK7" s="224">
        <v>41820</v>
      </c>
      <c r="CL7" s="224">
        <v>41851</v>
      </c>
      <c r="CM7" s="224">
        <v>41882</v>
      </c>
      <c r="CN7" s="224">
        <v>41912</v>
      </c>
      <c r="CO7" s="224">
        <v>41943</v>
      </c>
      <c r="CP7" s="224">
        <v>41973</v>
      </c>
      <c r="CQ7" s="224">
        <v>42004</v>
      </c>
      <c r="CR7" t="s">
        <v>63</v>
      </c>
      <c r="CT7" s="9" t="s">
        <v>64</v>
      </c>
      <c r="CU7" s="11" t="s">
        <v>67</v>
      </c>
      <c r="CV7" s="11"/>
      <c r="DA7" s="7"/>
      <c r="DB7" s="7"/>
      <c r="DE7" s="31"/>
      <c r="DF7" s="30"/>
      <c r="DG7" s="31"/>
      <c r="DH7" s="21"/>
      <c r="DL7" s="7"/>
      <c r="DM7" s="5"/>
      <c r="DN7" s="31"/>
      <c r="DO7" s="31"/>
      <c r="DP7" s="21"/>
      <c r="DU7" s="21"/>
      <c r="DZ7" s="21"/>
    </row>
    <row r="8" spans="1:154">
      <c r="A8" t="s">
        <v>12</v>
      </c>
      <c r="B8" s="9">
        <v>0</v>
      </c>
      <c r="C8" s="9">
        <v>0</v>
      </c>
      <c r="D8" s="9">
        <v>0</v>
      </c>
      <c r="E8" s="9">
        <v>0</v>
      </c>
      <c r="F8" s="9">
        <v>0</v>
      </c>
      <c r="G8" s="9">
        <v>0</v>
      </c>
      <c r="H8" s="9">
        <v>0</v>
      </c>
      <c r="I8" s="9">
        <v>0</v>
      </c>
      <c r="J8" s="9">
        <v>0</v>
      </c>
      <c r="K8" s="9">
        <v>0</v>
      </c>
      <c r="L8" s="9">
        <v>0</v>
      </c>
      <c r="M8" s="9">
        <v>0</v>
      </c>
      <c r="N8" s="9">
        <v>0</v>
      </c>
      <c r="O8" s="9">
        <v>0</v>
      </c>
      <c r="P8" s="9">
        <v>0</v>
      </c>
      <c r="Q8" s="9">
        <v>-9560240</v>
      </c>
      <c r="R8" s="9">
        <v>0</v>
      </c>
      <c r="S8" s="9">
        <v>0</v>
      </c>
      <c r="T8" s="9">
        <v>0</v>
      </c>
      <c r="U8" s="9">
        <v>-8590270.8900000006</v>
      </c>
      <c r="V8" s="9">
        <v>-918502.88</v>
      </c>
      <c r="W8" s="9">
        <v>-50851.18</v>
      </c>
      <c r="X8" s="9">
        <v>-399118.37</v>
      </c>
      <c r="Y8" s="9">
        <v>13073.4</v>
      </c>
      <c r="Z8" s="9">
        <v>109373.57</v>
      </c>
      <c r="AA8" s="9">
        <v>10089.459999999999</v>
      </c>
      <c r="AB8" s="9">
        <v>0</v>
      </c>
      <c r="AC8" s="9">
        <v>-255466.56</v>
      </c>
      <c r="AD8" s="9">
        <v>-35049.26</v>
      </c>
      <c r="AE8" s="9">
        <v>0</v>
      </c>
      <c r="AF8" s="9">
        <v>0</v>
      </c>
      <c r="AG8" s="9">
        <v>0</v>
      </c>
      <c r="AH8" s="9">
        <v>0</v>
      </c>
      <c r="AI8" s="9">
        <v>0</v>
      </c>
      <c r="AJ8" s="9">
        <v>0</v>
      </c>
      <c r="AK8" s="9">
        <v>0</v>
      </c>
      <c r="AL8" s="9">
        <v>0</v>
      </c>
      <c r="AM8" s="9">
        <v>0</v>
      </c>
      <c r="AN8" s="9">
        <v>0</v>
      </c>
      <c r="AO8" s="9">
        <v>0</v>
      </c>
      <c r="AP8" s="9">
        <v>0</v>
      </c>
      <c r="AQ8" s="9">
        <v>0</v>
      </c>
      <c r="AR8" s="9">
        <v>0</v>
      </c>
      <c r="AS8" s="9">
        <v>-670027.01</v>
      </c>
      <c r="AT8" s="9">
        <v>0</v>
      </c>
      <c r="AU8" s="9">
        <v>0</v>
      </c>
      <c r="AV8" s="9">
        <v>0</v>
      </c>
      <c r="AW8" s="9">
        <v>0</v>
      </c>
      <c r="AX8" s="9">
        <v>0</v>
      </c>
      <c r="AY8" s="9">
        <v>0</v>
      </c>
      <c r="AZ8" s="9">
        <v>-18838.41</v>
      </c>
      <c r="BA8" s="9">
        <v>0</v>
      </c>
      <c r="BB8" s="9">
        <v>0</v>
      </c>
      <c r="BC8" s="9">
        <v>0</v>
      </c>
      <c r="BD8" s="9">
        <v>0</v>
      </c>
      <c r="BE8" s="9">
        <v>0</v>
      </c>
      <c r="BF8" s="9">
        <v>0</v>
      </c>
      <c r="BG8" s="9">
        <v>0</v>
      </c>
      <c r="BH8" s="9">
        <v>0</v>
      </c>
      <c r="BI8" s="9">
        <v>0</v>
      </c>
      <c r="BJ8" s="9">
        <v>0</v>
      </c>
      <c r="BK8" s="9">
        <v>0</v>
      </c>
      <c r="BL8" s="9">
        <v>0</v>
      </c>
      <c r="BM8" s="9">
        <v>0</v>
      </c>
      <c r="BN8" s="9">
        <v>0</v>
      </c>
      <c r="BO8" s="9">
        <v>0</v>
      </c>
      <c r="BP8" s="9">
        <v>0</v>
      </c>
      <c r="BQ8" s="9">
        <v>0</v>
      </c>
      <c r="BR8" s="9">
        <v>0</v>
      </c>
      <c r="BS8" s="9">
        <v>0</v>
      </c>
      <c r="BT8" s="9">
        <v>0</v>
      </c>
      <c r="BU8" s="9">
        <v>0</v>
      </c>
      <c r="BV8" s="9">
        <v>0</v>
      </c>
      <c r="BW8" s="9">
        <v>0</v>
      </c>
      <c r="BX8" s="9">
        <v>0</v>
      </c>
      <c r="BY8" s="9">
        <v>0</v>
      </c>
      <c r="BZ8" s="9">
        <v>0</v>
      </c>
      <c r="CA8" s="9"/>
      <c r="CB8" s="9"/>
      <c r="CC8" s="9"/>
      <c r="CD8" s="9"/>
      <c r="CE8" s="9"/>
      <c r="CF8" s="9"/>
      <c r="CG8" s="9"/>
      <c r="CH8" s="9"/>
      <c r="CI8" s="9"/>
      <c r="CJ8" s="9"/>
      <c r="CK8" s="9"/>
      <c r="CL8" s="9"/>
      <c r="CM8" s="9"/>
      <c r="CN8" s="9"/>
      <c r="CO8" s="9"/>
      <c r="CP8" s="9"/>
      <c r="CQ8" s="9"/>
      <c r="CR8" s="9">
        <f>SUM(B8:CQ8)</f>
        <v>-20365828.130000003</v>
      </c>
      <c r="CT8" s="9">
        <f>SUM(B8:AI8)</f>
        <v>-19676962.710000001</v>
      </c>
      <c r="CU8" s="9">
        <f>CR8-CT8</f>
        <v>-688865.42000000179</v>
      </c>
      <c r="CX8" s="9">
        <f>CV64+CT8</f>
        <v>135279.0899999924</v>
      </c>
      <c r="CY8" s="9">
        <f>SUM(AJ64:AR64)</f>
        <v>675439.9</v>
      </c>
      <c r="CZ8" s="9">
        <f>SUM(AS64:AU64)</f>
        <v>791.91</v>
      </c>
      <c r="DA8" s="7">
        <f>SUM(CX8:CZ8)</f>
        <v>811510.89999999246</v>
      </c>
      <c r="DB8" s="7">
        <f>SUM(AJ8:AU8)</f>
        <v>-670027.01</v>
      </c>
      <c r="DC8" s="9">
        <f t="shared" ref="DC8:DD23" si="11">SUMIFS($B8:$BC8,$B$4:$BC$4,$CX$2,$B$5:$BC$5,DC$5)</f>
        <v>0</v>
      </c>
      <c r="DD8" s="9">
        <f t="shared" si="11"/>
        <v>-670027.01</v>
      </c>
      <c r="DE8" s="32">
        <f>IF(CX8&gt;=-DC8,MIN(CX8,-DC8),IF(SUM(CX8:CY8)&gt;=-DC8,MIN(SUM(CX8:CY8),-DC8),0))</f>
        <v>0</v>
      </c>
      <c r="DF8" s="32">
        <f t="shared" ref="DF8" si="12">IF(DB8=0,0,SUM(CX8:CY8)-DE8)</f>
        <v>810718.98999999242</v>
      </c>
      <c r="DG8" s="32">
        <f>-SUM(DE8:DF8)-DB8</f>
        <v>-140691.97999999241</v>
      </c>
      <c r="DH8" s="22"/>
      <c r="DI8" s="9">
        <f>SUM(CX8:CY8)-SUM(DE8:DF8)</f>
        <v>0</v>
      </c>
      <c r="DJ8" s="9">
        <f>CZ8-DG8</f>
        <v>141483.88999999242</v>
      </c>
      <c r="DK8" s="9">
        <f>SUM(AV64:BG64)</f>
        <v>18046.5</v>
      </c>
      <c r="DL8" s="7">
        <f>SUM(DI8:DK8)</f>
        <v>159530.38999999242</v>
      </c>
      <c r="DM8" s="7">
        <f>SUM(AV8:BG8)</f>
        <v>-18838.41</v>
      </c>
      <c r="DN8" s="32">
        <f>IF(DI8&lt;-DM8,DI8,0)</f>
        <v>0</v>
      </c>
      <c r="DO8" s="32">
        <f>-DM8-DN8</f>
        <v>18838.41</v>
      </c>
      <c r="DP8" s="21"/>
      <c r="DQ8" s="9">
        <f>SUM(DL8:DM8)</f>
        <v>140691.97999999241</v>
      </c>
      <c r="DR8" s="9">
        <f>SUM(BH64:BS64)</f>
        <v>0</v>
      </c>
      <c r="DS8" s="9">
        <f>SUM(DQ8:DR8)</f>
        <v>140691.97999999241</v>
      </c>
      <c r="DT8" s="9">
        <f>SUM(BH8:BS8)</f>
        <v>0</v>
      </c>
      <c r="DU8" s="21"/>
      <c r="DV8" s="9">
        <f>SUM(DS8:DT8)</f>
        <v>140691.97999999241</v>
      </c>
      <c r="DW8" s="9">
        <f>SUM(BT64:CE64)</f>
        <v>0</v>
      </c>
      <c r="DX8" s="9">
        <f>SUM(DV8:DW8)</f>
        <v>140691.97999999241</v>
      </c>
      <c r="DY8" s="9">
        <f>SUM(BT8:CE8)</f>
        <v>0</v>
      </c>
      <c r="DZ8" s="21"/>
      <c r="EA8" s="9">
        <f>SUM(DX8:DY8)</f>
        <v>140691.97999999241</v>
      </c>
      <c r="EB8" s="9">
        <f t="shared" ref="EB8" si="13">SUM(CF64:CQ64)</f>
        <v>0</v>
      </c>
      <c r="EC8" s="9">
        <f>SUM(EA8:EB8)</f>
        <v>140691.97999999241</v>
      </c>
      <c r="ED8" s="9">
        <f>SUM(CF8:CQ8)</f>
        <v>0</v>
      </c>
    </row>
    <row r="9" spans="1:154">
      <c r="A9" t="s">
        <v>31</v>
      </c>
      <c r="B9" s="9">
        <v>0</v>
      </c>
      <c r="C9" s="9">
        <v>0</v>
      </c>
      <c r="D9" s="9">
        <v>0</v>
      </c>
      <c r="E9" s="9">
        <v>0</v>
      </c>
      <c r="F9" s="9">
        <v>0</v>
      </c>
      <c r="G9" s="9">
        <v>0</v>
      </c>
      <c r="H9" s="9">
        <v>0</v>
      </c>
      <c r="I9" s="9">
        <v>0</v>
      </c>
      <c r="J9" s="9">
        <v>0</v>
      </c>
      <c r="K9" s="9">
        <v>0</v>
      </c>
      <c r="L9" s="9">
        <v>0</v>
      </c>
      <c r="M9" s="9">
        <v>0</v>
      </c>
      <c r="N9" s="9">
        <v>0</v>
      </c>
      <c r="O9" s="9">
        <v>0</v>
      </c>
      <c r="P9" s="9">
        <v>0</v>
      </c>
      <c r="Q9" s="9">
        <v>-4187682</v>
      </c>
      <c r="R9" s="9">
        <v>0</v>
      </c>
      <c r="S9" s="9">
        <v>0</v>
      </c>
      <c r="T9" s="9">
        <v>0</v>
      </c>
      <c r="U9" s="9">
        <v>-5268871.05</v>
      </c>
      <c r="V9" s="9">
        <v>-16482707.93</v>
      </c>
      <c r="W9" s="9">
        <v>-2611900.1</v>
      </c>
      <c r="X9" s="9">
        <v>-1698569.12</v>
      </c>
      <c r="Y9" s="9">
        <v>-64643.25</v>
      </c>
      <c r="Z9" s="9">
        <v>110173.21</v>
      </c>
      <c r="AA9" s="9">
        <v>-39565.019999999997</v>
      </c>
      <c r="AB9" s="9">
        <v>0</v>
      </c>
      <c r="AC9" s="9">
        <v>113313.69</v>
      </c>
      <c r="AD9" s="9">
        <v>-29886.78</v>
      </c>
      <c r="AE9" s="9">
        <v>0</v>
      </c>
      <c r="AF9" s="9">
        <v>-154089.76</v>
      </c>
      <c r="AG9" s="9">
        <v>-246508.34</v>
      </c>
      <c r="AH9" s="9">
        <v>-31553.17</v>
      </c>
      <c r="AI9" s="9">
        <v>-5620.35</v>
      </c>
      <c r="AJ9" s="9">
        <v>-4128.67</v>
      </c>
      <c r="AK9" s="9">
        <v>-208.45</v>
      </c>
      <c r="AL9" s="9">
        <v>0</v>
      </c>
      <c r="AM9" s="9">
        <v>-31520.5</v>
      </c>
      <c r="AN9" s="9">
        <v>-2206.83</v>
      </c>
      <c r="AO9" s="9">
        <v>-4074.87</v>
      </c>
      <c r="AP9" s="9">
        <v>-11204.41</v>
      </c>
      <c r="AQ9" s="9">
        <v>0</v>
      </c>
      <c r="AR9" s="9">
        <v>-330037.25</v>
      </c>
      <c r="AS9" s="9">
        <v>-52900.19</v>
      </c>
      <c r="AT9" s="9">
        <v>0</v>
      </c>
      <c r="AU9" s="9">
        <v>-54606.11</v>
      </c>
      <c r="AV9" s="9">
        <v>49598.2</v>
      </c>
      <c r="AW9" s="9">
        <v>0</v>
      </c>
      <c r="AX9" s="9">
        <v>0</v>
      </c>
      <c r="AY9" s="9">
        <v>3250.77</v>
      </c>
      <c r="AZ9" s="9">
        <v>0</v>
      </c>
      <c r="BA9" s="9">
        <v>0</v>
      </c>
      <c r="BB9" s="9">
        <v>0</v>
      </c>
      <c r="BC9" s="9">
        <v>0</v>
      </c>
      <c r="BD9" s="9">
        <v>0</v>
      </c>
      <c r="BE9" s="9">
        <v>0</v>
      </c>
      <c r="BF9" s="9">
        <v>0</v>
      </c>
      <c r="BG9" s="9">
        <v>0</v>
      </c>
      <c r="BH9" s="9">
        <v>0</v>
      </c>
      <c r="BI9" s="9">
        <v>0</v>
      </c>
      <c r="BJ9" s="9">
        <v>0</v>
      </c>
      <c r="BK9" s="9">
        <v>0</v>
      </c>
      <c r="BL9" s="9">
        <v>0</v>
      </c>
      <c r="BM9" s="9">
        <v>5125.34</v>
      </c>
      <c r="BN9" s="9">
        <v>0</v>
      </c>
      <c r="BO9" s="9">
        <v>0</v>
      </c>
      <c r="BP9" s="9">
        <v>0</v>
      </c>
      <c r="BQ9" s="9">
        <v>0</v>
      </c>
      <c r="BR9" s="9">
        <v>0</v>
      </c>
      <c r="BS9" s="9">
        <v>0</v>
      </c>
      <c r="BT9" s="9">
        <v>0</v>
      </c>
      <c r="BU9" s="9">
        <v>0</v>
      </c>
      <c r="BV9" s="9">
        <v>0</v>
      </c>
      <c r="BW9" s="9">
        <v>0</v>
      </c>
      <c r="BX9" s="9">
        <v>0</v>
      </c>
      <c r="BY9" s="9">
        <v>0</v>
      </c>
      <c r="BZ9" s="9">
        <v>0</v>
      </c>
      <c r="CA9" s="9"/>
      <c r="CB9" s="9"/>
      <c r="CC9" s="9"/>
      <c r="CD9" s="9"/>
      <c r="CE9" s="9"/>
      <c r="CF9" s="9"/>
      <c r="CG9" s="9"/>
      <c r="CH9" s="9"/>
      <c r="CI9" s="9"/>
      <c r="CJ9" s="9"/>
      <c r="CK9" s="9"/>
      <c r="CL9" s="9"/>
      <c r="CM9" s="9"/>
      <c r="CN9" s="9"/>
      <c r="CO9" s="9"/>
      <c r="CP9" s="9"/>
      <c r="CQ9" s="9"/>
      <c r="CR9" s="9">
        <f t="shared" ref="CR9:CR56" si="14">SUM(B9:CQ9)</f>
        <v>-31031022.940000009</v>
      </c>
      <c r="CT9" s="9">
        <f t="shared" ref="CT9:CT22" si="15">SUM(B9:AI9)</f>
        <v>-30598109.970000006</v>
      </c>
      <c r="CU9" s="9">
        <f t="shared" ref="CU9:CU56" si="16">CR9-CT9</f>
        <v>-432912.97000000253</v>
      </c>
      <c r="CX9" s="9">
        <f t="shared" ref="CX9:CX56" si="17">CV65+CT9</f>
        <v>331267.98999997601</v>
      </c>
      <c r="CY9" s="9">
        <f t="shared" ref="CY9:CY56" si="18">SUM(AJ65:AR65)</f>
        <v>432152.49999999988</v>
      </c>
      <c r="CZ9" s="9">
        <f t="shared" ref="CZ9:CZ56" si="19">SUM(AS65:AU65)</f>
        <v>5007.91</v>
      </c>
      <c r="DA9" s="7">
        <f t="shared" ref="DA9:DA56" si="20">SUM(CX9:CZ9)</f>
        <v>768428.39999997593</v>
      </c>
      <c r="DB9" s="7">
        <f t="shared" ref="DB9:DB56" si="21">SUM(AJ9:AU9)</f>
        <v>-490887.27999999997</v>
      </c>
      <c r="DC9" s="9">
        <f t="shared" si="11"/>
        <v>-383380.98</v>
      </c>
      <c r="DD9" s="9">
        <f t="shared" si="11"/>
        <v>-107506.3</v>
      </c>
      <c r="DE9" s="32">
        <f t="shared" ref="DE9:DE56" si="22">IF(CX9&gt;=-DC9,MIN(CX9,-DC9),IF(SUM(CX9:CY9)&gt;=-DC9,MIN(SUM(CX9:CY9),-DC9),0))</f>
        <v>383380.98</v>
      </c>
      <c r="DF9" s="32">
        <f t="shared" ref="DF9:DF56" si="23">IF(DB9=0,0,SUM(CX9:CY9)-DE9)</f>
        <v>380039.50999997591</v>
      </c>
      <c r="DG9" s="32">
        <f t="shared" ref="DG9:DG56" si="24">-SUM(DE9:DF9)-DB9</f>
        <v>-272533.20999997592</v>
      </c>
      <c r="DH9" s="22"/>
      <c r="DI9" s="9">
        <f t="shared" ref="DI9:DI56" si="25">SUM(CX9:CY9)-SUM(DE9:DF9)</f>
        <v>0</v>
      </c>
      <c r="DJ9" s="9">
        <f t="shared" ref="DJ9:DJ56" si="26">CZ9-DG9</f>
        <v>277541.1199999759</v>
      </c>
      <c r="DK9" s="9">
        <f t="shared" ref="DK9:DK56" si="27">SUM(AV65:BG65)</f>
        <v>-3250.77</v>
      </c>
      <c r="DL9" s="7">
        <f t="shared" ref="DL9:DL56" si="28">SUM(DI9:DK9)</f>
        <v>274290.34999997588</v>
      </c>
      <c r="DM9" s="7">
        <f t="shared" ref="DM9:DM56" si="29">SUM(AV9:BG9)</f>
        <v>52848.969999999994</v>
      </c>
      <c r="DN9" s="32">
        <f t="shared" ref="DN9:DN56" si="30">IF(DI9&lt;-DM9,DI9,0)</f>
        <v>0</v>
      </c>
      <c r="DO9" s="32">
        <f t="shared" ref="DO9:DO56" si="31">-DM9-DN9</f>
        <v>-52848.969999999994</v>
      </c>
      <c r="DP9" s="21"/>
      <c r="DQ9" s="9">
        <f t="shared" ref="DQ9:DQ56" si="32">SUM(DL9:DM9)</f>
        <v>327139.31999997585</v>
      </c>
      <c r="DR9" s="9">
        <f t="shared" ref="DR9:DR56" si="33">SUM(BH65:BS65)</f>
        <v>-5125.34</v>
      </c>
      <c r="DS9" s="9">
        <f t="shared" ref="DS9:DS56" si="34">SUM(DQ9:DR9)</f>
        <v>322013.97999997583</v>
      </c>
      <c r="DT9" s="9">
        <f t="shared" ref="DT9:DT56" si="35">SUM(BH9:BS9)</f>
        <v>5125.34</v>
      </c>
      <c r="DU9" s="21"/>
      <c r="DV9" s="9">
        <f t="shared" ref="DV9:DV56" si="36">SUM(DS9:DT9)</f>
        <v>327139.31999997585</v>
      </c>
      <c r="DW9" s="9">
        <f t="shared" ref="DW9:DW56" si="37">SUM(BT65:CE65)</f>
        <v>0</v>
      </c>
      <c r="DX9" s="9">
        <f t="shared" ref="DX9:DX56" si="38">SUM(DV9:DW9)</f>
        <v>327139.31999997585</v>
      </c>
      <c r="DY9" s="9">
        <f t="shared" ref="DY9:DY56" si="39">SUM(BT9:CE9)</f>
        <v>0</v>
      </c>
      <c r="DZ9" s="21"/>
      <c r="EA9" s="9">
        <f t="shared" ref="EA9:EA56" si="40">SUM(DX9:DY9)</f>
        <v>327139.31999997585</v>
      </c>
      <c r="EB9" s="9">
        <f t="shared" ref="EB9:EB56" si="41">SUM(CF65:CQ65)</f>
        <v>0</v>
      </c>
      <c r="EC9" s="9">
        <f t="shared" ref="EC9:EC56" si="42">SUM(EA9:EB9)</f>
        <v>327139.31999997585</v>
      </c>
      <c r="ED9" s="9">
        <f t="shared" ref="ED9:ED56" si="43">SUM(CF9:CQ9)</f>
        <v>0</v>
      </c>
    </row>
    <row r="10" spans="1:154" s="5" customFormat="1">
      <c r="A10" s="5" t="s">
        <v>36</v>
      </c>
      <c r="B10" s="9">
        <v>0</v>
      </c>
      <c r="C10" s="9">
        <v>0</v>
      </c>
      <c r="D10" s="9">
        <v>0</v>
      </c>
      <c r="E10" s="9">
        <v>0</v>
      </c>
      <c r="F10" s="9">
        <v>0</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-5817529.0499999998</v>
      </c>
      <c r="AF10" s="9">
        <v>0</v>
      </c>
      <c r="AG10" s="9">
        <v>0</v>
      </c>
      <c r="AH10" s="9">
        <v>0</v>
      </c>
      <c r="AI10" s="9">
        <v>0</v>
      </c>
      <c r="AJ10" s="9">
        <v>0</v>
      </c>
      <c r="AK10" s="9">
        <v>0</v>
      </c>
      <c r="AL10" s="9">
        <v>0</v>
      </c>
      <c r="AM10" s="9">
        <v>0</v>
      </c>
      <c r="AN10" s="9">
        <v>0</v>
      </c>
      <c r="AO10" s="9">
        <v>0</v>
      </c>
      <c r="AP10" s="9">
        <v>-10750282.300000001</v>
      </c>
      <c r="AQ10" s="9">
        <v>0</v>
      </c>
      <c r="AR10" s="9">
        <v>0</v>
      </c>
      <c r="AS10" s="9">
        <v>-3856680.37</v>
      </c>
      <c r="AT10" s="9">
        <v>-20353044.539999999</v>
      </c>
      <c r="AU10" s="9">
        <v>0</v>
      </c>
      <c r="AV10" s="9">
        <v>0</v>
      </c>
      <c r="AW10" s="9">
        <v>0</v>
      </c>
      <c r="AX10" s="9">
        <v>0</v>
      </c>
      <c r="AY10" s="9">
        <v>0</v>
      </c>
      <c r="AZ10" s="9">
        <v>-890810.94</v>
      </c>
      <c r="BA10" s="9">
        <v>0</v>
      </c>
      <c r="BB10" s="9">
        <v>0</v>
      </c>
      <c r="BC10" s="9">
        <v>0</v>
      </c>
      <c r="BD10" s="9">
        <v>-300939.62</v>
      </c>
      <c r="BE10" s="9">
        <v>0</v>
      </c>
      <c r="BF10" s="9">
        <v>-19045.150000000001</v>
      </c>
      <c r="BG10" s="9">
        <v>-4750.3999999999996</v>
      </c>
      <c r="BH10" s="9">
        <v>-17893.23</v>
      </c>
      <c r="BI10" s="9">
        <v>-78998.58</v>
      </c>
      <c r="BJ10" s="9">
        <v>-24731.79</v>
      </c>
      <c r="BK10" s="9">
        <v>55745.08</v>
      </c>
      <c r="BL10" s="9">
        <v>0</v>
      </c>
      <c r="BM10" s="9">
        <v>68743.839999999997</v>
      </c>
      <c r="BN10" s="9">
        <v>-45773.21</v>
      </c>
      <c r="BO10" s="9">
        <v>-1787.489999999998</v>
      </c>
      <c r="BP10" s="9">
        <v>269.83999999999997</v>
      </c>
      <c r="BQ10" s="9">
        <v>0</v>
      </c>
      <c r="BR10" s="9">
        <v>0</v>
      </c>
      <c r="BS10" s="9">
        <v>0</v>
      </c>
      <c r="BT10" s="9">
        <v>-1935.28</v>
      </c>
      <c r="BU10" s="9">
        <v>0</v>
      </c>
      <c r="BV10" s="9">
        <v>-94.86</v>
      </c>
      <c r="BW10" s="9">
        <v>0</v>
      </c>
      <c r="BX10" s="9">
        <v>932.74</v>
      </c>
      <c r="BY10" s="9">
        <v>6595.94</v>
      </c>
      <c r="BZ10" s="9">
        <v>0</v>
      </c>
      <c r="CA10" s="7"/>
      <c r="CB10" s="7"/>
      <c r="CC10" s="7"/>
      <c r="CD10" s="7"/>
      <c r="CE10" s="7"/>
      <c r="CF10" s="7"/>
      <c r="CG10" s="7"/>
      <c r="CH10" s="7"/>
      <c r="CI10" s="7"/>
      <c r="CJ10" s="7"/>
      <c r="CK10" s="7"/>
      <c r="CL10" s="7"/>
      <c r="CM10" s="7"/>
      <c r="CN10" s="7"/>
      <c r="CO10" s="7"/>
      <c r="CP10" s="7"/>
      <c r="CQ10" s="7"/>
      <c r="CR10" s="9">
        <f t="shared" si="14"/>
        <v>-42032009.36999999</v>
      </c>
      <c r="CT10" s="9">
        <f t="shared" si="15"/>
        <v>-5817529.0499999998</v>
      </c>
      <c r="CU10" s="9">
        <f t="shared" si="16"/>
        <v>-36214480.319999993</v>
      </c>
      <c r="CV10" s="7"/>
      <c r="CW10" s="7"/>
      <c r="CX10" s="9">
        <f t="shared" si="17"/>
        <v>10246422.179999996</v>
      </c>
      <c r="CY10" s="9">
        <f t="shared" si="18"/>
        <v>21047460.849999994</v>
      </c>
      <c r="CZ10" s="9">
        <f t="shared" si="19"/>
        <v>4888682.3399999989</v>
      </c>
      <c r="DA10" s="7">
        <f t="shared" si="20"/>
        <v>36182565.36999999</v>
      </c>
      <c r="DB10" s="7">
        <f t="shared" si="21"/>
        <v>-34960007.210000001</v>
      </c>
      <c r="DC10" s="9">
        <f t="shared" si="11"/>
        <v>-10750282.300000001</v>
      </c>
      <c r="DD10" s="9">
        <f t="shared" si="11"/>
        <v>-24209724.91</v>
      </c>
      <c r="DE10" s="32">
        <f t="shared" si="22"/>
        <v>10750282.300000001</v>
      </c>
      <c r="DF10" s="32">
        <f t="shared" si="23"/>
        <v>20543600.729999989</v>
      </c>
      <c r="DG10" s="32">
        <f t="shared" si="24"/>
        <v>3666124.1800000109</v>
      </c>
      <c r="DH10" s="22"/>
      <c r="DI10" s="9">
        <f t="shared" si="25"/>
        <v>0</v>
      </c>
      <c r="DJ10" s="9">
        <f t="shared" si="26"/>
        <v>1222558.159999988</v>
      </c>
      <c r="DK10" s="9">
        <f t="shared" si="27"/>
        <v>52629.409999999974</v>
      </c>
      <c r="DL10" s="7">
        <f t="shared" si="28"/>
        <v>1275187.569999988</v>
      </c>
      <c r="DM10" s="7">
        <f t="shared" si="29"/>
        <v>-1215546.1099999999</v>
      </c>
      <c r="DN10" s="32">
        <f t="shared" si="30"/>
        <v>0</v>
      </c>
      <c r="DO10" s="32">
        <f t="shared" si="31"/>
        <v>1215546.1099999999</v>
      </c>
      <c r="DP10" s="21"/>
      <c r="DQ10" s="9">
        <f t="shared" si="32"/>
        <v>59641.459999988088</v>
      </c>
      <c r="DR10" s="9">
        <f t="shared" si="33"/>
        <v>13509.860000000006</v>
      </c>
      <c r="DS10" s="9">
        <f t="shared" si="34"/>
        <v>73151.319999988089</v>
      </c>
      <c r="DT10" s="9">
        <f t="shared" si="35"/>
        <v>-44425.540000000008</v>
      </c>
      <c r="DU10" s="21"/>
      <c r="DV10" s="9">
        <f t="shared" si="36"/>
        <v>28725.779999988081</v>
      </c>
      <c r="DW10" s="9">
        <f t="shared" si="37"/>
        <v>-7395.87</v>
      </c>
      <c r="DX10" s="9">
        <f t="shared" si="38"/>
        <v>21329.909999988082</v>
      </c>
      <c r="DY10" s="9">
        <f t="shared" si="39"/>
        <v>5498.54</v>
      </c>
      <c r="DZ10" s="21"/>
      <c r="EA10" s="9">
        <f t="shared" si="40"/>
        <v>26828.449999988083</v>
      </c>
      <c r="EB10" s="9">
        <f t="shared" si="41"/>
        <v>0</v>
      </c>
      <c r="EC10" s="9">
        <f t="shared" si="42"/>
        <v>26828.449999988083</v>
      </c>
      <c r="ED10" s="9">
        <f t="shared" si="43"/>
        <v>0</v>
      </c>
      <c r="EE10" s="7"/>
      <c r="EF10" s="9"/>
      <c r="EG10" s="9"/>
      <c r="EH10" s="7"/>
      <c r="EI10" s="7"/>
      <c r="EJ10" s="7"/>
      <c r="EK10" s="7"/>
      <c r="EL10" s="7"/>
      <c r="EM10" s="7"/>
      <c r="EN10" s="7"/>
      <c r="EO10" s="7"/>
      <c r="EP10" s="7"/>
      <c r="EQ10" s="7"/>
      <c r="ER10" s="7"/>
      <c r="ES10" s="7"/>
      <c r="ET10" s="7"/>
      <c r="EU10" s="7"/>
      <c r="EV10" s="7"/>
      <c r="EW10" s="7"/>
      <c r="EX10" s="7"/>
    </row>
    <row r="11" spans="1:154">
      <c r="A11" s="10" t="s">
        <v>57</v>
      </c>
      <c r="B11" s="9">
        <v>0</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v>0</v>
      </c>
      <c r="AY11" s="9">
        <v>0</v>
      </c>
      <c r="AZ11" s="9">
        <v>0</v>
      </c>
      <c r="BA11" s="9">
        <v>0</v>
      </c>
      <c r="BB11" s="9">
        <v>0</v>
      </c>
      <c r="BC11" s="9">
        <v>-6207074.5899999999</v>
      </c>
      <c r="BD11" s="9">
        <v>-110789.52</v>
      </c>
      <c r="BE11" s="9">
        <v>0</v>
      </c>
      <c r="BF11" s="9">
        <v>-181184.54</v>
      </c>
      <c r="BG11" s="9">
        <v>3824.9</v>
      </c>
      <c r="BH11" s="9">
        <v>0</v>
      </c>
      <c r="BI11" s="9">
        <v>0</v>
      </c>
      <c r="BJ11" s="9">
        <v>-20142.810000000001</v>
      </c>
      <c r="BK11" s="9">
        <v>-201.04</v>
      </c>
      <c r="BL11" s="9">
        <v>0</v>
      </c>
      <c r="BM11" s="9">
        <v>36884.82</v>
      </c>
      <c r="BN11" s="9">
        <v>0</v>
      </c>
      <c r="BO11" s="9">
        <v>0</v>
      </c>
      <c r="BP11" s="9">
        <v>0</v>
      </c>
      <c r="BQ11" s="9">
        <v>0</v>
      </c>
      <c r="BR11" s="9">
        <v>0</v>
      </c>
      <c r="BS11" s="9">
        <v>-2084.17</v>
      </c>
      <c r="BT11" s="9">
        <v>0</v>
      </c>
      <c r="BU11" s="9">
        <v>-4446.12</v>
      </c>
      <c r="BV11" s="9">
        <v>0</v>
      </c>
      <c r="BW11" s="9">
        <v>0</v>
      </c>
      <c r="BX11" s="9">
        <v>0</v>
      </c>
      <c r="BY11" s="9">
        <v>0</v>
      </c>
      <c r="BZ11" s="9">
        <v>0</v>
      </c>
      <c r="CA11" s="7"/>
      <c r="CB11" s="7"/>
      <c r="CC11" s="7"/>
      <c r="CD11" s="7"/>
      <c r="CE11" s="7"/>
      <c r="CF11" s="7"/>
      <c r="CG11" s="7"/>
      <c r="CH11" s="7"/>
      <c r="CI11" s="7"/>
      <c r="CJ11" s="7"/>
      <c r="CK11" s="7"/>
      <c r="CL11" s="7"/>
      <c r="CM11" s="7"/>
      <c r="CN11" s="7"/>
      <c r="CO11" s="7"/>
      <c r="CP11" s="7"/>
      <c r="CQ11" s="7"/>
      <c r="CR11" s="9">
        <f t="shared" si="14"/>
        <v>-6485213.0699999984</v>
      </c>
      <c r="CT11" s="9">
        <f t="shared" si="15"/>
        <v>0</v>
      </c>
      <c r="CU11" s="9">
        <f t="shared" si="16"/>
        <v>-6485213.0699999984</v>
      </c>
      <c r="CX11" s="9">
        <f t="shared" si="17"/>
        <v>35281.440000000002</v>
      </c>
      <c r="CY11" s="9">
        <f t="shared" si="18"/>
        <v>2552104.2900000014</v>
      </c>
      <c r="CZ11" s="9">
        <f t="shared" si="19"/>
        <v>1324682.5300000026</v>
      </c>
      <c r="DA11" s="7">
        <f t="shared" si="20"/>
        <v>3912068.260000004</v>
      </c>
      <c r="DB11" s="7">
        <f t="shared" si="21"/>
        <v>0</v>
      </c>
      <c r="DC11" s="9">
        <f t="shared" si="11"/>
        <v>0</v>
      </c>
      <c r="DD11" s="9">
        <f t="shared" si="11"/>
        <v>0</v>
      </c>
      <c r="DE11" s="32">
        <f t="shared" si="22"/>
        <v>0</v>
      </c>
      <c r="DF11" s="32">
        <f t="shared" si="23"/>
        <v>0</v>
      </c>
      <c r="DG11" s="32">
        <f t="shared" si="24"/>
        <v>0</v>
      </c>
      <c r="DH11" s="22"/>
      <c r="DI11" s="9">
        <f t="shared" si="25"/>
        <v>2587385.7300000014</v>
      </c>
      <c r="DJ11" s="9">
        <f t="shared" si="26"/>
        <v>1324682.5300000026</v>
      </c>
      <c r="DK11" s="9">
        <f t="shared" si="27"/>
        <v>2607563.7499999991</v>
      </c>
      <c r="DL11" s="7">
        <f t="shared" si="28"/>
        <v>6519632.0100000035</v>
      </c>
      <c r="DM11" s="7">
        <f t="shared" si="29"/>
        <v>-6495223.7499999991</v>
      </c>
      <c r="DN11" s="32">
        <f t="shared" si="30"/>
        <v>2587385.7300000014</v>
      </c>
      <c r="DO11" s="32">
        <f t="shared" si="31"/>
        <v>3907838.0199999977</v>
      </c>
      <c r="DP11" s="21"/>
      <c r="DQ11" s="9">
        <f t="shared" si="32"/>
        <v>24408.260000004433</v>
      </c>
      <c r="DR11" s="9">
        <f t="shared" si="33"/>
        <v>-21228.13</v>
      </c>
      <c r="DS11" s="9">
        <f t="shared" si="34"/>
        <v>3180.1300000044321</v>
      </c>
      <c r="DT11" s="9">
        <f t="shared" si="35"/>
        <v>14456.799999999997</v>
      </c>
      <c r="DU11" s="21"/>
      <c r="DV11" s="9">
        <f t="shared" si="36"/>
        <v>17636.930000004431</v>
      </c>
      <c r="DW11" s="9">
        <f t="shared" si="37"/>
        <v>-3310.31</v>
      </c>
      <c r="DX11" s="9">
        <f t="shared" si="38"/>
        <v>14326.620000004432</v>
      </c>
      <c r="DY11" s="9">
        <f t="shared" si="39"/>
        <v>-4446.12</v>
      </c>
      <c r="DZ11" s="21"/>
      <c r="EA11" s="9">
        <f t="shared" si="40"/>
        <v>9880.5000000044311</v>
      </c>
      <c r="EB11" s="9">
        <f t="shared" si="41"/>
        <v>0</v>
      </c>
      <c r="EC11" s="9">
        <f t="shared" si="42"/>
        <v>9880.5000000044311</v>
      </c>
      <c r="ED11" s="9">
        <f t="shared" si="43"/>
        <v>0</v>
      </c>
    </row>
    <row r="12" spans="1:154">
      <c r="A12" s="70" t="s">
        <v>314</v>
      </c>
      <c r="B12" s="9">
        <v>0</v>
      </c>
      <c r="C12" s="9">
        <v>0</v>
      </c>
      <c r="D12" s="9">
        <v>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v>0</v>
      </c>
      <c r="AY12" s="9">
        <v>0</v>
      </c>
      <c r="AZ12" s="9">
        <v>0</v>
      </c>
      <c r="BA12" s="9">
        <v>0</v>
      </c>
      <c r="BB12" s="9">
        <v>0</v>
      </c>
      <c r="BC12" s="9">
        <v>0</v>
      </c>
      <c r="BD12" s="9">
        <v>0</v>
      </c>
      <c r="BE12" s="9">
        <v>0</v>
      </c>
      <c r="BF12" s="9">
        <v>0</v>
      </c>
      <c r="BG12" s="9">
        <v>-173142.5</v>
      </c>
      <c r="BH12" s="9">
        <v>0</v>
      </c>
      <c r="BI12" s="9">
        <v>0</v>
      </c>
      <c r="BJ12" s="9">
        <v>-869.8</v>
      </c>
      <c r="BK12" s="9">
        <v>0</v>
      </c>
      <c r="BL12" s="9">
        <v>0</v>
      </c>
      <c r="BM12" s="9">
        <v>0</v>
      </c>
      <c r="BN12" s="9">
        <v>0</v>
      </c>
      <c r="BO12" s="9">
        <v>0</v>
      </c>
      <c r="BP12" s="9">
        <v>0</v>
      </c>
      <c r="BQ12" s="9">
        <v>0</v>
      </c>
      <c r="BR12" s="9">
        <v>0</v>
      </c>
      <c r="BS12" s="9">
        <v>0</v>
      </c>
      <c r="BT12" s="9">
        <v>0</v>
      </c>
      <c r="BU12" s="9">
        <v>0</v>
      </c>
      <c r="BV12" s="9">
        <v>0</v>
      </c>
      <c r="BW12" s="9">
        <v>0</v>
      </c>
      <c r="BX12" s="9">
        <v>0</v>
      </c>
      <c r="BY12" s="9">
        <v>0</v>
      </c>
      <c r="BZ12" s="9">
        <v>0</v>
      </c>
      <c r="CA12" s="7"/>
      <c r="CB12" s="7"/>
      <c r="CC12" s="7"/>
      <c r="CD12" s="7"/>
      <c r="CE12" s="7"/>
      <c r="CF12" s="7"/>
      <c r="CG12" s="7"/>
      <c r="CH12" s="7"/>
      <c r="CI12" s="7"/>
      <c r="CJ12" s="7"/>
      <c r="CK12" s="7"/>
      <c r="CL12" s="7"/>
      <c r="CM12" s="7"/>
      <c r="CN12" s="7"/>
      <c r="CO12" s="7"/>
      <c r="CP12" s="7"/>
      <c r="CQ12" s="7"/>
      <c r="CR12" s="9">
        <f t="shared" si="14"/>
        <v>-174012.3</v>
      </c>
      <c r="CT12" s="9">
        <f t="shared" si="15"/>
        <v>0</v>
      </c>
      <c r="CU12" s="9">
        <f t="shared" si="16"/>
        <v>-174012.3</v>
      </c>
      <c r="CX12" s="9">
        <f t="shared" si="17"/>
        <v>0</v>
      </c>
      <c r="CY12" s="9">
        <f t="shared" si="18"/>
        <v>18154.440000000002</v>
      </c>
      <c r="CZ12" s="9">
        <f t="shared" si="19"/>
        <v>3967.3700000000003</v>
      </c>
      <c r="DA12" s="7">
        <f t="shared" si="20"/>
        <v>22121.81</v>
      </c>
      <c r="DB12" s="7">
        <f t="shared" si="21"/>
        <v>0</v>
      </c>
      <c r="DC12" s="9">
        <f t="shared" si="11"/>
        <v>0</v>
      </c>
      <c r="DD12" s="9">
        <f t="shared" si="11"/>
        <v>0</v>
      </c>
      <c r="DE12" s="32">
        <f t="shared" si="22"/>
        <v>0</v>
      </c>
      <c r="DF12" s="32">
        <f t="shared" si="23"/>
        <v>0</v>
      </c>
      <c r="DG12" s="32">
        <f t="shared" si="24"/>
        <v>0</v>
      </c>
      <c r="DH12" s="22"/>
      <c r="DI12" s="9">
        <f t="shared" si="25"/>
        <v>18154.440000000002</v>
      </c>
      <c r="DJ12" s="9">
        <f t="shared" si="26"/>
        <v>3967.3700000000003</v>
      </c>
      <c r="DK12" s="9">
        <f t="shared" si="27"/>
        <v>152274.53000000003</v>
      </c>
      <c r="DL12" s="7">
        <f t="shared" si="28"/>
        <v>174396.34000000003</v>
      </c>
      <c r="DM12" s="7">
        <f t="shared" si="29"/>
        <v>-173142.5</v>
      </c>
      <c r="DN12" s="32">
        <f t="shared" si="30"/>
        <v>18154.440000000002</v>
      </c>
      <c r="DO12" s="32">
        <f t="shared" si="31"/>
        <v>154988.06</v>
      </c>
      <c r="DP12" s="21"/>
      <c r="DQ12" s="9">
        <f t="shared" si="32"/>
        <v>1253.8400000000256</v>
      </c>
      <c r="DR12" s="9">
        <f t="shared" si="33"/>
        <v>518</v>
      </c>
      <c r="DS12" s="9">
        <f t="shared" si="34"/>
        <v>1771.8400000000256</v>
      </c>
      <c r="DT12" s="9">
        <f t="shared" si="35"/>
        <v>-869.8</v>
      </c>
      <c r="DU12" s="21"/>
      <c r="DV12" s="9">
        <f t="shared" si="36"/>
        <v>902.04000000002566</v>
      </c>
      <c r="DW12" s="9">
        <f t="shared" si="37"/>
        <v>0</v>
      </c>
      <c r="DX12" s="9">
        <f t="shared" si="38"/>
        <v>902.04000000002566</v>
      </c>
      <c r="DY12" s="9">
        <f t="shared" si="39"/>
        <v>0</v>
      </c>
      <c r="DZ12" s="21"/>
      <c r="EA12" s="9">
        <f t="shared" si="40"/>
        <v>902.04000000002566</v>
      </c>
      <c r="EB12" s="9">
        <f t="shared" si="41"/>
        <v>0</v>
      </c>
      <c r="EC12" s="9">
        <f t="shared" si="42"/>
        <v>902.04000000002566</v>
      </c>
      <c r="ED12" s="9">
        <f t="shared" si="43"/>
        <v>0</v>
      </c>
    </row>
    <row r="13" spans="1:154">
      <c r="A13" s="70" t="s">
        <v>316</v>
      </c>
      <c r="B13" s="9">
        <v>0</v>
      </c>
      <c r="C13" s="9">
        <v>0</v>
      </c>
      <c r="D13" s="9">
        <v>0</v>
      </c>
      <c r="E13" s="9">
        <v>0</v>
      </c>
      <c r="F13" s="9">
        <v>0</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v>0</v>
      </c>
      <c r="AY13" s="9">
        <v>0</v>
      </c>
      <c r="AZ13" s="9">
        <v>0</v>
      </c>
      <c r="BA13" s="9">
        <v>0</v>
      </c>
      <c r="BB13" s="9">
        <v>0</v>
      </c>
      <c r="BC13" s="9">
        <v>0</v>
      </c>
      <c r="BD13" s="9">
        <v>0</v>
      </c>
      <c r="BE13" s="9">
        <v>0</v>
      </c>
      <c r="BF13" s="9">
        <v>0</v>
      </c>
      <c r="BG13" s="9">
        <v>-136901.19</v>
      </c>
      <c r="BH13" s="9">
        <v>0</v>
      </c>
      <c r="BI13" s="9">
        <v>0</v>
      </c>
      <c r="BJ13" s="9">
        <v>-133.83000000000001</v>
      </c>
      <c r="BK13" s="9">
        <v>-62.33</v>
      </c>
      <c r="BL13" s="9">
        <v>0</v>
      </c>
      <c r="BM13" s="9">
        <v>0</v>
      </c>
      <c r="BN13" s="9">
        <v>0</v>
      </c>
      <c r="BO13" s="9">
        <v>0</v>
      </c>
      <c r="BP13" s="9">
        <v>0</v>
      </c>
      <c r="BQ13" s="9">
        <v>0</v>
      </c>
      <c r="BR13" s="9">
        <v>0</v>
      </c>
      <c r="BS13" s="9">
        <v>0</v>
      </c>
      <c r="BT13" s="9">
        <v>0</v>
      </c>
      <c r="BU13" s="9">
        <v>0</v>
      </c>
      <c r="BV13" s="9">
        <v>0</v>
      </c>
      <c r="BW13" s="9">
        <v>0</v>
      </c>
      <c r="BX13" s="9">
        <v>0</v>
      </c>
      <c r="BY13" s="9">
        <v>0</v>
      </c>
      <c r="BZ13" s="9">
        <v>0</v>
      </c>
      <c r="CA13" s="7"/>
      <c r="CB13" s="7"/>
      <c r="CC13" s="7"/>
      <c r="CD13" s="7"/>
      <c r="CE13" s="7"/>
      <c r="CF13" s="7"/>
      <c r="CG13" s="7"/>
      <c r="CH13" s="7"/>
      <c r="CI13" s="7"/>
      <c r="CJ13" s="7"/>
      <c r="CK13" s="7"/>
      <c r="CL13" s="7"/>
      <c r="CM13" s="7"/>
      <c r="CN13" s="7"/>
      <c r="CO13" s="7"/>
      <c r="CP13" s="7"/>
      <c r="CQ13" s="7"/>
      <c r="CR13" s="9">
        <f t="shared" si="14"/>
        <v>-137097.34999999998</v>
      </c>
      <c r="CT13" s="9">
        <f t="shared" si="15"/>
        <v>0</v>
      </c>
      <c r="CU13" s="9">
        <f t="shared" si="16"/>
        <v>-137097.34999999998</v>
      </c>
      <c r="CX13" s="9">
        <f t="shared" si="17"/>
        <v>0</v>
      </c>
      <c r="CY13" s="9">
        <f t="shared" si="18"/>
        <v>1107.51</v>
      </c>
      <c r="CZ13" s="9">
        <f t="shared" si="19"/>
        <v>2552.39</v>
      </c>
      <c r="DA13" s="7">
        <f t="shared" si="20"/>
        <v>3659.8999999999996</v>
      </c>
      <c r="DB13" s="7">
        <f t="shared" si="21"/>
        <v>0</v>
      </c>
      <c r="DC13" s="9">
        <f t="shared" si="11"/>
        <v>0</v>
      </c>
      <c r="DD13" s="9">
        <f t="shared" si="11"/>
        <v>0</v>
      </c>
      <c r="DE13" s="32">
        <f t="shared" si="22"/>
        <v>0</v>
      </c>
      <c r="DF13" s="32">
        <f t="shared" si="23"/>
        <v>0</v>
      </c>
      <c r="DG13" s="32">
        <f t="shared" si="24"/>
        <v>0</v>
      </c>
      <c r="DH13" s="22"/>
      <c r="DI13" s="9">
        <f t="shared" si="25"/>
        <v>1107.51</v>
      </c>
      <c r="DJ13" s="9">
        <f t="shared" si="26"/>
        <v>2552.39</v>
      </c>
      <c r="DK13" s="9">
        <f t="shared" si="27"/>
        <v>133823.81000000003</v>
      </c>
      <c r="DL13" s="7">
        <f t="shared" si="28"/>
        <v>137483.71000000002</v>
      </c>
      <c r="DM13" s="7">
        <f t="shared" si="29"/>
        <v>-136901.19</v>
      </c>
      <c r="DN13" s="32">
        <f t="shared" si="30"/>
        <v>1107.51</v>
      </c>
      <c r="DO13" s="32">
        <f t="shared" si="31"/>
        <v>135793.68</v>
      </c>
      <c r="DP13" s="21"/>
      <c r="DQ13" s="9">
        <f t="shared" si="32"/>
        <v>582.52000000001863</v>
      </c>
      <c r="DR13" s="9">
        <f t="shared" si="33"/>
        <v>278.29999999999995</v>
      </c>
      <c r="DS13" s="9">
        <f t="shared" si="34"/>
        <v>860.82000000001858</v>
      </c>
      <c r="DT13" s="9">
        <f t="shared" si="35"/>
        <v>-196.16000000000003</v>
      </c>
      <c r="DU13" s="21"/>
      <c r="DV13" s="9">
        <f t="shared" si="36"/>
        <v>664.6600000000185</v>
      </c>
      <c r="DW13" s="9">
        <f t="shared" si="37"/>
        <v>0</v>
      </c>
      <c r="DX13" s="9">
        <f t="shared" si="38"/>
        <v>664.6600000000185</v>
      </c>
      <c r="DY13" s="9">
        <f t="shared" si="39"/>
        <v>0</v>
      </c>
      <c r="DZ13" s="21"/>
      <c r="EA13" s="9">
        <f t="shared" si="40"/>
        <v>664.6600000000185</v>
      </c>
      <c r="EB13" s="9">
        <f t="shared" si="41"/>
        <v>0</v>
      </c>
      <c r="EC13" s="9">
        <f t="shared" si="42"/>
        <v>664.6600000000185</v>
      </c>
      <c r="ED13" s="9">
        <f t="shared" si="43"/>
        <v>0</v>
      </c>
    </row>
    <row r="14" spans="1:154">
      <c r="A14" s="245" t="s">
        <v>354</v>
      </c>
      <c r="B14" s="9">
        <v>0</v>
      </c>
      <c r="C14" s="9">
        <v>0</v>
      </c>
      <c r="D14" s="9">
        <v>0</v>
      </c>
      <c r="E14" s="9">
        <v>0</v>
      </c>
      <c r="F14" s="9">
        <v>0</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-264713.34999999998</v>
      </c>
      <c r="BP14" s="9">
        <v>46451.02</v>
      </c>
      <c r="BQ14" s="9">
        <v>0</v>
      </c>
      <c r="BR14" s="9">
        <v>864.9</v>
      </c>
      <c r="BS14" s="9">
        <v>-13820.66</v>
      </c>
      <c r="BT14" s="9">
        <v>0</v>
      </c>
      <c r="BU14" s="9">
        <v>0</v>
      </c>
      <c r="BV14" s="9">
        <v>0</v>
      </c>
      <c r="BW14" s="9">
        <v>0</v>
      </c>
      <c r="BX14" s="9">
        <v>0</v>
      </c>
      <c r="BY14" s="9">
        <v>0</v>
      </c>
      <c r="BZ14" s="9">
        <v>0</v>
      </c>
      <c r="CA14" s="9"/>
      <c r="CB14" s="9"/>
      <c r="CC14" s="9"/>
      <c r="CD14" s="9"/>
      <c r="CE14" s="9"/>
      <c r="CF14" s="9"/>
      <c r="CG14" s="9"/>
      <c r="CH14" s="9"/>
      <c r="CI14" s="9"/>
      <c r="CJ14" s="9"/>
      <c r="CK14" s="9"/>
      <c r="CL14" s="9"/>
      <c r="CM14" s="9"/>
      <c r="CN14" s="9"/>
      <c r="CO14" s="9"/>
      <c r="CP14" s="9"/>
      <c r="CQ14" s="9"/>
      <c r="CR14" s="9">
        <f t="shared" si="14"/>
        <v>-231218.09</v>
      </c>
      <c r="CT14" s="9">
        <f t="shared" si="15"/>
        <v>0</v>
      </c>
      <c r="CU14" s="9">
        <f t="shared" si="16"/>
        <v>-231218.09</v>
      </c>
      <c r="CX14" s="9">
        <f t="shared" si="17"/>
        <v>0</v>
      </c>
      <c r="CY14" s="9">
        <f t="shared" si="18"/>
        <v>6908.2199999999993</v>
      </c>
      <c r="CZ14" s="9">
        <f t="shared" si="19"/>
        <v>5636.1399999999994</v>
      </c>
      <c r="DA14" s="7">
        <f t="shared" si="20"/>
        <v>12544.359999999999</v>
      </c>
      <c r="DB14" s="7">
        <f t="shared" si="21"/>
        <v>0</v>
      </c>
      <c r="DC14" s="9">
        <f t="shared" si="11"/>
        <v>0</v>
      </c>
      <c r="DD14" s="9">
        <f t="shared" si="11"/>
        <v>0</v>
      </c>
      <c r="DE14" s="32">
        <f t="shared" si="22"/>
        <v>0</v>
      </c>
      <c r="DF14" s="32">
        <f t="shared" si="23"/>
        <v>0</v>
      </c>
      <c r="DG14" s="32">
        <f t="shared" si="24"/>
        <v>0</v>
      </c>
      <c r="DH14" s="22"/>
      <c r="DI14" s="9">
        <f t="shared" si="25"/>
        <v>6908.2199999999993</v>
      </c>
      <c r="DJ14" s="9">
        <f t="shared" si="26"/>
        <v>5636.1399999999994</v>
      </c>
      <c r="DK14" s="9">
        <f t="shared" si="27"/>
        <v>80401.260000000009</v>
      </c>
      <c r="DL14" s="7">
        <f t="shared" si="28"/>
        <v>92945.62000000001</v>
      </c>
      <c r="DM14" s="7">
        <f t="shared" si="29"/>
        <v>0</v>
      </c>
      <c r="DN14" s="32">
        <f t="shared" si="30"/>
        <v>0</v>
      </c>
      <c r="DO14" s="32">
        <f t="shared" si="31"/>
        <v>0</v>
      </c>
      <c r="DP14" s="21"/>
      <c r="DQ14" s="9">
        <f t="shared" si="32"/>
        <v>92945.62000000001</v>
      </c>
      <c r="DR14" s="9">
        <f t="shared" si="33"/>
        <v>154286.72999999998</v>
      </c>
      <c r="DS14" s="9">
        <f t="shared" si="34"/>
        <v>247232.34999999998</v>
      </c>
      <c r="DT14" s="9">
        <f t="shared" si="35"/>
        <v>-231218.09</v>
      </c>
      <c r="DU14" s="21"/>
      <c r="DV14" s="9">
        <f t="shared" si="36"/>
        <v>16014.25999999998</v>
      </c>
      <c r="DW14" s="9">
        <f t="shared" si="37"/>
        <v>0</v>
      </c>
      <c r="DX14" s="9">
        <f t="shared" si="38"/>
        <v>16014.25999999998</v>
      </c>
      <c r="DY14" s="9">
        <f t="shared" si="39"/>
        <v>0</v>
      </c>
      <c r="DZ14" s="21"/>
      <c r="EA14" s="9">
        <f t="shared" si="40"/>
        <v>16014.25999999998</v>
      </c>
      <c r="EB14" s="9">
        <f t="shared" si="41"/>
        <v>0</v>
      </c>
      <c r="EC14" s="9">
        <f t="shared" si="42"/>
        <v>16014.25999999998</v>
      </c>
      <c r="ED14" s="9">
        <f t="shared" si="43"/>
        <v>0</v>
      </c>
    </row>
    <row r="15" spans="1:154" s="5" customFormat="1">
      <c r="A15" s="70" t="s">
        <v>297</v>
      </c>
      <c r="B15" s="9">
        <v>0</v>
      </c>
      <c r="C15" s="9">
        <v>0</v>
      </c>
      <c r="D15" s="9">
        <v>0</v>
      </c>
      <c r="E15" s="9">
        <v>0</v>
      </c>
      <c r="F15" s="9">
        <v>0</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9">
        <v>0</v>
      </c>
      <c r="BF15" s="9">
        <v>-249499.37</v>
      </c>
      <c r="BG15" s="9">
        <v>0</v>
      </c>
      <c r="BH15" s="9">
        <v>0</v>
      </c>
      <c r="BI15" s="9">
        <v>0</v>
      </c>
      <c r="BJ15" s="9">
        <v>2280</v>
      </c>
      <c r="BK15" s="9">
        <v>0</v>
      </c>
      <c r="BL15" s="9">
        <v>0</v>
      </c>
      <c r="BM15" s="9">
        <v>0</v>
      </c>
      <c r="BN15" s="9">
        <v>0</v>
      </c>
      <c r="BO15" s="9">
        <v>0</v>
      </c>
      <c r="BP15" s="9">
        <v>0</v>
      </c>
      <c r="BQ15" s="9">
        <v>0</v>
      </c>
      <c r="BR15" s="9">
        <v>0</v>
      </c>
      <c r="BS15" s="9">
        <v>0</v>
      </c>
      <c r="BT15" s="9">
        <v>0</v>
      </c>
      <c r="BU15" s="9">
        <v>0</v>
      </c>
      <c r="BV15" s="9">
        <v>0</v>
      </c>
      <c r="BW15" s="9">
        <v>0</v>
      </c>
      <c r="BX15" s="9">
        <v>0</v>
      </c>
      <c r="BY15" s="9">
        <v>0</v>
      </c>
      <c r="BZ15" s="9">
        <v>0</v>
      </c>
      <c r="CA15" s="7"/>
      <c r="CB15" s="7"/>
      <c r="CC15" s="7"/>
      <c r="CD15" s="7"/>
      <c r="CE15" s="7"/>
      <c r="CF15" s="7"/>
      <c r="CG15" s="7"/>
      <c r="CH15" s="7"/>
      <c r="CI15" s="7"/>
      <c r="CJ15" s="7"/>
      <c r="CK15" s="7"/>
      <c r="CL15" s="7"/>
      <c r="CM15" s="7"/>
      <c r="CN15" s="7"/>
      <c r="CO15" s="7"/>
      <c r="CP15" s="7"/>
      <c r="CQ15" s="7"/>
      <c r="CR15" s="9">
        <f t="shared" si="14"/>
        <v>-247219.37</v>
      </c>
      <c r="CT15" s="9">
        <f t="shared" si="15"/>
        <v>0</v>
      </c>
      <c r="CU15" s="9">
        <f t="shared" si="16"/>
        <v>-247219.37</v>
      </c>
      <c r="CV15" s="7"/>
      <c r="CW15" s="7"/>
      <c r="CX15" s="9">
        <f t="shared" si="17"/>
        <v>0</v>
      </c>
      <c r="CY15" s="9">
        <f t="shared" si="18"/>
        <v>47885.649999999994</v>
      </c>
      <c r="CZ15" s="9">
        <f t="shared" si="19"/>
        <v>192217.75</v>
      </c>
      <c r="DA15" s="7">
        <f t="shared" si="20"/>
        <v>240103.4</v>
      </c>
      <c r="DB15" s="7">
        <f t="shared" si="21"/>
        <v>0</v>
      </c>
      <c r="DC15" s="9">
        <f t="shared" si="11"/>
        <v>0</v>
      </c>
      <c r="DD15" s="9">
        <f t="shared" si="11"/>
        <v>0</v>
      </c>
      <c r="DE15" s="32">
        <f t="shared" si="22"/>
        <v>0</v>
      </c>
      <c r="DF15" s="32">
        <f t="shared" si="23"/>
        <v>0</v>
      </c>
      <c r="DG15" s="32">
        <f t="shared" si="24"/>
        <v>0</v>
      </c>
      <c r="DH15" s="22"/>
      <c r="DI15" s="9">
        <f t="shared" si="25"/>
        <v>47885.649999999994</v>
      </c>
      <c r="DJ15" s="9">
        <f t="shared" si="26"/>
        <v>192217.75</v>
      </c>
      <c r="DK15" s="9">
        <f t="shared" si="27"/>
        <v>9395.9699999999993</v>
      </c>
      <c r="DL15" s="7">
        <f t="shared" si="28"/>
        <v>249499.37</v>
      </c>
      <c r="DM15" s="7">
        <f t="shared" si="29"/>
        <v>-249499.37</v>
      </c>
      <c r="DN15" s="32">
        <f t="shared" si="30"/>
        <v>47885.649999999994</v>
      </c>
      <c r="DO15" s="32">
        <f t="shared" si="31"/>
        <v>201613.72</v>
      </c>
      <c r="DP15" s="21"/>
      <c r="DQ15" s="9">
        <f t="shared" si="32"/>
        <v>0</v>
      </c>
      <c r="DR15" s="9">
        <f t="shared" si="33"/>
        <v>-2280</v>
      </c>
      <c r="DS15" s="9">
        <f t="shared" si="34"/>
        <v>-2280</v>
      </c>
      <c r="DT15" s="9">
        <f t="shared" si="35"/>
        <v>2280</v>
      </c>
      <c r="DU15" s="21"/>
      <c r="DV15" s="9">
        <f t="shared" si="36"/>
        <v>0</v>
      </c>
      <c r="DW15" s="9">
        <f t="shared" si="37"/>
        <v>0</v>
      </c>
      <c r="DX15" s="9">
        <f t="shared" si="38"/>
        <v>0</v>
      </c>
      <c r="DY15" s="9">
        <f t="shared" si="39"/>
        <v>0</v>
      </c>
      <c r="DZ15" s="21"/>
      <c r="EA15" s="9">
        <f t="shared" si="40"/>
        <v>0</v>
      </c>
      <c r="EB15" s="9">
        <f t="shared" si="41"/>
        <v>0</v>
      </c>
      <c r="EC15" s="9">
        <f t="shared" si="42"/>
        <v>0</v>
      </c>
      <c r="ED15" s="9">
        <f t="shared" si="43"/>
        <v>0</v>
      </c>
      <c r="EE15" s="7"/>
      <c r="EF15" s="9"/>
      <c r="EG15" s="9"/>
      <c r="EH15" s="7"/>
      <c r="EI15" s="7"/>
      <c r="EJ15" s="7"/>
      <c r="EK15" s="7"/>
      <c r="EL15" s="7"/>
      <c r="EM15" s="7"/>
      <c r="EN15" s="7"/>
      <c r="EO15" s="7"/>
      <c r="EP15" s="7"/>
      <c r="EQ15" s="7"/>
      <c r="ER15" s="7"/>
      <c r="ES15" s="7"/>
      <c r="ET15" s="7"/>
      <c r="EU15" s="7"/>
      <c r="EV15" s="7"/>
      <c r="EW15" s="7"/>
      <c r="EX15" s="7"/>
    </row>
    <row r="16" spans="1:154">
      <c r="A16" s="70" t="s">
        <v>58</v>
      </c>
      <c r="B16" s="9">
        <v>0</v>
      </c>
      <c r="C16" s="9">
        <v>0</v>
      </c>
      <c r="D16" s="9">
        <v>0</v>
      </c>
      <c r="E16" s="9">
        <v>0</v>
      </c>
      <c r="F16" s="9">
        <v>0</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c r="BC16" s="9">
        <v>-18951025.440000001</v>
      </c>
      <c r="BD16" s="9">
        <v>-288904.96999999997</v>
      </c>
      <c r="BE16" s="9">
        <v>0</v>
      </c>
      <c r="BF16" s="9">
        <v>-449392.73</v>
      </c>
      <c r="BG16" s="9">
        <v>-12135.93</v>
      </c>
      <c r="BH16" s="9">
        <v>0</v>
      </c>
      <c r="BI16" s="9">
        <v>0</v>
      </c>
      <c r="BJ16" s="9">
        <v>-16810.830000000002</v>
      </c>
      <c r="BK16" s="9">
        <v>83.28</v>
      </c>
      <c r="BL16" s="9">
        <v>-5790.37</v>
      </c>
      <c r="BM16" s="9">
        <v>203351.26</v>
      </c>
      <c r="BN16" s="9">
        <v>0</v>
      </c>
      <c r="BO16" s="9">
        <v>0</v>
      </c>
      <c r="BP16" s="9">
        <v>0</v>
      </c>
      <c r="BQ16" s="9">
        <v>0</v>
      </c>
      <c r="BR16" s="9">
        <v>0</v>
      </c>
      <c r="BS16" s="9">
        <v>0</v>
      </c>
      <c r="BT16" s="9">
        <v>0</v>
      </c>
      <c r="BU16" s="9">
        <v>0</v>
      </c>
      <c r="BV16" s="9">
        <v>0</v>
      </c>
      <c r="BW16" s="9">
        <v>0</v>
      </c>
      <c r="BX16" s="9">
        <v>0</v>
      </c>
      <c r="BY16" s="9">
        <v>0</v>
      </c>
      <c r="BZ16" s="9">
        <v>0</v>
      </c>
      <c r="CA16" s="7"/>
      <c r="CB16" s="7"/>
      <c r="CC16" s="7"/>
      <c r="CD16" s="7">
        <v>0</v>
      </c>
      <c r="CE16" s="7"/>
      <c r="CF16" s="7"/>
      <c r="CG16" s="7"/>
      <c r="CH16" s="7"/>
      <c r="CI16" s="7"/>
      <c r="CJ16" s="7"/>
      <c r="CK16" s="7"/>
      <c r="CL16" s="7"/>
      <c r="CM16" s="7"/>
      <c r="CN16" s="7"/>
      <c r="CO16" s="7"/>
      <c r="CP16" s="7"/>
      <c r="CQ16" s="7"/>
      <c r="CR16" s="9">
        <f t="shared" si="14"/>
        <v>-19520625.729999997</v>
      </c>
      <c r="CT16" s="9">
        <f t="shared" si="15"/>
        <v>0</v>
      </c>
      <c r="CU16" s="9">
        <f t="shared" si="16"/>
        <v>-19520625.729999997</v>
      </c>
      <c r="CX16" s="9">
        <f t="shared" si="17"/>
        <v>0</v>
      </c>
      <c r="CY16" s="9">
        <f t="shared" si="18"/>
        <v>53524.610000000008</v>
      </c>
      <c r="CZ16" s="9">
        <f t="shared" si="19"/>
        <v>5209318.4400000032</v>
      </c>
      <c r="DA16" s="7">
        <f t="shared" si="20"/>
        <v>5262843.0500000035</v>
      </c>
      <c r="DB16" s="7">
        <f t="shared" si="21"/>
        <v>0</v>
      </c>
      <c r="DC16" s="9">
        <f t="shared" si="11"/>
        <v>0</v>
      </c>
      <c r="DD16" s="9">
        <f t="shared" si="11"/>
        <v>0</v>
      </c>
      <c r="DE16" s="32">
        <f t="shared" si="22"/>
        <v>0</v>
      </c>
      <c r="DF16" s="32">
        <f t="shared" si="23"/>
        <v>0</v>
      </c>
      <c r="DG16" s="32">
        <f t="shared" si="24"/>
        <v>0</v>
      </c>
      <c r="DH16" s="22"/>
      <c r="DI16" s="9">
        <f t="shared" si="25"/>
        <v>53524.610000000008</v>
      </c>
      <c r="DJ16" s="9">
        <f t="shared" si="26"/>
        <v>5209318.4400000032</v>
      </c>
      <c r="DK16" s="9">
        <f t="shared" si="27"/>
        <v>14498339.739999998</v>
      </c>
      <c r="DL16" s="7">
        <f t="shared" si="28"/>
        <v>19761182.790000003</v>
      </c>
      <c r="DM16" s="7">
        <f t="shared" si="29"/>
        <v>-19701459.07</v>
      </c>
      <c r="DN16" s="32">
        <f t="shared" si="30"/>
        <v>53524.610000000008</v>
      </c>
      <c r="DO16" s="32">
        <f t="shared" si="31"/>
        <v>19647934.460000001</v>
      </c>
      <c r="DP16" s="21"/>
      <c r="DQ16" s="9">
        <f t="shared" si="32"/>
        <v>59723.720000002533</v>
      </c>
      <c r="DR16" s="9">
        <f t="shared" si="33"/>
        <v>-200529.37000000002</v>
      </c>
      <c r="DS16" s="9">
        <f t="shared" si="34"/>
        <v>-140805.64999999749</v>
      </c>
      <c r="DT16" s="9">
        <f t="shared" si="35"/>
        <v>180833.34</v>
      </c>
      <c r="DU16" s="21"/>
      <c r="DV16" s="9">
        <f t="shared" si="36"/>
        <v>40027.690000002505</v>
      </c>
      <c r="DW16" s="9">
        <f t="shared" si="37"/>
        <v>0</v>
      </c>
      <c r="DX16" s="9">
        <f t="shared" si="38"/>
        <v>40027.690000002505</v>
      </c>
      <c r="DY16" s="9">
        <f t="shared" si="39"/>
        <v>0</v>
      </c>
      <c r="DZ16" s="21"/>
      <c r="EA16" s="9">
        <f t="shared" si="40"/>
        <v>40027.690000002505</v>
      </c>
      <c r="EB16" s="9">
        <f t="shared" si="41"/>
        <v>0</v>
      </c>
      <c r="EC16" s="9">
        <f t="shared" si="42"/>
        <v>40027.690000002505</v>
      </c>
      <c r="ED16" s="9">
        <f t="shared" si="43"/>
        <v>0</v>
      </c>
    </row>
    <row r="17" spans="1:154">
      <c r="A17" s="10" t="s">
        <v>59</v>
      </c>
      <c r="B17" s="9">
        <v>0</v>
      </c>
      <c r="C17" s="9">
        <v>0</v>
      </c>
      <c r="D17" s="9">
        <v>0</v>
      </c>
      <c r="E17" s="9">
        <v>0</v>
      </c>
      <c r="F17" s="9">
        <v>0</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v>0</v>
      </c>
      <c r="AY17" s="9">
        <v>0</v>
      </c>
      <c r="AZ17" s="9">
        <v>0</v>
      </c>
      <c r="BA17" s="9">
        <v>0</v>
      </c>
      <c r="BB17" s="9">
        <v>0</v>
      </c>
      <c r="BC17" s="9">
        <v>-5419027.5599999996</v>
      </c>
      <c r="BD17" s="9">
        <v>-136756.13</v>
      </c>
      <c r="BE17" s="9">
        <v>0</v>
      </c>
      <c r="BF17" s="9">
        <v>-284646.34000000003</v>
      </c>
      <c r="BG17" s="9">
        <v>0</v>
      </c>
      <c r="BH17" s="9">
        <v>0</v>
      </c>
      <c r="BI17" s="9">
        <v>0</v>
      </c>
      <c r="BJ17" s="9">
        <v>-123959.44</v>
      </c>
      <c r="BK17" s="9">
        <v>18919.21</v>
      </c>
      <c r="BL17" s="9">
        <v>-17880.61</v>
      </c>
      <c r="BM17" s="9">
        <v>77304.179999999993</v>
      </c>
      <c r="BN17" s="9">
        <v>0</v>
      </c>
      <c r="BO17" s="9">
        <v>0</v>
      </c>
      <c r="BP17" s="9">
        <v>0</v>
      </c>
      <c r="BQ17" s="9">
        <v>0</v>
      </c>
      <c r="BR17" s="9">
        <v>0</v>
      </c>
      <c r="BS17" s="9">
        <v>0</v>
      </c>
      <c r="BT17" s="9">
        <v>0</v>
      </c>
      <c r="BU17" s="9">
        <v>-14552.42</v>
      </c>
      <c r="BV17" s="9">
        <v>0</v>
      </c>
      <c r="BW17" s="9">
        <v>0</v>
      </c>
      <c r="BX17" s="9">
        <v>137.24</v>
      </c>
      <c r="BY17" s="9">
        <v>0</v>
      </c>
      <c r="BZ17" s="9">
        <v>0</v>
      </c>
      <c r="CA17" s="7"/>
      <c r="CB17" s="7"/>
      <c r="CC17" s="7"/>
      <c r="CD17" s="7"/>
      <c r="CE17" s="7"/>
      <c r="CF17" s="7"/>
      <c r="CG17" s="7"/>
      <c r="CH17" s="7"/>
      <c r="CI17" s="7"/>
      <c r="CJ17" s="7"/>
      <c r="CK17" s="7"/>
      <c r="CL17" s="7"/>
      <c r="CM17" s="7"/>
      <c r="CN17" s="7"/>
      <c r="CO17" s="7"/>
      <c r="CP17" s="7"/>
      <c r="CQ17" s="7"/>
      <c r="CR17" s="9">
        <f t="shared" si="14"/>
        <v>-5900461.8700000001</v>
      </c>
      <c r="CT17" s="9">
        <f t="shared" si="15"/>
        <v>0</v>
      </c>
      <c r="CU17" s="9">
        <f t="shared" si="16"/>
        <v>-5900461.8700000001</v>
      </c>
      <c r="CX17" s="9">
        <f t="shared" si="17"/>
        <v>0</v>
      </c>
      <c r="CY17" s="9">
        <f t="shared" si="18"/>
        <v>34565.1</v>
      </c>
      <c r="CZ17" s="9">
        <f t="shared" si="19"/>
        <v>80231.23000000001</v>
      </c>
      <c r="DA17" s="7">
        <f t="shared" si="20"/>
        <v>114796.33000000002</v>
      </c>
      <c r="DB17" s="7">
        <f t="shared" si="21"/>
        <v>0</v>
      </c>
      <c r="DC17" s="9">
        <f t="shared" si="11"/>
        <v>0</v>
      </c>
      <c r="DD17" s="9">
        <f t="shared" si="11"/>
        <v>0</v>
      </c>
      <c r="DE17" s="32">
        <f t="shared" si="22"/>
        <v>0</v>
      </c>
      <c r="DF17" s="32">
        <f t="shared" si="23"/>
        <v>0</v>
      </c>
      <c r="DG17" s="32">
        <f t="shared" si="24"/>
        <v>0</v>
      </c>
      <c r="DH17" s="22"/>
      <c r="DI17" s="9">
        <f t="shared" si="25"/>
        <v>34565.1</v>
      </c>
      <c r="DJ17" s="9">
        <f t="shared" si="26"/>
        <v>80231.23000000001</v>
      </c>
      <c r="DK17" s="9">
        <f t="shared" si="27"/>
        <v>5844103.4899999984</v>
      </c>
      <c r="DL17" s="7">
        <f t="shared" si="28"/>
        <v>5958899.8199999984</v>
      </c>
      <c r="DM17" s="7">
        <f t="shared" si="29"/>
        <v>-5840430.0299999993</v>
      </c>
      <c r="DN17" s="32">
        <f t="shared" si="30"/>
        <v>34565.1</v>
      </c>
      <c r="DO17" s="32">
        <f t="shared" si="31"/>
        <v>5805864.9299999997</v>
      </c>
      <c r="DP17" s="21"/>
      <c r="DQ17" s="9">
        <f t="shared" si="32"/>
        <v>118469.78999999911</v>
      </c>
      <c r="DR17" s="9">
        <f t="shared" si="33"/>
        <v>-28650.189999999995</v>
      </c>
      <c r="DS17" s="9">
        <f t="shared" si="34"/>
        <v>89819.599999999104</v>
      </c>
      <c r="DT17" s="9">
        <f t="shared" si="35"/>
        <v>-45616.660000000018</v>
      </c>
      <c r="DU17" s="21"/>
      <c r="DV17" s="9">
        <f t="shared" si="36"/>
        <v>44202.939999999086</v>
      </c>
      <c r="DW17" s="9">
        <f t="shared" si="37"/>
        <v>-137.24000000000149</v>
      </c>
      <c r="DX17" s="9">
        <f t="shared" si="38"/>
        <v>44065.699999999088</v>
      </c>
      <c r="DY17" s="9">
        <f t="shared" si="39"/>
        <v>-14415.18</v>
      </c>
      <c r="DZ17" s="21"/>
      <c r="EA17" s="9">
        <f t="shared" si="40"/>
        <v>29650.519999999087</v>
      </c>
      <c r="EB17" s="9">
        <f t="shared" si="41"/>
        <v>0</v>
      </c>
      <c r="EC17" s="9">
        <f t="shared" si="42"/>
        <v>29650.519999999087</v>
      </c>
      <c r="ED17" s="9">
        <f t="shared" si="43"/>
        <v>0</v>
      </c>
    </row>
    <row r="18" spans="1:154" s="5" customFormat="1">
      <c r="A18" s="10" t="s">
        <v>298</v>
      </c>
      <c r="B18" s="9">
        <v>0</v>
      </c>
      <c r="C18" s="9">
        <v>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v>-167105.60000000001</v>
      </c>
      <c r="AY18" s="9">
        <v>-1.72</v>
      </c>
      <c r="AZ18" s="9">
        <v>0</v>
      </c>
      <c r="BA18" s="9">
        <v>85401.47</v>
      </c>
      <c r="BB18" s="9">
        <v>-85401.47</v>
      </c>
      <c r="BC18" s="9">
        <v>0</v>
      </c>
      <c r="BD18" s="9">
        <v>0</v>
      </c>
      <c r="BE18" s="9">
        <v>0</v>
      </c>
      <c r="BF18" s="9">
        <v>0</v>
      </c>
      <c r="BG18" s="9">
        <v>0</v>
      </c>
      <c r="BH18" s="9">
        <v>0</v>
      </c>
      <c r="BI18" s="9">
        <v>0</v>
      </c>
      <c r="BJ18" s="9">
        <v>0</v>
      </c>
      <c r="BK18" s="9">
        <v>6460.5</v>
      </c>
      <c r="BL18" s="9">
        <v>0</v>
      </c>
      <c r="BM18" s="9">
        <v>-224.13</v>
      </c>
      <c r="BN18" s="9">
        <v>0</v>
      </c>
      <c r="BO18" s="9">
        <v>0</v>
      </c>
      <c r="BP18" s="9">
        <v>0</v>
      </c>
      <c r="BQ18" s="9">
        <v>0</v>
      </c>
      <c r="BR18" s="9">
        <v>0</v>
      </c>
      <c r="BS18" s="9">
        <v>0</v>
      </c>
      <c r="BT18" s="9">
        <v>0</v>
      </c>
      <c r="BU18" s="9">
        <v>0</v>
      </c>
      <c r="BV18" s="9">
        <v>0</v>
      </c>
      <c r="BW18" s="9">
        <v>0</v>
      </c>
      <c r="BX18" s="9">
        <v>0</v>
      </c>
      <c r="BY18" s="9">
        <v>0</v>
      </c>
      <c r="BZ18" s="9">
        <v>0</v>
      </c>
      <c r="CA18" s="7"/>
      <c r="CB18" s="7"/>
      <c r="CC18" s="7"/>
      <c r="CD18" s="7"/>
      <c r="CE18" s="7"/>
      <c r="CF18" s="7"/>
      <c r="CG18" s="7"/>
      <c r="CH18" s="7"/>
      <c r="CI18" s="7"/>
      <c r="CJ18" s="7"/>
      <c r="CK18" s="7"/>
      <c r="CL18" s="7"/>
      <c r="CM18" s="7"/>
      <c r="CN18" s="7"/>
      <c r="CO18" s="7"/>
      <c r="CP18" s="7"/>
      <c r="CQ18" s="7"/>
      <c r="CR18" s="9">
        <f t="shared" si="14"/>
        <v>-160870.95000000001</v>
      </c>
      <c r="CT18" s="9">
        <f t="shared" si="15"/>
        <v>0</v>
      </c>
      <c r="CU18" s="9">
        <f t="shared" si="16"/>
        <v>-160870.95000000001</v>
      </c>
      <c r="CV18" s="7"/>
      <c r="CW18" s="7"/>
      <c r="CX18" s="9">
        <f t="shared" si="17"/>
        <v>0</v>
      </c>
      <c r="CY18" s="9">
        <f t="shared" si="18"/>
        <v>19614.530000000002</v>
      </c>
      <c r="CZ18" s="9">
        <f t="shared" si="19"/>
        <v>145033.82</v>
      </c>
      <c r="DA18" s="7">
        <f t="shared" si="20"/>
        <v>164648.35</v>
      </c>
      <c r="DB18" s="7">
        <f t="shared" si="21"/>
        <v>0</v>
      </c>
      <c r="DC18" s="9">
        <f t="shared" si="11"/>
        <v>0</v>
      </c>
      <c r="DD18" s="9">
        <f t="shared" si="11"/>
        <v>0</v>
      </c>
      <c r="DE18" s="32">
        <f t="shared" si="22"/>
        <v>0</v>
      </c>
      <c r="DF18" s="32">
        <f t="shared" si="23"/>
        <v>0</v>
      </c>
      <c r="DG18" s="32">
        <f t="shared" si="24"/>
        <v>0</v>
      </c>
      <c r="DH18" s="22"/>
      <c r="DI18" s="9">
        <f t="shared" si="25"/>
        <v>19614.530000000002</v>
      </c>
      <c r="DJ18" s="9">
        <f t="shared" si="26"/>
        <v>145033.82</v>
      </c>
      <c r="DK18" s="9">
        <f t="shared" si="27"/>
        <v>6964.4700000000012</v>
      </c>
      <c r="DL18" s="7">
        <f t="shared" si="28"/>
        <v>171612.82</v>
      </c>
      <c r="DM18" s="7">
        <f t="shared" si="29"/>
        <v>-167107.32</v>
      </c>
      <c r="DN18" s="32">
        <f t="shared" si="30"/>
        <v>19614.530000000002</v>
      </c>
      <c r="DO18" s="32">
        <f t="shared" si="31"/>
        <v>147492.79</v>
      </c>
      <c r="DP18" s="21"/>
      <c r="DQ18" s="9">
        <f t="shared" si="32"/>
        <v>4505.5</v>
      </c>
      <c r="DR18" s="9">
        <f t="shared" si="33"/>
        <v>-6236.3700000000008</v>
      </c>
      <c r="DS18" s="9">
        <f t="shared" si="34"/>
        <v>-1730.8700000000008</v>
      </c>
      <c r="DT18" s="9">
        <f t="shared" si="35"/>
        <v>6236.37</v>
      </c>
      <c r="DU18" s="21"/>
      <c r="DV18" s="9">
        <f t="shared" si="36"/>
        <v>4505.4999999999991</v>
      </c>
      <c r="DW18" s="9">
        <f t="shared" si="37"/>
        <v>0</v>
      </c>
      <c r="DX18" s="9">
        <f t="shared" si="38"/>
        <v>4505.4999999999991</v>
      </c>
      <c r="DY18" s="9">
        <f t="shared" si="39"/>
        <v>0</v>
      </c>
      <c r="DZ18" s="21"/>
      <c r="EA18" s="9">
        <f t="shared" si="40"/>
        <v>4505.4999999999991</v>
      </c>
      <c r="EB18" s="9">
        <f t="shared" si="41"/>
        <v>0</v>
      </c>
      <c r="EC18" s="9">
        <f t="shared" si="42"/>
        <v>4505.4999999999991</v>
      </c>
      <c r="ED18" s="9">
        <f t="shared" si="43"/>
        <v>0</v>
      </c>
      <c r="EE18" s="7"/>
      <c r="EF18" s="9"/>
      <c r="EG18" s="9"/>
      <c r="EH18" s="7"/>
      <c r="EI18" s="7"/>
      <c r="EJ18" s="7"/>
      <c r="EK18" s="7"/>
      <c r="EL18" s="7"/>
      <c r="EM18" s="7"/>
      <c r="EN18" s="7"/>
      <c r="EO18" s="7"/>
      <c r="EP18" s="7"/>
      <c r="EQ18" s="7"/>
      <c r="ER18" s="7"/>
      <c r="ES18" s="7"/>
      <c r="ET18" s="7"/>
      <c r="EU18" s="7"/>
      <c r="EV18" s="7"/>
      <c r="EW18" s="7"/>
      <c r="EX18" s="7"/>
    </row>
    <row r="19" spans="1:154">
      <c r="A19" s="70" t="s">
        <v>343</v>
      </c>
      <c r="B19" s="9">
        <v>0</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9">
        <v>0</v>
      </c>
      <c r="BF19" s="9">
        <v>0</v>
      </c>
      <c r="BG19" s="9">
        <v>-92429.05</v>
      </c>
      <c r="BH19" s="9">
        <v>0</v>
      </c>
      <c r="BI19" s="9">
        <v>0</v>
      </c>
      <c r="BJ19" s="9">
        <v>-358.61</v>
      </c>
      <c r="BK19" s="9">
        <v>-165.03</v>
      </c>
      <c r="BL19" s="9">
        <v>0</v>
      </c>
      <c r="BM19" s="9">
        <v>0</v>
      </c>
      <c r="BN19" s="9">
        <v>0</v>
      </c>
      <c r="BO19" s="9">
        <v>0</v>
      </c>
      <c r="BP19" s="9">
        <v>0</v>
      </c>
      <c r="BQ19" s="9">
        <v>0</v>
      </c>
      <c r="BR19" s="9">
        <v>-8026.14</v>
      </c>
      <c r="BS19" s="9">
        <v>-0.36</v>
      </c>
      <c r="BT19" s="9">
        <v>0</v>
      </c>
      <c r="BU19" s="9">
        <v>0</v>
      </c>
      <c r="BV19" s="9">
        <v>0</v>
      </c>
      <c r="BW19" s="9">
        <v>0</v>
      </c>
      <c r="BX19" s="9">
        <v>0</v>
      </c>
      <c r="BY19" s="9">
        <v>0</v>
      </c>
      <c r="BZ19" s="9">
        <v>0</v>
      </c>
      <c r="CA19" s="7"/>
      <c r="CB19" s="7"/>
      <c r="CC19" s="7"/>
      <c r="CD19" s="7"/>
      <c r="CE19" s="7"/>
      <c r="CF19" s="7"/>
      <c r="CG19" s="7"/>
      <c r="CH19" s="7"/>
      <c r="CI19" s="7"/>
      <c r="CJ19" s="7"/>
      <c r="CK19" s="7"/>
      <c r="CL19" s="7"/>
      <c r="CM19" s="7"/>
      <c r="CN19" s="7"/>
      <c r="CO19" s="7"/>
      <c r="CP19" s="7"/>
      <c r="CQ19" s="7"/>
      <c r="CR19" s="9">
        <f t="shared" si="14"/>
        <v>-100979.19</v>
      </c>
      <c r="CT19" s="9">
        <f t="shared" si="15"/>
        <v>0</v>
      </c>
      <c r="CU19" s="9">
        <f t="shared" si="16"/>
        <v>-100979.19</v>
      </c>
      <c r="CX19" s="9">
        <f t="shared" si="17"/>
        <v>0</v>
      </c>
      <c r="CY19" s="9">
        <f t="shared" si="18"/>
        <v>2239.6600000000003</v>
      </c>
      <c r="CZ19" s="9">
        <f t="shared" si="19"/>
        <v>5900.9600000000019</v>
      </c>
      <c r="DA19" s="7">
        <f t="shared" si="20"/>
        <v>8140.6200000000026</v>
      </c>
      <c r="DB19" s="7">
        <f t="shared" si="21"/>
        <v>0</v>
      </c>
      <c r="DC19" s="9">
        <f t="shared" si="11"/>
        <v>0</v>
      </c>
      <c r="DD19" s="9">
        <f t="shared" si="11"/>
        <v>0</v>
      </c>
      <c r="DE19" s="32">
        <f t="shared" si="22"/>
        <v>0</v>
      </c>
      <c r="DF19" s="32">
        <f t="shared" si="23"/>
        <v>0</v>
      </c>
      <c r="DG19" s="32">
        <f t="shared" si="24"/>
        <v>0</v>
      </c>
      <c r="DH19" s="22"/>
      <c r="DI19" s="9">
        <f t="shared" si="25"/>
        <v>2239.6600000000003</v>
      </c>
      <c r="DJ19" s="9">
        <f t="shared" si="26"/>
        <v>5900.9600000000019</v>
      </c>
      <c r="DK19" s="9">
        <f t="shared" si="27"/>
        <v>85667.51</v>
      </c>
      <c r="DL19" s="7">
        <f t="shared" si="28"/>
        <v>93808.13</v>
      </c>
      <c r="DM19" s="7">
        <f t="shared" si="29"/>
        <v>-92429.05</v>
      </c>
      <c r="DN19" s="32">
        <f t="shared" si="30"/>
        <v>2239.6600000000003</v>
      </c>
      <c r="DO19" s="32">
        <f t="shared" si="31"/>
        <v>90189.39</v>
      </c>
      <c r="DP19" s="21"/>
      <c r="DQ19" s="9">
        <f t="shared" si="32"/>
        <v>1379.0800000000017</v>
      </c>
      <c r="DR19" s="9">
        <f t="shared" si="33"/>
        <v>8545.9700000000012</v>
      </c>
      <c r="DS19" s="9">
        <f t="shared" si="34"/>
        <v>9925.0500000000029</v>
      </c>
      <c r="DT19" s="9">
        <f t="shared" si="35"/>
        <v>-8550.1400000000012</v>
      </c>
      <c r="DU19" s="21"/>
      <c r="DV19" s="9">
        <f t="shared" si="36"/>
        <v>1374.9100000000017</v>
      </c>
      <c r="DW19" s="9">
        <f t="shared" si="37"/>
        <v>0</v>
      </c>
      <c r="DX19" s="9">
        <f t="shared" si="38"/>
        <v>1374.9100000000017</v>
      </c>
      <c r="DY19" s="9">
        <f t="shared" si="39"/>
        <v>0</v>
      </c>
      <c r="DZ19" s="21"/>
      <c r="EA19" s="9">
        <f t="shared" si="40"/>
        <v>1374.9100000000017</v>
      </c>
      <c r="EB19" s="9">
        <f t="shared" si="41"/>
        <v>0</v>
      </c>
      <c r="EC19" s="9">
        <f t="shared" si="42"/>
        <v>1374.9100000000017</v>
      </c>
      <c r="ED19" s="9">
        <f t="shared" si="43"/>
        <v>0</v>
      </c>
    </row>
    <row r="20" spans="1:154">
      <c r="A20" s="10" t="s">
        <v>60</v>
      </c>
      <c r="B20" s="9">
        <v>0</v>
      </c>
      <c r="C20" s="9">
        <v>0</v>
      </c>
      <c r="D20" s="9">
        <v>0</v>
      </c>
      <c r="E20" s="9">
        <v>0</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c r="BC20" s="9">
        <v>-116112.02</v>
      </c>
      <c r="BD20" s="9">
        <v>0</v>
      </c>
      <c r="BE20" s="9">
        <v>0</v>
      </c>
      <c r="BF20" s="9">
        <v>0</v>
      </c>
      <c r="BG20" s="9">
        <v>0</v>
      </c>
      <c r="BH20" s="9">
        <v>0</v>
      </c>
      <c r="BI20" s="9">
        <v>0</v>
      </c>
      <c r="BJ20" s="9">
        <v>0</v>
      </c>
      <c r="BK20" s="9">
        <v>-15868.53</v>
      </c>
      <c r="BL20" s="9">
        <v>0</v>
      </c>
      <c r="BM20" s="9">
        <v>0</v>
      </c>
      <c r="BN20" s="9">
        <v>0</v>
      </c>
      <c r="BO20" s="9">
        <v>0</v>
      </c>
      <c r="BP20" s="9">
        <v>0</v>
      </c>
      <c r="BQ20" s="9">
        <v>0</v>
      </c>
      <c r="BR20" s="9">
        <v>0</v>
      </c>
      <c r="BS20" s="9">
        <v>0</v>
      </c>
      <c r="BT20" s="9">
        <v>0</v>
      </c>
      <c r="BU20" s="9">
        <v>0</v>
      </c>
      <c r="BV20" s="9">
        <v>0</v>
      </c>
      <c r="BW20" s="9">
        <v>0</v>
      </c>
      <c r="BX20" s="9">
        <v>0</v>
      </c>
      <c r="BY20" s="9">
        <v>0</v>
      </c>
      <c r="BZ20" s="9">
        <v>0</v>
      </c>
      <c r="CA20" s="7"/>
      <c r="CB20" s="7"/>
      <c r="CC20" s="7"/>
      <c r="CD20" s="7"/>
      <c r="CE20" s="7"/>
      <c r="CF20" s="7"/>
      <c r="CG20" s="7"/>
      <c r="CH20" s="7"/>
      <c r="CI20" s="7"/>
      <c r="CJ20" s="7"/>
      <c r="CK20" s="7"/>
      <c r="CL20" s="7"/>
      <c r="CM20" s="7"/>
      <c r="CN20" s="7"/>
      <c r="CO20" s="7"/>
      <c r="CP20" s="7"/>
      <c r="CQ20" s="7"/>
      <c r="CR20" s="9">
        <f t="shared" si="14"/>
        <v>-131980.55000000002</v>
      </c>
      <c r="CT20" s="9">
        <f t="shared" si="15"/>
        <v>0</v>
      </c>
      <c r="CU20" s="9">
        <f t="shared" si="16"/>
        <v>-131980.55000000002</v>
      </c>
      <c r="CX20" s="9">
        <f t="shared" si="17"/>
        <v>0</v>
      </c>
      <c r="CY20" s="9">
        <f t="shared" si="18"/>
        <v>0</v>
      </c>
      <c r="CZ20" s="9">
        <f t="shared" si="19"/>
        <v>0</v>
      </c>
      <c r="DA20" s="7">
        <f t="shared" si="20"/>
        <v>0</v>
      </c>
      <c r="DB20" s="7">
        <f t="shared" si="21"/>
        <v>0</v>
      </c>
      <c r="DC20" s="9">
        <f t="shared" si="11"/>
        <v>0</v>
      </c>
      <c r="DD20" s="9">
        <f t="shared" si="11"/>
        <v>0</v>
      </c>
      <c r="DE20" s="32">
        <f t="shared" si="22"/>
        <v>0</v>
      </c>
      <c r="DF20" s="32">
        <f t="shared" si="23"/>
        <v>0</v>
      </c>
      <c r="DG20" s="32">
        <f t="shared" si="24"/>
        <v>0</v>
      </c>
      <c r="DH20" s="22"/>
      <c r="DI20" s="9">
        <f t="shared" si="25"/>
        <v>0</v>
      </c>
      <c r="DJ20" s="9">
        <f t="shared" si="26"/>
        <v>0</v>
      </c>
      <c r="DK20" s="9">
        <f t="shared" si="27"/>
        <v>131767.12000000002</v>
      </c>
      <c r="DL20" s="7">
        <f t="shared" si="28"/>
        <v>131767.12000000002</v>
      </c>
      <c r="DM20" s="7">
        <f t="shared" si="29"/>
        <v>-116112.02</v>
      </c>
      <c r="DN20" s="32">
        <f t="shared" si="30"/>
        <v>0</v>
      </c>
      <c r="DO20" s="32">
        <f t="shared" si="31"/>
        <v>116112.02</v>
      </c>
      <c r="DP20" s="21"/>
      <c r="DQ20" s="9">
        <f t="shared" si="32"/>
        <v>15655.10000000002</v>
      </c>
      <c r="DR20" s="9">
        <f t="shared" si="33"/>
        <v>213.42999999999358</v>
      </c>
      <c r="DS20" s="9">
        <f t="shared" si="34"/>
        <v>15868.530000000013</v>
      </c>
      <c r="DT20" s="9">
        <f t="shared" si="35"/>
        <v>-15868.53</v>
      </c>
      <c r="DU20" s="21"/>
      <c r="DV20" s="9">
        <f t="shared" si="36"/>
        <v>0</v>
      </c>
      <c r="DW20" s="9">
        <f t="shared" si="37"/>
        <v>0</v>
      </c>
      <c r="DX20" s="9">
        <f t="shared" si="38"/>
        <v>0</v>
      </c>
      <c r="DY20" s="9">
        <f t="shared" si="39"/>
        <v>0</v>
      </c>
      <c r="DZ20" s="21"/>
      <c r="EA20" s="9">
        <f t="shared" si="40"/>
        <v>0</v>
      </c>
      <c r="EB20" s="9">
        <f t="shared" si="41"/>
        <v>0</v>
      </c>
      <c r="EC20" s="9">
        <f t="shared" si="42"/>
        <v>0</v>
      </c>
      <c r="ED20" s="9">
        <f t="shared" si="43"/>
        <v>0</v>
      </c>
    </row>
    <row r="21" spans="1:154">
      <c r="A21" t="s">
        <v>61</v>
      </c>
      <c r="B21" s="9">
        <v>0</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9">
        <v>0</v>
      </c>
      <c r="BA21" s="9">
        <v>0</v>
      </c>
      <c r="BB21" s="9">
        <v>-2379563.4500000002</v>
      </c>
      <c r="BC21" s="9">
        <v>-90949.73</v>
      </c>
      <c r="BD21" s="9">
        <v>-90949.73</v>
      </c>
      <c r="BE21" s="9">
        <v>90949.73</v>
      </c>
      <c r="BF21" s="9">
        <v>-16336.9</v>
      </c>
      <c r="BG21" s="9">
        <v>-361.45</v>
      </c>
      <c r="BH21" s="9">
        <v>0</v>
      </c>
      <c r="BI21" s="9">
        <v>0</v>
      </c>
      <c r="BJ21" s="9">
        <v>-14776.86</v>
      </c>
      <c r="BK21" s="9">
        <v>-331.5</v>
      </c>
      <c r="BL21" s="9">
        <v>0</v>
      </c>
      <c r="BM21" s="9">
        <v>28134.34</v>
      </c>
      <c r="BN21" s="9">
        <v>0</v>
      </c>
      <c r="BO21" s="9">
        <v>2319.66</v>
      </c>
      <c r="BP21" s="9">
        <v>0</v>
      </c>
      <c r="BQ21" s="9">
        <v>0</v>
      </c>
      <c r="BR21" s="9">
        <v>0</v>
      </c>
      <c r="BS21" s="9">
        <v>0</v>
      </c>
      <c r="BT21" s="9">
        <v>0</v>
      </c>
      <c r="BU21" s="9">
        <v>0</v>
      </c>
      <c r="BV21" s="9">
        <v>0</v>
      </c>
      <c r="BW21" s="9">
        <v>0</v>
      </c>
      <c r="BX21" s="9">
        <v>0</v>
      </c>
      <c r="BY21" s="9">
        <v>0</v>
      </c>
      <c r="BZ21" s="9">
        <v>0</v>
      </c>
      <c r="CA21" s="9"/>
      <c r="CB21" s="9"/>
      <c r="CC21" s="9"/>
      <c r="CD21" s="9"/>
      <c r="CE21" s="9"/>
      <c r="CF21" s="9"/>
      <c r="CG21" s="9"/>
      <c r="CH21" s="9"/>
      <c r="CI21" s="9"/>
      <c r="CJ21" s="9"/>
      <c r="CK21" s="9"/>
      <c r="CL21" s="9"/>
      <c r="CM21" s="9"/>
      <c r="CN21" s="9"/>
      <c r="CO21" s="9"/>
      <c r="CP21" s="9"/>
      <c r="CQ21" s="9"/>
      <c r="CR21" s="9">
        <f t="shared" si="14"/>
        <v>-2471865.89</v>
      </c>
      <c r="CT21" s="9">
        <f t="shared" si="15"/>
        <v>0</v>
      </c>
      <c r="CU21" s="9">
        <f t="shared" si="16"/>
        <v>-2471865.89</v>
      </c>
      <c r="CX21" s="9">
        <f t="shared" si="17"/>
        <v>0</v>
      </c>
      <c r="CY21" s="9">
        <f t="shared" si="18"/>
        <v>5030.0400000000009</v>
      </c>
      <c r="CZ21" s="9">
        <f t="shared" si="19"/>
        <v>430350.55000000005</v>
      </c>
      <c r="DA21" s="7">
        <f t="shared" si="20"/>
        <v>435380.59</v>
      </c>
      <c r="DB21" s="7">
        <f t="shared" si="21"/>
        <v>0</v>
      </c>
      <c r="DC21" s="9">
        <f t="shared" si="11"/>
        <v>0</v>
      </c>
      <c r="DD21" s="9">
        <f t="shared" si="11"/>
        <v>0</v>
      </c>
      <c r="DE21" s="32">
        <f t="shared" si="22"/>
        <v>0</v>
      </c>
      <c r="DF21" s="32">
        <f t="shared" si="23"/>
        <v>0</v>
      </c>
      <c r="DG21" s="32">
        <f t="shared" si="24"/>
        <v>0</v>
      </c>
      <c r="DH21" s="22"/>
      <c r="DI21" s="9">
        <f t="shared" si="25"/>
        <v>5030.0400000000009</v>
      </c>
      <c r="DJ21" s="9">
        <f t="shared" si="26"/>
        <v>430350.55000000005</v>
      </c>
      <c r="DK21" s="9">
        <f t="shared" si="27"/>
        <v>2087572.7699999998</v>
      </c>
      <c r="DL21" s="7">
        <f t="shared" si="28"/>
        <v>2522953.36</v>
      </c>
      <c r="DM21" s="7">
        <f t="shared" si="29"/>
        <v>-2487211.5300000003</v>
      </c>
      <c r="DN21" s="32">
        <f t="shared" si="30"/>
        <v>5030.0400000000009</v>
      </c>
      <c r="DO21" s="32">
        <f t="shared" si="31"/>
        <v>2482181.4900000002</v>
      </c>
      <c r="DP21" s="21"/>
      <c r="DQ21" s="9">
        <f t="shared" si="32"/>
        <v>35741.829999999609</v>
      </c>
      <c r="DR21" s="9">
        <f t="shared" si="33"/>
        <v>-21569.650000000005</v>
      </c>
      <c r="DS21" s="9">
        <f t="shared" si="34"/>
        <v>14172.179999999604</v>
      </c>
      <c r="DT21" s="9">
        <f t="shared" si="35"/>
        <v>15345.64</v>
      </c>
      <c r="DU21" s="21"/>
      <c r="DV21" s="9">
        <f t="shared" si="36"/>
        <v>29517.819999999603</v>
      </c>
      <c r="DW21" s="9">
        <f t="shared" si="37"/>
        <v>0</v>
      </c>
      <c r="DX21" s="9">
        <f t="shared" si="38"/>
        <v>29517.819999999603</v>
      </c>
      <c r="DY21" s="9">
        <f t="shared" si="39"/>
        <v>0</v>
      </c>
      <c r="DZ21" s="21"/>
      <c r="EA21" s="9">
        <f t="shared" si="40"/>
        <v>29517.819999999603</v>
      </c>
      <c r="EB21" s="9">
        <f t="shared" si="41"/>
        <v>0</v>
      </c>
      <c r="EC21" s="9">
        <f t="shared" si="42"/>
        <v>29517.819999999603</v>
      </c>
      <c r="ED21" s="9">
        <f t="shared" si="43"/>
        <v>0</v>
      </c>
    </row>
    <row r="22" spans="1:154">
      <c r="A22" s="10" t="s">
        <v>300</v>
      </c>
      <c r="B22" s="9">
        <v>0</v>
      </c>
      <c r="C22" s="9">
        <v>0</v>
      </c>
      <c r="D22" s="9">
        <v>0</v>
      </c>
      <c r="E22" s="9">
        <v>0</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9">
        <v>0</v>
      </c>
      <c r="BF22" s="9">
        <v>-153478.67000000001</v>
      </c>
      <c r="BG22" s="9">
        <v>-2788.71</v>
      </c>
      <c r="BH22" s="9">
        <v>0</v>
      </c>
      <c r="BI22" s="9">
        <v>0</v>
      </c>
      <c r="BJ22" s="9">
        <v>0</v>
      </c>
      <c r="BK22" s="9">
        <v>0</v>
      </c>
      <c r="BL22" s="9">
        <v>0</v>
      </c>
      <c r="BM22" s="9">
        <v>0</v>
      </c>
      <c r="BN22" s="9">
        <v>0</v>
      </c>
      <c r="BO22" s="9">
        <v>0</v>
      </c>
      <c r="BP22" s="9">
        <v>0</v>
      </c>
      <c r="BQ22" s="9">
        <v>0</v>
      </c>
      <c r="BR22" s="9">
        <v>0</v>
      </c>
      <c r="BS22" s="9">
        <v>0</v>
      </c>
      <c r="BT22" s="9">
        <v>0</v>
      </c>
      <c r="BU22" s="9">
        <v>0</v>
      </c>
      <c r="BV22" s="9">
        <v>0</v>
      </c>
      <c r="BW22" s="9">
        <v>0</v>
      </c>
      <c r="BX22" s="9">
        <v>0</v>
      </c>
      <c r="BY22" s="9">
        <v>0</v>
      </c>
      <c r="BZ22" s="9">
        <v>0</v>
      </c>
      <c r="CA22" s="9"/>
      <c r="CB22" s="9"/>
      <c r="CC22" s="9"/>
      <c r="CD22" s="9"/>
      <c r="CE22" s="9"/>
      <c r="CF22" s="9"/>
      <c r="CG22" s="9"/>
      <c r="CH22" s="9"/>
      <c r="CI22" s="9"/>
      <c r="CJ22" s="9"/>
      <c r="CK22" s="9"/>
      <c r="CL22" s="9"/>
      <c r="CM22" s="9"/>
      <c r="CN22" s="9"/>
      <c r="CO22" s="9"/>
      <c r="CP22" s="9"/>
      <c r="CQ22" s="9"/>
      <c r="CR22" s="9">
        <f t="shared" si="14"/>
        <v>-156267.38</v>
      </c>
      <c r="CT22" s="9">
        <f t="shared" si="15"/>
        <v>0</v>
      </c>
      <c r="CU22" s="9">
        <f t="shared" si="16"/>
        <v>-156267.38</v>
      </c>
      <c r="CX22" s="9">
        <f t="shared" si="17"/>
        <v>0</v>
      </c>
      <c r="CY22" s="9">
        <f t="shared" si="18"/>
        <v>0</v>
      </c>
      <c r="CZ22" s="9">
        <f t="shared" si="19"/>
        <v>3239.7799999999997</v>
      </c>
      <c r="DA22" s="7">
        <f t="shared" si="20"/>
        <v>3239.7799999999997</v>
      </c>
      <c r="DB22" s="7">
        <f t="shared" si="21"/>
        <v>0</v>
      </c>
      <c r="DC22" s="9">
        <f t="shared" si="11"/>
        <v>0</v>
      </c>
      <c r="DD22" s="9">
        <f t="shared" si="11"/>
        <v>0</v>
      </c>
      <c r="DE22" s="32">
        <f t="shared" si="22"/>
        <v>0</v>
      </c>
      <c r="DF22" s="32">
        <f t="shared" si="23"/>
        <v>0</v>
      </c>
      <c r="DG22" s="32">
        <f t="shared" si="24"/>
        <v>0</v>
      </c>
      <c r="DH22" s="22"/>
      <c r="DI22" s="9">
        <f t="shared" si="25"/>
        <v>0</v>
      </c>
      <c r="DJ22" s="9">
        <f t="shared" si="26"/>
        <v>3239.7799999999997</v>
      </c>
      <c r="DK22" s="9">
        <f t="shared" si="27"/>
        <v>153058.65999999997</v>
      </c>
      <c r="DL22" s="7">
        <f t="shared" si="28"/>
        <v>156298.43999999997</v>
      </c>
      <c r="DM22" s="7">
        <f t="shared" si="29"/>
        <v>-156267.38</v>
      </c>
      <c r="DN22" s="32">
        <f t="shared" si="30"/>
        <v>0</v>
      </c>
      <c r="DO22" s="32">
        <f t="shared" si="31"/>
        <v>156267.38</v>
      </c>
      <c r="DP22" s="21"/>
      <c r="DQ22" s="9">
        <f t="shared" si="32"/>
        <v>31.059999999968568</v>
      </c>
      <c r="DR22" s="9">
        <f t="shared" si="33"/>
        <v>-31.060000000000002</v>
      </c>
      <c r="DS22" s="9">
        <f t="shared" si="34"/>
        <v>-3.1434410630026832E-11</v>
      </c>
      <c r="DT22" s="9">
        <f t="shared" si="35"/>
        <v>0</v>
      </c>
      <c r="DU22" s="21"/>
      <c r="DV22" s="9">
        <f t="shared" si="36"/>
        <v>-3.1434410630026832E-11</v>
      </c>
      <c r="DW22" s="9">
        <f t="shared" si="37"/>
        <v>0</v>
      </c>
      <c r="DX22" s="9">
        <f t="shared" si="38"/>
        <v>-3.1434410630026832E-11</v>
      </c>
      <c r="DY22" s="9">
        <f t="shared" si="39"/>
        <v>0</v>
      </c>
      <c r="DZ22" s="21"/>
      <c r="EA22" s="9">
        <f t="shared" si="40"/>
        <v>-3.1434410630026832E-11</v>
      </c>
      <c r="EB22" s="9">
        <f t="shared" si="41"/>
        <v>0</v>
      </c>
      <c r="EC22" s="9">
        <f t="shared" si="42"/>
        <v>-3.1434410630026832E-11</v>
      </c>
      <c r="ED22" s="9">
        <f t="shared" si="43"/>
        <v>0</v>
      </c>
    </row>
    <row r="23" spans="1:154">
      <c r="A23" t="s">
        <v>377</v>
      </c>
      <c r="B23" s="9">
        <v>0</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9">
        <v>0</v>
      </c>
      <c r="BF23" s="9">
        <v>0</v>
      </c>
      <c r="BG23" s="9">
        <v>0</v>
      </c>
      <c r="BH23" s="9">
        <v>0</v>
      </c>
      <c r="BI23" s="9">
        <v>0</v>
      </c>
      <c r="BJ23" s="9">
        <v>0</v>
      </c>
      <c r="BK23" s="9">
        <v>0</v>
      </c>
      <c r="BL23" s="9">
        <v>0</v>
      </c>
      <c r="BM23" s="9">
        <v>0</v>
      </c>
      <c r="BN23" s="9">
        <v>0</v>
      </c>
      <c r="BO23" s="9">
        <v>0</v>
      </c>
      <c r="BP23" s="9">
        <v>0</v>
      </c>
      <c r="BQ23" s="9">
        <v>0</v>
      </c>
      <c r="BR23" s="9">
        <v>0</v>
      </c>
      <c r="BS23" s="9">
        <v>-52519.54</v>
      </c>
      <c r="BT23" s="9">
        <v>0</v>
      </c>
      <c r="BU23" s="9">
        <v>-924.94</v>
      </c>
      <c r="BV23" s="9">
        <v>0</v>
      </c>
      <c r="BW23" s="9">
        <v>0</v>
      </c>
      <c r="BX23" s="9">
        <v>0</v>
      </c>
      <c r="BY23" s="9">
        <v>0</v>
      </c>
      <c r="BZ23" s="9">
        <v>0</v>
      </c>
      <c r="CA23" s="9"/>
      <c r="CB23" s="9"/>
      <c r="CC23" s="9"/>
      <c r="CD23" s="9"/>
      <c r="CE23" s="9"/>
      <c r="CF23" s="9"/>
      <c r="CG23" s="9"/>
      <c r="CH23" s="9"/>
      <c r="CI23" s="9"/>
      <c r="CJ23" s="9"/>
      <c r="CK23" s="9"/>
      <c r="CL23" s="9"/>
      <c r="CM23" s="9"/>
      <c r="CN23" s="9"/>
      <c r="CO23" s="9"/>
      <c r="CP23" s="9"/>
      <c r="CQ23" s="9"/>
      <c r="CR23" s="9">
        <f t="shared" si="14"/>
        <v>-53444.480000000003</v>
      </c>
      <c r="CT23" s="9">
        <f>SUM(B24:AI24)</f>
        <v>0</v>
      </c>
      <c r="CU23" s="9">
        <f t="shared" si="16"/>
        <v>-53444.480000000003</v>
      </c>
      <c r="CX23" s="9">
        <f t="shared" si="17"/>
        <v>0</v>
      </c>
      <c r="CY23" s="9">
        <f t="shared" si="18"/>
        <v>0</v>
      </c>
      <c r="CZ23" s="9">
        <f t="shared" si="19"/>
        <v>1691.3200000000002</v>
      </c>
      <c r="DA23" s="7">
        <f t="shared" si="20"/>
        <v>1691.3200000000002</v>
      </c>
      <c r="DB23" s="7">
        <f t="shared" si="21"/>
        <v>0</v>
      </c>
      <c r="DC23" s="9">
        <f t="shared" si="11"/>
        <v>0</v>
      </c>
      <c r="DD23" s="9">
        <f t="shared" si="11"/>
        <v>0</v>
      </c>
      <c r="DE23" s="32">
        <f t="shared" si="22"/>
        <v>0</v>
      </c>
      <c r="DF23" s="32">
        <f t="shared" si="23"/>
        <v>0</v>
      </c>
      <c r="DG23" s="32">
        <f t="shared" si="24"/>
        <v>0</v>
      </c>
      <c r="DH23" s="22"/>
      <c r="DI23" s="9">
        <f t="shared" si="25"/>
        <v>0</v>
      </c>
      <c r="DJ23" s="9">
        <f t="shared" si="26"/>
        <v>1691.3200000000002</v>
      </c>
      <c r="DK23" s="9">
        <f t="shared" si="27"/>
        <v>2746.07</v>
      </c>
      <c r="DL23" s="7">
        <f t="shared" si="28"/>
        <v>4437.3900000000003</v>
      </c>
      <c r="DM23" s="7">
        <f t="shared" si="29"/>
        <v>0</v>
      </c>
      <c r="DN23" s="32">
        <f t="shared" si="30"/>
        <v>0</v>
      </c>
      <c r="DO23" s="32">
        <f t="shared" si="31"/>
        <v>0</v>
      </c>
      <c r="DP23" s="21"/>
      <c r="DQ23" s="9">
        <f t="shared" si="32"/>
        <v>4437.3900000000003</v>
      </c>
      <c r="DR23" s="9">
        <f t="shared" si="33"/>
        <v>49339.909999999996</v>
      </c>
      <c r="DS23" s="9">
        <f t="shared" si="34"/>
        <v>53777.299999999996</v>
      </c>
      <c r="DT23" s="9">
        <f t="shared" si="35"/>
        <v>-52519.54</v>
      </c>
      <c r="DU23" s="21"/>
      <c r="DV23" s="9">
        <f t="shared" si="36"/>
        <v>1257.7599999999948</v>
      </c>
      <c r="DW23" s="9">
        <f t="shared" si="37"/>
        <v>-303.39</v>
      </c>
      <c r="DX23" s="9">
        <f t="shared" si="38"/>
        <v>954.36999999999477</v>
      </c>
      <c r="DY23" s="9">
        <f t="shared" si="39"/>
        <v>-924.94</v>
      </c>
      <c r="DZ23" s="21"/>
      <c r="EA23" s="9">
        <f t="shared" si="40"/>
        <v>29.42999999999472</v>
      </c>
      <c r="EB23" s="9">
        <f t="shared" si="41"/>
        <v>0</v>
      </c>
      <c r="EC23" s="9">
        <f t="shared" si="42"/>
        <v>29.42999999999472</v>
      </c>
      <c r="ED23" s="9">
        <f t="shared" si="43"/>
        <v>0</v>
      </c>
    </row>
    <row r="24" spans="1:154">
      <c r="A24" s="10" t="s">
        <v>301</v>
      </c>
      <c r="B24" s="9">
        <v>0</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0</v>
      </c>
      <c r="AM24" s="9">
        <v>0</v>
      </c>
      <c r="AN24" s="9">
        <v>0</v>
      </c>
      <c r="AO24" s="9">
        <v>0</v>
      </c>
      <c r="AP24" s="9">
        <v>0</v>
      </c>
      <c r="AQ24" s="9">
        <v>0</v>
      </c>
      <c r="AR24" s="9">
        <v>0</v>
      </c>
      <c r="AS24" s="9">
        <v>0</v>
      </c>
      <c r="AT24" s="9">
        <v>0</v>
      </c>
      <c r="AU24" s="9">
        <v>0</v>
      </c>
      <c r="AV24" s="9">
        <v>0</v>
      </c>
      <c r="AW24" s="9">
        <v>0</v>
      </c>
      <c r="AX24" s="9">
        <v>0</v>
      </c>
      <c r="AY24" s="9">
        <v>0</v>
      </c>
      <c r="AZ24" s="9">
        <v>0</v>
      </c>
      <c r="BA24" s="9">
        <v>0</v>
      </c>
      <c r="BB24" s="9">
        <v>0</v>
      </c>
      <c r="BC24" s="9">
        <v>0</v>
      </c>
      <c r="BD24" s="9">
        <v>0</v>
      </c>
      <c r="BE24" s="9">
        <v>0</v>
      </c>
      <c r="BF24" s="9">
        <v>0</v>
      </c>
      <c r="BG24" s="9">
        <v>-20449502.949999999</v>
      </c>
      <c r="BH24" s="9">
        <v>0</v>
      </c>
      <c r="BI24" s="9">
        <v>0</v>
      </c>
      <c r="BJ24" s="9">
        <v>0</v>
      </c>
      <c r="BK24" s="9">
        <v>0</v>
      </c>
      <c r="BL24" s="9">
        <v>0</v>
      </c>
      <c r="BM24" s="9">
        <v>0</v>
      </c>
      <c r="BN24" s="9">
        <v>-11909265.02</v>
      </c>
      <c r="BO24" s="9">
        <v>-127505.88999999996</v>
      </c>
      <c r="BP24" s="9">
        <v>-652804.37</v>
      </c>
      <c r="BQ24" s="9">
        <v>0</v>
      </c>
      <c r="BR24" s="9">
        <v>-76915.740000000005</v>
      </c>
      <c r="BS24" s="9">
        <v>31135.91</v>
      </c>
      <c r="BT24" s="9">
        <v>747.59</v>
      </c>
      <c r="BU24" s="9">
        <v>0</v>
      </c>
      <c r="BV24" s="9">
        <v>-5015.47</v>
      </c>
      <c r="BW24" s="9">
        <v>-4438.34</v>
      </c>
      <c r="BX24" s="9">
        <v>124942.86</v>
      </c>
      <c r="BY24" s="9">
        <v>1275.57</v>
      </c>
      <c r="BZ24" s="9">
        <v>0</v>
      </c>
      <c r="CA24" s="7">
        <f>(-32934950.82+33067345.85)</f>
        <v>132395.03000000119</v>
      </c>
      <c r="CB24" s="7"/>
      <c r="CC24" s="7"/>
      <c r="CD24" s="7"/>
      <c r="CE24" s="7"/>
      <c r="CF24" s="7"/>
      <c r="CG24" s="7"/>
      <c r="CH24" s="7"/>
      <c r="CI24" s="7"/>
      <c r="CJ24" s="7"/>
      <c r="CK24" s="7"/>
      <c r="CL24" s="7"/>
      <c r="CM24" s="7"/>
      <c r="CN24" s="7"/>
      <c r="CO24" s="7"/>
      <c r="CP24" s="7"/>
      <c r="CQ24" s="7"/>
      <c r="CR24" s="9">
        <f t="shared" si="14"/>
        <v>-32934950.819999997</v>
      </c>
      <c r="CT24" s="9">
        <f>SUM(B26:AI26)</f>
        <v>0</v>
      </c>
      <c r="CU24" s="9">
        <f t="shared" si="16"/>
        <v>-32934950.819999997</v>
      </c>
      <c r="CX24" s="9">
        <f t="shared" si="17"/>
        <v>0</v>
      </c>
      <c r="CY24" s="9">
        <f t="shared" si="18"/>
        <v>0</v>
      </c>
      <c r="CZ24" s="9">
        <f t="shared" si="19"/>
        <v>2711638.47</v>
      </c>
      <c r="DA24" s="7">
        <f t="shared" si="20"/>
        <v>2711638.47</v>
      </c>
      <c r="DB24" s="7">
        <f t="shared" si="21"/>
        <v>0</v>
      </c>
      <c r="DC24" s="9">
        <f t="shared" ref="DC24:DD56" si="44">SUMIFS($B24:$BC24,$B$4:$BC$4,$CX$2,$B$5:$BC$5,DC$5)</f>
        <v>0</v>
      </c>
      <c r="DD24" s="9">
        <f t="shared" si="44"/>
        <v>0</v>
      </c>
      <c r="DE24" s="32">
        <f t="shared" si="22"/>
        <v>0</v>
      </c>
      <c r="DF24" s="32">
        <f t="shared" si="23"/>
        <v>0</v>
      </c>
      <c r="DG24" s="32">
        <f t="shared" si="24"/>
        <v>0</v>
      </c>
      <c r="DH24" s="22"/>
      <c r="DI24" s="9">
        <f t="shared" si="25"/>
        <v>0</v>
      </c>
      <c r="DJ24" s="9">
        <f t="shared" si="26"/>
        <v>2711638.47</v>
      </c>
      <c r="DK24" s="9">
        <f t="shared" si="27"/>
        <v>23919063.199999996</v>
      </c>
      <c r="DL24" s="7">
        <f t="shared" si="28"/>
        <v>26630701.669999994</v>
      </c>
      <c r="DM24" s="7">
        <f t="shared" si="29"/>
        <v>-20449502.949999999</v>
      </c>
      <c r="DN24" s="32">
        <f t="shared" si="30"/>
        <v>0</v>
      </c>
      <c r="DO24" s="32">
        <f t="shared" si="31"/>
        <v>20449502.949999999</v>
      </c>
      <c r="DP24" s="21"/>
      <c r="DQ24" s="9">
        <f t="shared" si="32"/>
        <v>6181198.7199999951</v>
      </c>
      <c r="DR24" s="9">
        <f t="shared" si="33"/>
        <v>6605401.6500000004</v>
      </c>
      <c r="DS24" s="9">
        <f t="shared" si="34"/>
        <v>12786600.369999995</v>
      </c>
      <c r="DT24" s="9">
        <f t="shared" si="35"/>
        <v>-12735355.109999999</v>
      </c>
      <c r="DU24" s="21"/>
      <c r="DV24" s="9">
        <f t="shared" si="36"/>
        <v>51245.259999996051</v>
      </c>
      <c r="DW24" s="9">
        <f t="shared" si="37"/>
        <v>-113496.92</v>
      </c>
      <c r="DX24" s="9">
        <f t="shared" si="38"/>
        <v>-62251.660000003947</v>
      </c>
      <c r="DY24" s="9">
        <f t="shared" si="39"/>
        <v>249907.24000000121</v>
      </c>
      <c r="DZ24" s="21"/>
      <c r="EA24" s="9">
        <f t="shared" si="40"/>
        <v>187655.57999999728</v>
      </c>
      <c r="EB24" s="9">
        <f t="shared" si="41"/>
        <v>0</v>
      </c>
      <c r="EC24" s="9">
        <f t="shared" si="42"/>
        <v>187655.57999999728</v>
      </c>
      <c r="ED24" s="9">
        <f t="shared" si="43"/>
        <v>0</v>
      </c>
    </row>
    <row r="25" spans="1:154">
      <c r="A25" s="10" t="s">
        <v>428</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260"/>
      <c r="BD25" s="9"/>
      <c r="BE25" s="9"/>
      <c r="BF25" s="9"/>
      <c r="BG25" s="9">
        <f>VLOOKUP($A25,[1]Sheet1!$B$6:$J$35,2,FALSE)</f>
        <v>0</v>
      </c>
      <c r="BH25" s="9">
        <f>VLOOKUP($A25,[1]Sheet1!$B$6:$J$35,3,FALSE)</f>
        <v>0</v>
      </c>
      <c r="BI25" s="9">
        <f>VLOOKUP($A25,[1]Sheet1!$B$6:$J$35,4,FALSE)</f>
        <v>0</v>
      </c>
      <c r="BJ25" s="9">
        <f>VLOOKUP($A25,[1]Sheet1!$B$6:$J$35,5,FALSE)</f>
        <v>0</v>
      </c>
      <c r="BK25" s="9">
        <f>VLOOKUP($A25,[1]Sheet1!$B$6:$J$35,6,FALSE)</f>
        <v>-15124.6</v>
      </c>
      <c r="BL25" s="9">
        <f>VLOOKUP($A25,[1]Sheet1!$B$6:$J$35,7,FALSE)</f>
        <v>0</v>
      </c>
      <c r="BM25" s="9">
        <f>VLOOKUP($A25,[1]Sheet1!$B$6:$J$35,8,FALSE)</f>
        <v>0</v>
      </c>
      <c r="BN25" s="9">
        <f>VLOOKUP($A25,[1]Sheet1!$B$6:$J$35,9,FALSE)</f>
        <v>0</v>
      </c>
      <c r="BO25" s="7"/>
      <c r="BP25" s="7"/>
      <c r="BQ25" s="7"/>
      <c r="BR25" s="7"/>
      <c r="BS25" s="7"/>
      <c r="BT25" s="9"/>
      <c r="BU25" s="9"/>
      <c r="BV25" s="9"/>
      <c r="BW25" s="9"/>
      <c r="BX25" s="9"/>
      <c r="BY25" s="9"/>
      <c r="BZ25" s="9"/>
      <c r="CA25" s="7"/>
      <c r="CB25" s="7"/>
      <c r="CC25" s="7"/>
      <c r="CD25" s="7"/>
      <c r="CE25" s="7"/>
      <c r="CF25" s="7"/>
      <c r="CG25" s="7"/>
      <c r="CH25" s="7"/>
      <c r="CI25" s="7"/>
      <c r="CJ25" s="7"/>
      <c r="CK25" s="7"/>
      <c r="CL25" s="7"/>
      <c r="CM25" s="7"/>
      <c r="CN25" s="7"/>
      <c r="CO25" s="7"/>
      <c r="CP25" s="7"/>
      <c r="CQ25" s="7"/>
      <c r="CR25" s="9">
        <f t="shared" si="14"/>
        <v>-15124.6</v>
      </c>
      <c r="CT25" s="9">
        <f t="shared" ref="CT25:CT26" si="45">SUM(B27:AI27)</f>
        <v>0</v>
      </c>
      <c r="CU25" s="9">
        <f t="shared" si="16"/>
        <v>-15124.6</v>
      </c>
      <c r="CX25" s="9">
        <f t="shared" si="17"/>
        <v>0</v>
      </c>
      <c r="CY25" s="9">
        <f t="shared" si="18"/>
        <v>0</v>
      </c>
      <c r="CZ25" s="9">
        <f t="shared" si="19"/>
        <v>0</v>
      </c>
      <c r="DA25" s="7">
        <f t="shared" si="20"/>
        <v>0</v>
      </c>
      <c r="DB25" s="7">
        <f t="shared" si="21"/>
        <v>0</v>
      </c>
      <c r="DC25" s="9">
        <f t="shared" si="44"/>
        <v>0</v>
      </c>
      <c r="DD25" s="9">
        <f t="shared" si="44"/>
        <v>0</v>
      </c>
      <c r="DE25" s="32">
        <f t="shared" si="22"/>
        <v>0</v>
      </c>
      <c r="DF25" s="32">
        <f t="shared" si="23"/>
        <v>0</v>
      </c>
      <c r="DG25" s="32">
        <f t="shared" si="24"/>
        <v>0</v>
      </c>
      <c r="DH25" s="22"/>
      <c r="DI25" s="9">
        <f t="shared" si="25"/>
        <v>0</v>
      </c>
      <c r="DJ25" s="9">
        <f t="shared" si="26"/>
        <v>0</v>
      </c>
      <c r="DK25" s="9">
        <f t="shared" si="27"/>
        <v>13107.18</v>
      </c>
      <c r="DL25" s="7">
        <f t="shared" si="28"/>
        <v>13107.18</v>
      </c>
      <c r="DM25" s="7">
        <f t="shared" si="29"/>
        <v>0</v>
      </c>
      <c r="DN25" s="32">
        <f t="shared" si="30"/>
        <v>0</v>
      </c>
      <c r="DO25" s="32">
        <f t="shared" si="31"/>
        <v>0</v>
      </c>
      <c r="DP25" s="21"/>
      <c r="DQ25" s="9">
        <f t="shared" si="32"/>
        <v>13107.18</v>
      </c>
      <c r="DR25" s="9">
        <f t="shared" si="33"/>
        <v>2017.4199999999996</v>
      </c>
      <c r="DS25" s="9">
        <f t="shared" si="34"/>
        <v>15124.6</v>
      </c>
      <c r="DT25" s="9">
        <f t="shared" si="35"/>
        <v>-15124.6</v>
      </c>
      <c r="DU25" s="21"/>
      <c r="DV25" s="9">
        <f t="shared" si="36"/>
        <v>0</v>
      </c>
      <c r="DW25" s="9">
        <f t="shared" si="37"/>
        <v>0</v>
      </c>
      <c r="DX25" s="9">
        <f t="shared" si="38"/>
        <v>0</v>
      </c>
      <c r="DY25" s="9">
        <f t="shared" si="39"/>
        <v>0</v>
      </c>
      <c r="DZ25" s="21"/>
      <c r="EA25" s="9">
        <f t="shared" si="40"/>
        <v>0</v>
      </c>
      <c r="EB25" s="9">
        <f t="shared" si="41"/>
        <v>0</v>
      </c>
      <c r="EC25" s="9">
        <f t="shared" si="42"/>
        <v>0</v>
      </c>
      <c r="ED25" s="9">
        <f t="shared" si="43"/>
        <v>0</v>
      </c>
    </row>
    <row r="26" spans="1:154">
      <c r="A26" s="10" t="s">
        <v>299</v>
      </c>
      <c r="B26" s="9">
        <v>0</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9">
        <v>0</v>
      </c>
      <c r="BF26" s="9">
        <v>-207640.65</v>
      </c>
      <c r="BG26" s="9">
        <v>-4406.6400000000003</v>
      </c>
      <c r="BH26" s="9">
        <v>0</v>
      </c>
      <c r="BI26" s="9">
        <v>0</v>
      </c>
      <c r="BJ26" s="9">
        <v>-277.22000000000003</v>
      </c>
      <c r="BK26" s="9">
        <v>0</v>
      </c>
      <c r="BL26" s="9">
        <v>0</v>
      </c>
      <c r="BM26" s="9">
        <v>0</v>
      </c>
      <c r="BN26" s="9">
        <v>0</v>
      </c>
      <c r="BO26" s="9">
        <v>0</v>
      </c>
      <c r="BP26" s="9">
        <v>0</v>
      </c>
      <c r="BQ26" s="9">
        <v>0</v>
      </c>
      <c r="BR26" s="9">
        <v>0</v>
      </c>
      <c r="BS26" s="9">
        <v>0</v>
      </c>
      <c r="BT26" s="9">
        <v>0</v>
      </c>
      <c r="BU26" s="9">
        <v>0</v>
      </c>
      <c r="BV26" s="9">
        <v>0</v>
      </c>
      <c r="BW26" s="9">
        <v>0</v>
      </c>
      <c r="BX26" s="9">
        <v>0</v>
      </c>
      <c r="BY26" s="9">
        <v>0</v>
      </c>
      <c r="BZ26" s="9">
        <v>0</v>
      </c>
      <c r="CA26" s="9"/>
      <c r="CB26" s="9"/>
      <c r="CC26" s="9"/>
      <c r="CD26" s="9"/>
      <c r="CE26" s="9"/>
      <c r="CF26" s="9"/>
      <c r="CG26" s="9"/>
      <c r="CH26" s="9"/>
      <c r="CI26" s="9"/>
      <c r="CJ26" s="9"/>
      <c r="CK26" s="9"/>
      <c r="CL26" s="9"/>
      <c r="CM26" s="9"/>
      <c r="CN26" s="9"/>
      <c r="CO26" s="9"/>
      <c r="CP26" s="9"/>
      <c r="CQ26" s="9"/>
      <c r="CR26" s="9">
        <f t="shared" si="14"/>
        <v>-212324.51</v>
      </c>
      <c r="CT26" s="9">
        <f t="shared" si="45"/>
        <v>0</v>
      </c>
      <c r="CU26" s="9">
        <f t="shared" si="16"/>
        <v>-212324.51</v>
      </c>
      <c r="CX26" s="9">
        <f t="shared" si="17"/>
        <v>0</v>
      </c>
      <c r="CY26" s="9">
        <f t="shared" si="18"/>
        <v>0</v>
      </c>
      <c r="CZ26" s="9">
        <f t="shared" si="19"/>
        <v>9151.630000000001</v>
      </c>
      <c r="DA26" s="7">
        <f t="shared" si="20"/>
        <v>9151.630000000001</v>
      </c>
      <c r="DB26" s="7">
        <f t="shared" si="21"/>
        <v>0</v>
      </c>
      <c r="DC26" s="9">
        <f t="shared" si="44"/>
        <v>0</v>
      </c>
      <c r="DD26" s="9">
        <f t="shared" si="44"/>
        <v>0</v>
      </c>
      <c r="DE26" s="32">
        <f t="shared" si="22"/>
        <v>0</v>
      </c>
      <c r="DF26" s="32">
        <f t="shared" si="23"/>
        <v>0</v>
      </c>
      <c r="DG26" s="32">
        <f t="shared" si="24"/>
        <v>0</v>
      </c>
      <c r="DH26" s="22"/>
      <c r="DI26" s="9">
        <f t="shared" si="25"/>
        <v>0</v>
      </c>
      <c r="DJ26" s="9">
        <f t="shared" si="26"/>
        <v>9151.630000000001</v>
      </c>
      <c r="DK26" s="9">
        <f t="shared" si="27"/>
        <v>203448.65999999997</v>
      </c>
      <c r="DL26" s="7">
        <f t="shared" si="28"/>
        <v>212600.28999999998</v>
      </c>
      <c r="DM26" s="7">
        <f t="shared" si="29"/>
        <v>-212047.29</v>
      </c>
      <c r="DN26" s="32">
        <f t="shared" si="30"/>
        <v>0</v>
      </c>
      <c r="DO26" s="32">
        <f t="shared" si="31"/>
        <v>212047.29</v>
      </c>
      <c r="DP26" s="21"/>
      <c r="DQ26" s="9">
        <f t="shared" si="32"/>
        <v>552.9999999999709</v>
      </c>
      <c r="DR26" s="9">
        <f t="shared" si="33"/>
        <v>255.83</v>
      </c>
      <c r="DS26" s="9">
        <f t="shared" si="34"/>
        <v>808.82999999997094</v>
      </c>
      <c r="DT26" s="9">
        <f t="shared" si="35"/>
        <v>-277.22000000000003</v>
      </c>
      <c r="DU26" s="21"/>
      <c r="DV26" s="9">
        <f t="shared" si="36"/>
        <v>531.60999999997091</v>
      </c>
      <c r="DW26" s="9">
        <f t="shared" si="37"/>
        <v>0</v>
      </c>
      <c r="DX26" s="9">
        <f t="shared" si="38"/>
        <v>531.60999999997091</v>
      </c>
      <c r="DY26" s="9">
        <f t="shared" si="39"/>
        <v>0</v>
      </c>
      <c r="DZ26" s="21"/>
      <c r="EA26" s="9">
        <f t="shared" si="40"/>
        <v>531.60999999997091</v>
      </c>
      <c r="EB26" s="9">
        <f t="shared" si="41"/>
        <v>0</v>
      </c>
      <c r="EC26" s="9">
        <f t="shared" si="42"/>
        <v>531.60999999997091</v>
      </c>
      <c r="ED26" s="9">
        <f t="shared" si="43"/>
        <v>0</v>
      </c>
    </row>
    <row r="27" spans="1:154">
      <c r="A27" s="10" t="s">
        <v>317</v>
      </c>
      <c r="B27" s="9">
        <v>0</v>
      </c>
      <c r="C27" s="9">
        <v>0</v>
      </c>
      <c r="D27" s="9">
        <v>0</v>
      </c>
      <c r="E27" s="9">
        <v>0</v>
      </c>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0</v>
      </c>
      <c r="AS27" s="9">
        <v>0</v>
      </c>
      <c r="AT27" s="9">
        <v>0</v>
      </c>
      <c r="AU27" s="9">
        <v>0</v>
      </c>
      <c r="AV27" s="9">
        <v>0</v>
      </c>
      <c r="AW27" s="9">
        <v>0</v>
      </c>
      <c r="AX27" s="9">
        <v>0</v>
      </c>
      <c r="AY27" s="9">
        <v>0</v>
      </c>
      <c r="AZ27" s="9">
        <v>0</v>
      </c>
      <c r="BA27" s="9">
        <v>0</v>
      </c>
      <c r="BB27" s="9">
        <v>0</v>
      </c>
      <c r="BC27" s="9">
        <v>0</v>
      </c>
      <c r="BD27" s="9">
        <v>0</v>
      </c>
      <c r="BE27" s="9">
        <v>0</v>
      </c>
      <c r="BF27" s="9">
        <v>0</v>
      </c>
      <c r="BG27" s="9">
        <v>-173863.29</v>
      </c>
      <c r="BH27" s="9">
        <v>0</v>
      </c>
      <c r="BI27" s="9">
        <v>0</v>
      </c>
      <c r="BJ27" s="9">
        <v>-102.5</v>
      </c>
      <c r="BK27" s="9">
        <v>0</v>
      </c>
      <c r="BL27" s="9">
        <v>0</v>
      </c>
      <c r="BM27" s="9">
        <v>0</v>
      </c>
      <c r="BN27" s="9">
        <v>0</v>
      </c>
      <c r="BO27" s="9">
        <v>0</v>
      </c>
      <c r="BP27" s="9">
        <v>0</v>
      </c>
      <c r="BQ27" s="9">
        <v>0</v>
      </c>
      <c r="BR27" s="9">
        <v>0</v>
      </c>
      <c r="BS27" s="9">
        <v>0</v>
      </c>
      <c r="BT27" s="9">
        <v>0</v>
      </c>
      <c r="BU27" s="9">
        <v>0</v>
      </c>
      <c r="BV27" s="9">
        <v>0</v>
      </c>
      <c r="BW27" s="9">
        <v>0</v>
      </c>
      <c r="BX27" s="9">
        <v>0</v>
      </c>
      <c r="BY27" s="9">
        <v>0</v>
      </c>
      <c r="BZ27" s="9">
        <v>0</v>
      </c>
      <c r="CA27" s="9"/>
      <c r="CB27" s="9"/>
      <c r="CC27" s="9"/>
      <c r="CD27" s="9"/>
      <c r="CE27" s="9"/>
      <c r="CF27" s="9"/>
      <c r="CG27" s="9"/>
      <c r="CH27" s="9"/>
      <c r="CI27" s="9"/>
      <c r="CJ27" s="9"/>
      <c r="CK27" s="9"/>
      <c r="CL27" s="9"/>
      <c r="CM27" s="9"/>
      <c r="CN27" s="9"/>
      <c r="CO27" s="9"/>
      <c r="CP27" s="9"/>
      <c r="CQ27" s="9"/>
      <c r="CR27" s="9">
        <f t="shared" si="14"/>
        <v>-173965.79</v>
      </c>
      <c r="CT27" s="9">
        <f>SUM(B28:AI28)</f>
        <v>0</v>
      </c>
      <c r="CU27" s="9">
        <f t="shared" si="16"/>
        <v>-173965.79</v>
      </c>
      <c r="CX27" s="9">
        <f t="shared" si="17"/>
        <v>0</v>
      </c>
      <c r="CY27" s="9">
        <f t="shared" si="18"/>
        <v>0</v>
      </c>
      <c r="CZ27" s="9">
        <f t="shared" si="19"/>
        <v>0</v>
      </c>
      <c r="DA27" s="7">
        <f t="shared" si="20"/>
        <v>0</v>
      </c>
      <c r="DB27" s="7">
        <f t="shared" si="21"/>
        <v>0</v>
      </c>
      <c r="DC27" s="9">
        <f t="shared" si="44"/>
        <v>0</v>
      </c>
      <c r="DD27" s="9">
        <f t="shared" si="44"/>
        <v>0</v>
      </c>
      <c r="DE27" s="32">
        <f t="shared" si="22"/>
        <v>0</v>
      </c>
      <c r="DF27" s="32">
        <f t="shared" si="23"/>
        <v>0</v>
      </c>
      <c r="DG27" s="32">
        <f t="shared" si="24"/>
        <v>0</v>
      </c>
      <c r="DH27" s="22"/>
      <c r="DI27" s="9">
        <f t="shared" si="25"/>
        <v>0</v>
      </c>
      <c r="DJ27" s="9">
        <f t="shared" si="26"/>
        <v>0</v>
      </c>
      <c r="DK27" s="9">
        <f t="shared" si="27"/>
        <v>191742.58999999997</v>
      </c>
      <c r="DL27" s="7">
        <f t="shared" si="28"/>
        <v>191742.58999999997</v>
      </c>
      <c r="DM27" s="7">
        <f t="shared" si="29"/>
        <v>-173863.29</v>
      </c>
      <c r="DN27" s="32">
        <f t="shared" si="30"/>
        <v>0</v>
      </c>
      <c r="DO27" s="32">
        <f t="shared" si="31"/>
        <v>173863.29</v>
      </c>
      <c r="DP27" s="21"/>
      <c r="DQ27" s="9">
        <f t="shared" si="32"/>
        <v>17879.299999999959</v>
      </c>
      <c r="DR27" s="9">
        <f t="shared" si="33"/>
        <v>262.45</v>
      </c>
      <c r="DS27" s="9">
        <f t="shared" si="34"/>
        <v>18141.74999999996</v>
      </c>
      <c r="DT27" s="9">
        <f t="shared" si="35"/>
        <v>-102.5</v>
      </c>
      <c r="DU27" s="21"/>
      <c r="DV27" s="9">
        <f t="shared" si="36"/>
        <v>18039.24999999996</v>
      </c>
      <c r="DW27" s="9">
        <f t="shared" si="37"/>
        <v>0</v>
      </c>
      <c r="DX27" s="9">
        <f t="shared" si="38"/>
        <v>18039.24999999996</v>
      </c>
      <c r="DY27" s="9">
        <f t="shared" si="39"/>
        <v>0</v>
      </c>
      <c r="DZ27" s="21"/>
      <c r="EA27" s="9">
        <f t="shared" si="40"/>
        <v>18039.24999999996</v>
      </c>
      <c r="EB27" s="9">
        <f t="shared" si="41"/>
        <v>0</v>
      </c>
      <c r="EC27" s="9">
        <f t="shared" si="42"/>
        <v>18039.24999999996</v>
      </c>
      <c r="ED27" s="9">
        <f t="shared" si="43"/>
        <v>0</v>
      </c>
    </row>
    <row r="28" spans="1:154">
      <c r="A28" s="10" t="s">
        <v>318</v>
      </c>
      <c r="B28" s="9">
        <v>0</v>
      </c>
      <c r="C28" s="9">
        <v>0</v>
      </c>
      <c r="D28" s="9">
        <v>0</v>
      </c>
      <c r="E28" s="9">
        <v>0</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c r="AQ28" s="9">
        <v>0</v>
      </c>
      <c r="AR28" s="9">
        <v>0</v>
      </c>
      <c r="AS28" s="9">
        <v>0</v>
      </c>
      <c r="AT28" s="9">
        <v>0</v>
      </c>
      <c r="AU28" s="9">
        <v>0</v>
      </c>
      <c r="AV28" s="9">
        <v>0</v>
      </c>
      <c r="AW28" s="9">
        <v>0</v>
      </c>
      <c r="AX28" s="9">
        <v>0</v>
      </c>
      <c r="AY28" s="9">
        <v>0</v>
      </c>
      <c r="AZ28" s="9">
        <v>0</v>
      </c>
      <c r="BA28" s="9">
        <v>0</v>
      </c>
      <c r="BB28" s="9">
        <v>0</v>
      </c>
      <c r="BC28" s="9">
        <v>0</v>
      </c>
      <c r="BD28" s="9">
        <v>0</v>
      </c>
      <c r="BE28" s="9">
        <v>0</v>
      </c>
      <c r="BF28" s="9">
        <v>0</v>
      </c>
      <c r="BG28" s="9">
        <v>-50445.43</v>
      </c>
      <c r="BH28" s="9">
        <v>0</v>
      </c>
      <c r="BI28" s="9">
        <v>0</v>
      </c>
      <c r="BJ28" s="9">
        <v>0</v>
      </c>
      <c r="BK28" s="9">
        <v>0</v>
      </c>
      <c r="BL28" s="9">
        <v>0</v>
      </c>
      <c r="BM28" s="9">
        <v>0</v>
      </c>
      <c r="BN28" s="9">
        <v>0</v>
      </c>
      <c r="BO28" s="9">
        <v>0</v>
      </c>
      <c r="BP28" s="9">
        <v>0</v>
      </c>
      <c r="BQ28" s="9">
        <v>0</v>
      </c>
      <c r="BR28" s="9">
        <v>0</v>
      </c>
      <c r="BS28" s="9">
        <v>0</v>
      </c>
      <c r="BT28" s="9">
        <v>0</v>
      </c>
      <c r="BU28" s="9">
        <v>0</v>
      </c>
      <c r="BV28" s="9">
        <v>0</v>
      </c>
      <c r="BW28" s="9">
        <v>0</v>
      </c>
      <c r="BX28" s="9">
        <v>0</v>
      </c>
      <c r="BY28" s="9">
        <v>0</v>
      </c>
      <c r="BZ28" s="9">
        <v>0</v>
      </c>
      <c r="CA28" s="9"/>
      <c r="CB28" s="9"/>
      <c r="CC28" s="9"/>
      <c r="CD28" s="9"/>
      <c r="CE28" s="9"/>
      <c r="CF28" s="9"/>
      <c r="CG28" s="9"/>
      <c r="CH28" s="9"/>
      <c r="CI28" s="9"/>
      <c r="CJ28" s="9"/>
      <c r="CK28" s="9"/>
      <c r="CL28" s="9"/>
      <c r="CM28" s="9"/>
      <c r="CN28" s="9"/>
      <c r="CO28" s="9"/>
      <c r="CP28" s="9"/>
      <c r="CQ28" s="9"/>
      <c r="CR28" s="9">
        <f t="shared" si="14"/>
        <v>-50445.43</v>
      </c>
      <c r="CT28" s="9">
        <f>SUM(B29:AI29)</f>
        <v>0</v>
      </c>
      <c r="CU28" s="9">
        <f t="shared" si="16"/>
        <v>-50445.43</v>
      </c>
      <c r="CX28" s="9">
        <f t="shared" si="17"/>
        <v>0</v>
      </c>
      <c r="CY28" s="9">
        <f t="shared" si="18"/>
        <v>0</v>
      </c>
      <c r="CZ28" s="9">
        <f t="shared" si="19"/>
        <v>0</v>
      </c>
      <c r="DA28" s="7">
        <f t="shared" si="20"/>
        <v>0</v>
      </c>
      <c r="DB28" s="7">
        <f t="shared" si="21"/>
        <v>0</v>
      </c>
      <c r="DC28" s="9">
        <f t="shared" si="44"/>
        <v>0</v>
      </c>
      <c r="DD28" s="9">
        <f t="shared" si="44"/>
        <v>0</v>
      </c>
      <c r="DE28" s="32">
        <f t="shared" si="22"/>
        <v>0</v>
      </c>
      <c r="DF28" s="32">
        <f t="shared" si="23"/>
        <v>0</v>
      </c>
      <c r="DG28" s="32">
        <f t="shared" si="24"/>
        <v>0</v>
      </c>
      <c r="DH28" s="22"/>
      <c r="DI28" s="9">
        <f t="shared" si="25"/>
        <v>0</v>
      </c>
      <c r="DJ28" s="9">
        <f t="shared" si="26"/>
        <v>0</v>
      </c>
      <c r="DK28" s="9">
        <f t="shared" si="27"/>
        <v>50874.600000000006</v>
      </c>
      <c r="DL28" s="7">
        <f t="shared" si="28"/>
        <v>50874.600000000006</v>
      </c>
      <c r="DM28" s="7">
        <f t="shared" si="29"/>
        <v>-50445.43</v>
      </c>
      <c r="DN28" s="32">
        <f t="shared" si="30"/>
        <v>0</v>
      </c>
      <c r="DO28" s="32">
        <f t="shared" si="31"/>
        <v>50445.43</v>
      </c>
      <c r="DP28" s="21"/>
      <c r="DQ28" s="9">
        <f t="shared" si="32"/>
        <v>429.17000000000553</v>
      </c>
      <c r="DR28" s="9">
        <f t="shared" si="33"/>
        <v>-3.9200000000000017</v>
      </c>
      <c r="DS28" s="9">
        <f t="shared" si="34"/>
        <v>425.25000000000551</v>
      </c>
      <c r="DT28" s="9">
        <f t="shared" si="35"/>
        <v>0</v>
      </c>
      <c r="DU28" s="21"/>
      <c r="DV28" s="9">
        <f t="shared" si="36"/>
        <v>425.25000000000551</v>
      </c>
      <c r="DW28" s="9">
        <f t="shared" si="37"/>
        <v>0</v>
      </c>
      <c r="DX28" s="9">
        <f t="shared" si="38"/>
        <v>425.25000000000551</v>
      </c>
      <c r="DY28" s="9">
        <f t="shared" si="39"/>
        <v>0</v>
      </c>
      <c r="DZ28" s="21"/>
      <c r="EA28" s="9">
        <f t="shared" si="40"/>
        <v>425.25000000000551</v>
      </c>
      <c r="EB28" s="9">
        <f t="shared" si="41"/>
        <v>0</v>
      </c>
      <c r="EC28" s="9">
        <f t="shared" si="42"/>
        <v>425.25000000000551</v>
      </c>
      <c r="ED28" s="9">
        <f t="shared" si="43"/>
        <v>0</v>
      </c>
    </row>
    <row r="29" spans="1:154">
      <c r="A29" s="247" t="s">
        <v>356</v>
      </c>
      <c r="B29" s="9">
        <v>0</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0</v>
      </c>
      <c r="AS29" s="9">
        <v>0</v>
      </c>
      <c r="AT29" s="9">
        <v>0</v>
      </c>
      <c r="AU29" s="9">
        <v>0</v>
      </c>
      <c r="AV29" s="9">
        <v>0</v>
      </c>
      <c r="AW29" s="9">
        <v>0</v>
      </c>
      <c r="AX29" s="9">
        <v>0</v>
      </c>
      <c r="AY29" s="9">
        <v>0</v>
      </c>
      <c r="AZ29" s="9">
        <v>0</v>
      </c>
      <c r="BA29" s="9">
        <v>0</v>
      </c>
      <c r="BB29" s="9">
        <v>0</v>
      </c>
      <c r="BC29" s="9">
        <v>0</v>
      </c>
      <c r="BD29" s="9">
        <v>0</v>
      </c>
      <c r="BE29" s="9">
        <v>0</v>
      </c>
      <c r="BF29" s="9">
        <v>0</v>
      </c>
      <c r="BG29" s="9">
        <v>0</v>
      </c>
      <c r="BH29" s="9">
        <v>0</v>
      </c>
      <c r="BI29" s="9">
        <v>0</v>
      </c>
      <c r="BJ29" s="9">
        <v>0</v>
      </c>
      <c r="BK29" s="9">
        <v>0</v>
      </c>
      <c r="BL29" s="9">
        <v>0</v>
      </c>
      <c r="BM29" s="9">
        <v>0</v>
      </c>
      <c r="BN29" s="9">
        <v>0</v>
      </c>
      <c r="BO29" s="9">
        <v>0</v>
      </c>
      <c r="BP29" s="9">
        <v>0</v>
      </c>
      <c r="BQ29" s="9">
        <v>-12086502.66</v>
      </c>
      <c r="BR29" s="9">
        <v>0</v>
      </c>
      <c r="BS29" s="9">
        <v>0</v>
      </c>
      <c r="BT29" s="9">
        <v>0</v>
      </c>
      <c r="BU29" s="9">
        <v>0</v>
      </c>
      <c r="BV29" s="9">
        <v>-90000</v>
      </c>
      <c r="BW29" s="9">
        <v>0</v>
      </c>
      <c r="BX29" s="9">
        <v>0</v>
      </c>
      <c r="BY29" s="9">
        <v>-11030733.41</v>
      </c>
      <c r="BZ29" s="9">
        <v>0</v>
      </c>
      <c r="CA29" s="9">
        <f>(-24027724.76+23207236.07)</f>
        <v>-820488.69000000134</v>
      </c>
      <c r="CB29" s="9"/>
      <c r="CC29" s="9"/>
      <c r="CD29" s="9"/>
      <c r="CE29" s="9"/>
      <c r="CF29" s="9"/>
      <c r="CG29" s="9"/>
      <c r="CH29" s="9"/>
      <c r="CI29" s="9"/>
      <c r="CJ29" s="9"/>
      <c r="CK29" s="9"/>
      <c r="CL29" s="9"/>
      <c r="CM29" s="9"/>
      <c r="CN29" s="9"/>
      <c r="CO29" s="9"/>
      <c r="CP29" s="9"/>
      <c r="CQ29" s="9"/>
      <c r="CR29" s="9">
        <f t="shared" si="14"/>
        <v>-24027724.760000002</v>
      </c>
      <c r="CT29" s="9">
        <f>SUM(B31:AI31)</f>
        <v>0</v>
      </c>
      <c r="CU29" s="9">
        <f t="shared" si="16"/>
        <v>-24027724.760000002</v>
      </c>
      <c r="CX29" s="9">
        <f t="shared" si="17"/>
        <v>0</v>
      </c>
      <c r="CY29" s="9">
        <f t="shared" si="18"/>
        <v>0</v>
      </c>
      <c r="CZ29" s="9">
        <f t="shared" si="19"/>
        <v>0</v>
      </c>
      <c r="DA29" s="7">
        <f t="shared" si="20"/>
        <v>0</v>
      </c>
      <c r="DB29" s="7">
        <f t="shared" si="21"/>
        <v>0</v>
      </c>
      <c r="DC29" s="9">
        <f t="shared" si="44"/>
        <v>0</v>
      </c>
      <c r="DD29" s="9">
        <f t="shared" si="44"/>
        <v>0</v>
      </c>
      <c r="DE29" s="32">
        <f t="shared" si="22"/>
        <v>0</v>
      </c>
      <c r="DF29" s="32">
        <f t="shared" si="23"/>
        <v>0</v>
      </c>
      <c r="DG29" s="32">
        <f t="shared" si="24"/>
        <v>0</v>
      </c>
      <c r="DH29" s="22"/>
      <c r="DI29" s="9">
        <f t="shared" si="25"/>
        <v>0</v>
      </c>
      <c r="DJ29" s="9">
        <f t="shared" si="26"/>
        <v>0</v>
      </c>
      <c r="DK29" s="9">
        <f t="shared" si="27"/>
        <v>186988.62</v>
      </c>
      <c r="DL29" s="7">
        <f t="shared" si="28"/>
        <v>186988.62</v>
      </c>
      <c r="DM29" s="7">
        <f t="shared" si="29"/>
        <v>0</v>
      </c>
      <c r="DN29" s="32">
        <f t="shared" si="30"/>
        <v>0</v>
      </c>
      <c r="DO29" s="32">
        <f t="shared" si="31"/>
        <v>0</v>
      </c>
      <c r="DP29" s="21"/>
      <c r="DQ29" s="9">
        <f t="shared" si="32"/>
        <v>186988.62</v>
      </c>
      <c r="DR29" s="9">
        <f t="shared" si="33"/>
        <v>16956083.670000002</v>
      </c>
      <c r="DS29" s="9">
        <f t="shared" si="34"/>
        <v>17143072.290000003</v>
      </c>
      <c r="DT29" s="9">
        <f t="shared" si="35"/>
        <v>-12086502.66</v>
      </c>
      <c r="DU29" s="21"/>
      <c r="DV29" s="9">
        <f t="shared" si="36"/>
        <v>5056569.6300000027</v>
      </c>
      <c r="DW29" s="9">
        <f t="shared" si="37"/>
        <v>7193397.2799999993</v>
      </c>
      <c r="DX29" s="9">
        <f t="shared" si="38"/>
        <v>12249966.910000002</v>
      </c>
      <c r="DY29" s="9">
        <f t="shared" si="39"/>
        <v>-11941222.100000001</v>
      </c>
      <c r="DZ29" s="21"/>
      <c r="EA29" s="9">
        <f t="shared" si="40"/>
        <v>308744.81000000052</v>
      </c>
      <c r="EB29" s="9">
        <f t="shared" si="41"/>
        <v>0</v>
      </c>
      <c r="EC29" s="9">
        <f t="shared" si="42"/>
        <v>308744.81000000052</v>
      </c>
      <c r="ED29" s="9">
        <f t="shared" si="43"/>
        <v>0</v>
      </c>
    </row>
    <row r="30" spans="1:154">
      <c r="A30" s="258" t="s">
        <v>385</v>
      </c>
      <c r="B30" s="9">
        <v>0</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-7313759.25</v>
      </c>
      <c r="CB30" s="9"/>
      <c r="CC30" s="9"/>
      <c r="CD30" s="9"/>
      <c r="CE30" s="9"/>
      <c r="CF30" s="9"/>
      <c r="CG30" s="9"/>
      <c r="CH30" s="9"/>
      <c r="CI30" s="9"/>
      <c r="CJ30" s="9"/>
      <c r="CK30" s="9"/>
      <c r="CL30" s="9"/>
      <c r="CM30" s="9"/>
      <c r="CN30" s="9"/>
      <c r="CO30" s="9"/>
      <c r="CP30" s="9"/>
      <c r="CQ30" s="9"/>
      <c r="CR30" s="9">
        <f t="shared" si="14"/>
        <v>-7313759.25</v>
      </c>
      <c r="CT30" s="9">
        <f>SUM(B32:AI32)</f>
        <v>0</v>
      </c>
      <c r="CU30" s="9">
        <f t="shared" ref="CU30" si="46">CR30-CT30</f>
        <v>-7313759.25</v>
      </c>
      <c r="CX30" s="9">
        <f t="shared" si="17"/>
        <v>0</v>
      </c>
      <c r="CY30" s="9">
        <f t="shared" si="18"/>
        <v>0</v>
      </c>
      <c r="CZ30" s="9">
        <f t="shared" si="19"/>
        <v>0</v>
      </c>
      <c r="DA30" s="7">
        <f t="shared" si="20"/>
        <v>0</v>
      </c>
      <c r="DB30" s="7">
        <f t="shared" si="21"/>
        <v>0</v>
      </c>
      <c r="DC30" s="9">
        <f t="shared" si="44"/>
        <v>0</v>
      </c>
      <c r="DD30" s="9">
        <f t="shared" si="44"/>
        <v>0</v>
      </c>
      <c r="DE30" s="32">
        <f t="shared" si="22"/>
        <v>0</v>
      </c>
      <c r="DF30" s="32">
        <f t="shared" si="23"/>
        <v>0</v>
      </c>
      <c r="DG30" s="32">
        <f t="shared" si="24"/>
        <v>0</v>
      </c>
      <c r="DH30" s="22"/>
      <c r="DI30" s="9">
        <f t="shared" si="25"/>
        <v>0</v>
      </c>
      <c r="DJ30" s="9">
        <f t="shared" si="26"/>
        <v>0</v>
      </c>
      <c r="DK30" s="9">
        <f t="shared" si="27"/>
        <v>58471.61</v>
      </c>
      <c r="DL30" s="7">
        <f t="shared" si="28"/>
        <v>58471.61</v>
      </c>
      <c r="DM30" s="7">
        <f t="shared" si="29"/>
        <v>0</v>
      </c>
      <c r="DN30" s="32">
        <f t="shared" si="30"/>
        <v>0</v>
      </c>
      <c r="DO30" s="32">
        <f t="shared" si="31"/>
        <v>0</v>
      </c>
      <c r="DP30" s="21"/>
      <c r="DQ30" s="9">
        <f t="shared" si="32"/>
        <v>58471.61</v>
      </c>
      <c r="DR30" s="9">
        <f t="shared" si="33"/>
        <v>2710991.31</v>
      </c>
      <c r="DS30" s="9">
        <f t="shared" si="34"/>
        <v>2769462.92</v>
      </c>
      <c r="DT30" s="9">
        <f t="shared" si="35"/>
        <v>0</v>
      </c>
      <c r="DU30" s="21"/>
      <c r="DV30" s="9">
        <f t="shared" si="36"/>
        <v>2769462.92</v>
      </c>
      <c r="DW30" s="9">
        <f t="shared" si="37"/>
        <v>4850102.5</v>
      </c>
      <c r="DX30" s="9">
        <f t="shared" si="38"/>
        <v>7619565.4199999999</v>
      </c>
      <c r="DY30" s="9">
        <f t="shared" si="39"/>
        <v>-7313759.25</v>
      </c>
      <c r="DZ30" s="21"/>
      <c r="EA30" s="9">
        <f t="shared" si="40"/>
        <v>305806.16999999993</v>
      </c>
      <c r="EB30" s="9">
        <f t="shared" si="41"/>
        <v>0</v>
      </c>
      <c r="EC30" s="9">
        <f t="shared" si="42"/>
        <v>305806.16999999993</v>
      </c>
      <c r="ED30" s="9">
        <f t="shared" si="43"/>
        <v>0</v>
      </c>
    </row>
    <row r="31" spans="1:154">
      <c r="A31" s="10" t="s">
        <v>315</v>
      </c>
      <c r="B31" s="9">
        <v>0</v>
      </c>
      <c r="C31" s="9">
        <v>0</v>
      </c>
      <c r="D31" s="9">
        <v>0</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-2199339.17</v>
      </c>
      <c r="BO31" s="9">
        <v>-107238.67000000001</v>
      </c>
      <c r="BP31" s="9">
        <v>-125326.38</v>
      </c>
      <c r="BQ31" s="9">
        <v>0</v>
      </c>
      <c r="BR31" s="9">
        <v>-32693.22</v>
      </c>
      <c r="BS31" s="9">
        <v>16822.75</v>
      </c>
      <c r="BT31" s="9">
        <v>10946.43</v>
      </c>
      <c r="BU31" s="9">
        <v>0</v>
      </c>
      <c r="BV31" s="9">
        <v>471.95</v>
      </c>
      <c r="BW31" s="9">
        <v>0</v>
      </c>
      <c r="BX31" s="9">
        <v>26873.5</v>
      </c>
      <c r="BY31" s="9">
        <v>-5702.03</v>
      </c>
      <c r="BZ31" s="9">
        <v>0</v>
      </c>
      <c r="CA31" s="9"/>
      <c r="CB31" s="9"/>
      <c r="CC31" s="9"/>
      <c r="CD31" s="9"/>
      <c r="CE31" s="9"/>
      <c r="CF31" s="9"/>
      <c r="CG31" s="9"/>
      <c r="CH31" s="9"/>
      <c r="CI31" s="9"/>
      <c r="CJ31" s="9"/>
      <c r="CK31" s="9"/>
      <c r="CL31" s="9"/>
      <c r="CM31" s="9"/>
      <c r="CN31" s="9"/>
      <c r="CO31" s="9"/>
      <c r="CP31" s="9"/>
      <c r="CQ31" s="9"/>
      <c r="CR31" s="9">
        <f t="shared" si="14"/>
        <v>-2415184.8399999994</v>
      </c>
      <c r="CT31" s="9">
        <f>SUM(B32:AI32)</f>
        <v>0</v>
      </c>
      <c r="CU31" s="9">
        <f t="shared" si="16"/>
        <v>-2415184.8399999994</v>
      </c>
      <c r="CX31" s="9">
        <f t="shared" si="17"/>
        <v>0</v>
      </c>
      <c r="CY31" s="9">
        <f t="shared" si="18"/>
        <v>0</v>
      </c>
      <c r="CZ31" s="9">
        <f t="shared" si="19"/>
        <v>0</v>
      </c>
      <c r="DA31" s="7">
        <f t="shared" si="20"/>
        <v>0</v>
      </c>
      <c r="DB31" s="7">
        <f t="shared" si="21"/>
        <v>0</v>
      </c>
      <c r="DC31" s="9">
        <f t="shared" si="44"/>
        <v>0</v>
      </c>
      <c r="DD31" s="9">
        <f t="shared" si="44"/>
        <v>0</v>
      </c>
      <c r="DE31" s="32">
        <f t="shared" si="22"/>
        <v>0</v>
      </c>
      <c r="DF31" s="32">
        <f t="shared" si="23"/>
        <v>0</v>
      </c>
      <c r="DG31" s="32">
        <f t="shared" si="24"/>
        <v>0</v>
      </c>
      <c r="DH31" s="22"/>
      <c r="DI31" s="9">
        <f t="shared" si="25"/>
        <v>0</v>
      </c>
      <c r="DJ31" s="9">
        <f t="shared" si="26"/>
        <v>0</v>
      </c>
      <c r="DK31" s="9">
        <f t="shared" si="27"/>
        <v>879209.7</v>
      </c>
      <c r="DL31" s="7">
        <f t="shared" si="28"/>
        <v>879209.7</v>
      </c>
      <c r="DM31" s="7">
        <f t="shared" si="29"/>
        <v>0</v>
      </c>
      <c r="DN31" s="32">
        <f t="shared" si="30"/>
        <v>0</v>
      </c>
      <c r="DO31" s="32">
        <f t="shared" si="31"/>
        <v>0</v>
      </c>
      <c r="DP31" s="21"/>
      <c r="DQ31" s="9">
        <f t="shared" si="32"/>
        <v>879209.7</v>
      </c>
      <c r="DR31" s="9">
        <f t="shared" si="33"/>
        <v>1557839.9800000002</v>
      </c>
      <c r="DS31" s="9">
        <f t="shared" si="34"/>
        <v>2437049.6800000002</v>
      </c>
      <c r="DT31" s="9">
        <f t="shared" si="35"/>
        <v>-2447774.69</v>
      </c>
      <c r="DU31" s="21"/>
      <c r="DV31" s="9">
        <f t="shared" si="36"/>
        <v>-10725.009999999776</v>
      </c>
      <c r="DW31" s="9">
        <f t="shared" si="37"/>
        <v>-21864.839999999997</v>
      </c>
      <c r="DX31" s="9">
        <f t="shared" si="38"/>
        <v>-32589.849999999773</v>
      </c>
      <c r="DY31" s="9">
        <f t="shared" si="39"/>
        <v>32589.850000000006</v>
      </c>
      <c r="DZ31" s="21"/>
      <c r="EA31" s="9">
        <f t="shared" si="40"/>
        <v>2.3283064365386963E-10</v>
      </c>
      <c r="EB31" s="9">
        <f t="shared" si="41"/>
        <v>0</v>
      </c>
      <c r="EC31" s="9">
        <f t="shared" si="42"/>
        <v>2.3283064365386963E-10</v>
      </c>
      <c r="ED31" s="9">
        <f t="shared" si="43"/>
        <v>0</v>
      </c>
    </row>
    <row r="32" spans="1:154">
      <c r="A32" s="10" t="s">
        <v>312</v>
      </c>
      <c r="B32" s="9">
        <v>0</v>
      </c>
      <c r="C32" s="9">
        <v>0</v>
      </c>
      <c r="D32" s="9">
        <v>0</v>
      </c>
      <c r="E32" s="9">
        <v>0</v>
      </c>
      <c r="F32" s="9">
        <v>0</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v>
      </c>
      <c r="AJ32" s="9">
        <v>0</v>
      </c>
      <c r="AK32" s="9">
        <v>0</v>
      </c>
      <c r="AL32" s="9">
        <v>0</v>
      </c>
      <c r="AM32" s="9">
        <v>0</v>
      </c>
      <c r="AN32" s="9">
        <v>0</v>
      </c>
      <c r="AO32" s="9">
        <v>0</v>
      </c>
      <c r="AP32" s="9">
        <v>0</v>
      </c>
      <c r="AQ32" s="9">
        <v>0</v>
      </c>
      <c r="AR32" s="9">
        <v>0</v>
      </c>
      <c r="AS32" s="9">
        <v>0</v>
      </c>
      <c r="AT32" s="9">
        <v>0</v>
      </c>
      <c r="AU32" s="9">
        <v>0</v>
      </c>
      <c r="AV32" s="9">
        <v>0</v>
      </c>
      <c r="AW32" s="9">
        <v>0</v>
      </c>
      <c r="AX32" s="9">
        <v>0</v>
      </c>
      <c r="AY32" s="9">
        <v>0</v>
      </c>
      <c r="AZ32" s="9">
        <v>0</v>
      </c>
      <c r="BA32" s="9">
        <v>0</v>
      </c>
      <c r="BB32" s="9">
        <v>0</v>
      </c>
      <c r="BC32" s="9">
        <v>0</v>
      </c>
      <c r="BD32" s="9">
        <v>0</v>
      </c>
      <c r="BE32" s="9">
        <v>0</v>
      </c>
      <c r="BF32" s="9">
        <v>0</v>
      </c>
      <c r="BG32" s="9">
        <v>0</v>
      </c>
      <c r="BH32" s="9">
        <v>0</v>
      </c>
      <c r="BI32" s="9">
        <v>0</v>
      </c>
      <c r="BJ32" s="9">
        <v>0</v>
      </c>
      <c r="BK32" s="9">
        <v>0</v>
      </c>
      <c r="BL32" s="9">
        <v>0</v>
      </c>
      <c r="BM32" s="9">
        <v>0</v>
      </c>
      <c r="BN32" s="9">
        <v>-536567.52</v>
      </c>
      <c r="BO32" s="9">
        <v>-52558.66</v>
      </c>
      <c r="BP32" s="9">
        <v>-18978.689999999999</v>
      </c>
      <c r="BQ32" s="9">
        <v>0</v>
      </c>
      <c r="BR32" s="9">
        <v>-3668.61</v>
      </c>
      <c r="BS32" s="9">
        <v>0</v>
      </c>
      <c r="BT32" s="9">
        <v>0</v>
      </c>
      <c r="BU32" s="9">
        <v>0</v>
      </c>
      <c r="BV32" s="9">
        <v>0</v>
      </c>
      <c r="BW32" s="9">
        <v>0</v>
      </c>
      <c r="BX32" s="9">
        <v>0</v>
      </c>
      <c r="BY32" s="9">
        <v>0</v>
      </c>
      <c r="BZ32" s="9">
        <v>0</v>
      </c>
      <c r="CA32" s="9"/>
      <c r="CB32" s="9"/>
      <c r="CC32" s="9"/>
      <c r="CD32" s="9"/>
      <c r="CE32" s="9"/>
      <c r="CF32" s="9"/>
      <c r="CG32" s="9"/>
      <c r="CH32" s="9"/>
      <c r="CI32" s="9"/>
      <c r="CJ32" s="9"/>
      <c r="CK32" s="9"/>
      <c r="CL32" s="9"/>
      <c r="CM32" s="9"/>
      <c r="CN32" s="9"/>
      <c r="CO32" s="9"/>
      <c r="CP32" s="9"/>
      <c r="CQ32" s="9"/>
      <c r="CR32" s="9">
        <f t="shared" si="14"/>
        <v>-611773.48</v>
      </c>
      <c r="CT32" s="9">
        <f>SUM(B33:AI33)</f>
        <v>0</v>
      </c>
      <c r="CU32" s="9">
        <f t="shared" si="16"/>
        <v>-611773.48</v>
      </c>
      <c r="CX32" s="9">
        <f t="shared" si="17"/>
        <v>0</v>
      </c>
      <c r="CY32" s="9">
        <f t="shared" si="18"/>
        <v>0</v>
      </c>
      <c r="CZ32" s="9">
        <f t="shared" si="19"/>
        <v>0</v>
      </c>
      <c r="DA32" s="7">
        <f t="shared" si="20"/>
        <v>0</v>
      </c>
      <c r="DB32" s="7">
        <f t="shared" si="21"/>
        <v>0</v>
      </c>
      <c r="DC32" s="9">
        <f t="shared" si="44"/>
        <v>0</v>
      </c>
      <c r="DD32" s="9">
        <f t="shared" si="44"/>
        <v>0</v>
      </c>
      <c r="DE32" s="32">
        <f t="shared" si="22"/>
        <v>0</v>
      </c>
      <c r="DF32" s="32">
        <f t="shared" si="23"/>
        <v>0</v>
      </c>
      <c r="DG32" s="32">
        <f t="shared" si="24"/>
        <v>0</v>
      </c>
      <c r="DH32" s="22"/>
      <c r="DI32" s="9">
        <f t="shared" si="25"/>
        <v>0</v>
      </c>
      <c r="DJ32" s="9">
        <f t="shared" si="26"/>
        <v>0</v>
      </c>
      <c r="DK32" s="9">
        <f t="shared" si="27"/>
        <v>20349.559999999998</v>
      </c>
      <c r="DL32" s="7">
        <f t="shared" si="28"/>
        <v>20349.559999999998</v>
      </c>
      <c r="DM32" s="7">
        <f t="shared" si="29"/>
        <v>0</v>
      </c>
      <c r="DN32" s="32">
        <f t="shared" si="30"/>
        <v>0</v>
      </c>
      <c r="DO32" s="32">
        <f t="shared" si="31"/>
        <v>0</v>
      </c>
      <c r="DP32" s="21"/>
      <c r="DQ32" s="9">
        <f t="shared" si="32"/>
        <v>20349.559999999998</v>
      </c>
      <c r="DR32" s="9">
        <f t="shared" si="33"/>
        <v>591423.91999999993</v>
      </c>
      <c r="DS32" s="9">
        <f t="shared" si="34"/>
        <v>611773.48</v>
      </c>
      <c r="DT32" s="9">
        <f t="shared" si="35"/>
        <v>-611773.48</v>
      </c>
      <c r="DU32" s="21"/>
      <c r="DV32" s="9">
        <f t="shared" si="36"/>
        <v>0</v>
      </c>
      <c r="DW32" s="9">
        <f t="shared" si="37"/>
        <v>-5516.8300000000017</v>
      </c>
      <c r="DX32" s="9">
        <f t="shared" si="38"/>
        <v>-5516.8300000000017</v>
      </c>
      <c r="DY32" s="9">
        <f t="shared" si="39"/>
        <v>0</v>
      </c>
      <c r="DZ32" s="21"/>
      <c r="EA32" s="9">
        <f t="shared" si="40"/>
        <v>-5516.8300000000017</v>
      </c>
      <c r="EB32" s="9">
        <f t="shared" si="41"/>
        <v>0</v>
      </c>
      <c r="EC32" s="9">
        <f t="shared" si="42"/>
        <v>-5516.8300000000017</v>
      </c>
      <c r="ED32" s="9">
        <f t="shared" si="43"/>
        <v>0</v>
      </c>
    </row>
    <row r="33" spans="1:154">
      <c r="A33" s="10" t="s">
        <v>311</v>
      </c>
      <c r="B33" s="9">
        <v>0</v>
      </c>
      <c r="C33" s="9">
        <v>0</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v>0</v>
      </c>
      <c r="AY33" s="9">
        <v>0</v>
      </c>
      <c r="AZ33" s="9">
        <v>0</v>
      </c>
      <c r="BA33" s="9">
        <v>0</v>
      </c>
      <c r="BB33" s="9">
        <v>0</v>
      </c>
      <c r="BC33" s="9">
        <v>0</v>
      </c>
      <c r="BD33" s="9">
        <v>0</v>
      </c>
      <c r="BE33" s="9">
        <v>0</v>
      </c>
      <c r="BF33" s="9">
        <v>0</v>
      </c>
      <c r="BG33" s="9">
        <v>0</v>
      </c>
      <c r="BH33" s="9">
        <v>0</v>
      </c>
      <c r="BI33" s="9">
        <v>0</v>
      </c>
      <c r="BJ33" s="9">
        <v>0</v>
      </c>
      <c r="BK33" s="9">
        <v>0</v>
      </c>
      <c r="BL33" s="9">
        <v>0</v>
      </c>
      <c r="BM33" s="9">
        <v>-104710.1</v>
      </c>
      <c r="BN33" s="9">
        <v>0</v>
      </c>
      <c r="BO33" s="9">
        <v>0</v>
      </c>
      <c r="BP33" s="9">
        <v>0</v>
      </c>
      <c r="BQ33" s="9">
        <v>0</v>
      </c>
      <c r="BR33" s="9">
        <v>-137.69999999999999</v>
      </c>
      <c r="BS33" s="9">
        <v>0</v>
      </c>
      <c r="BT33" s="9">
        <v>0</v>
      </c>
      <c r="BU33" s="9">
        <v>0</v>
      </c>
      <c r="BV33" s="9">
        <v>0</v>
      </c>
      <c r="BW33" s="9">
        <v>0</v>
      </c>
      <c r="BX33" s="9">
        <v>0</v>
      </c>
      <c r="BY33" s="9">
        <v>0</v>
      </c>
      <c r="BZ33" s="9">
        <v>0</v>
      </c>
      <c r="CA33" s="9"/>
      <c r="CB33" s="9"/>
      <c r="CC33" s="9"/>
      <c r="CD33" s="9"/>
      <c r="CE33" s="9"/>
      <c r="CF33" s="9"/>
      <c r="CG33" s="9"/>
      <c r="CH33" s="9"/>
      <c r="CI33" s="9"/>
      <c r="CJ33" s="9"/>
      <c r="CK33" s="9"/>
      <c r="CL33" s="9"/>
      <c r="CM33" s="9"/>
      <c r="CN33" s="9"/>
      <c r="CO33" s="9"/>
      <c r="CP33" s="9"/>
      <c r="CQ33" s="9"/>
      <c r="CR33" s="9">
        <f t="shared" si="14"/>
        <v>-104847.8</v>
      </c>
      <c r="CT33" s="9">
        <f>SUM(B35:AI35)</f>
        <v>0</v>
      </c>
      <c r="CU33" s="9">
        <f t="shared" si="16"/>
        <v>-104847.8</v>
      </c>
      <c r="CX33" s="9">
        <f t="shared" si="17"/>
        <v>0</v>
      </c>
      <c r="CY33" s="9">
        <f t="shared" si="18"/>
        <v>0</v>
      </c>
      <c r="CZ33" s="9">
        <f t="shared" si="19"/>
        <v>0</v>
      </c>
      <c r="DA33" s="7">
        <f t="shared" si="20"/>
        <v>0</v>
      </c>
      <c r="DB33" s="7">
        <f t="shared" si="21"/>
        <v>0</v>
      </c>
      <c r="DC33" s="9">
        <f t="shared" si="44"/>
        <v>0</v>
      </c>
      <c r="DD33" s="9">
        <f t="shared" si="44"/>
        <v>0</v>
      </c>
      <c r="DE33" s="32">
        <f t="shared" si="22"/>
        <v>0</v>
      </c>
      <c r="DF33" s="32">
        <f t="shared" si="23"/>
        <v>0</v>
      </c>
      <c r="DG33" s="32">
        <f t="shared" si="24"/>
        <v>0</v>
      </c>
      <c r="DH33" s="22"/>
      <c r="DI33" s="9">
        <f t="shared" si="25"/>
        <v>0</v>
      </c>
      <c r="DJ33" s="9">
        <f t="shared" si="26"/>
        <v>0</v>
      </c>
      <c r="DK33" s="9">
        <f t="shared" si="27"/>
        <v>108180.37000000002</v>
      </c>
      <c r="DL33" s="7">
        <f t="shared" si="28"/>
        <v>108180.37000000002</v>
      </c>
      <c r="DM33" s="7">
        <f t="shared" si="29"/>
        <v>0</v>
      </c>
      <c r="DN33" s="32">
        <f t="shared" si="30"/>
        <v>0</v>
      </c>
      <c r="DO33" s="32">
        <f t="shared" si="31"/>
        <v>0</v>
      </c>
      <c r="DP33" s="21"/>
      <c r="DQ33" s="9">
        <f t="shared" si="32"/>
        <v>108180.37000000002</v>
      </c>
      <c r="DR33" s="9">
        <f t="shared" si="33"/>
        <v>-3332.5699999999993</v>
      </c>
      <c r="DS33" s="9">
        <f t="shared" si="34"/>
        <v>104847.80000000003</v>
      </c>
      <c r="DT33" s="9">
        <f t="shared" si="35"/>
        <v>-104847.8</v>
      </c>
      <c r="DU33" s="21"/>
      <c r="DV33" s="9">
        <f t="shared" si="36"/>
        <v>0</v>
      </c>
      <c r="DW33" s="9">
        <f t="shared" si="37"/>
        <v>0</v>
      </c>
      <c r="DX33" s="9">
        <f t="shared" si="38"/>
        <v>0</v>
      </c>
      <c r="DY33" s="9">
        <f t="shared" si="39"/>
        <v>0</v>
      </c>
      <c r="DZ33" s="21"/>
      <c r="EA33" s="9">
        <f t="shared" si="40"/>
        <v>0</v>
      </c>
      <c r="EB33" s="9">
        <f t="shared" si="41"/>
        <v>0</v>
      </c>
      <c r="EC33" s="9">
        <f t="shared" si="42"/>
        <v>0</v>
      </c>
      <c r="ED33" s="9">
        <f t="shared" si="43"/>
        <v>0</v>
      </c>
    </row>
    <row r="34" spans="1:154">
      <c r="A34" s="257" t="s">
        <v>384</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9">
        <v>0</v>
      </c>
      <c r="AS34" s="9">
        <v>0</v>
      </c>
      <c r="AT34" s="9">
        <v>0</v>
      </c>
      <c r="AU34" s="9">
        <v>0</v>
      </c>
      <c r="AV34" s="9">
        <v>0</v>
      </c>
      <c r="AW34" s="9">
        <v>0</v>
      </c>
      <c r="AX34" s="9">
        <v>0</v>
      </c>
      <c r="AY34" s="9">
        <v>0</v>
      </c>
      <c r="AZ34" s="9">
        <v>0</v>
      </c>
      <c r="BA34" s="9">
        <v>0</v>
      </c>
      <c r="BB34" s="9">
        <v>0</v>
      </c>
      <c r="BC34" s="9">
        <v>0</v>
      </c>
      <c r="BD34" s="9">
        <v>0</v>
      </c>
      <c r="BE34" s="9">
        <v>0</v>
      </c>
      <c r="BF34" s="9">
        <v>0</v>
      </c>
      <c r="BG34" s="9">
        <v>0</v>
      </c>
      <c r="BH34" s="9">
        <v>0</v>
      </c>
      <c r="BI34" s="9">
        <v>0</v>
      </c>
      <c r="BJ34" s="9">
        <v>0</v>
      </c>
      <c r="BK34" s="9">
        <v>0</v>
      </c>
      <c r="BL34" s="9">
        <v>0</v>
      </c>
      <c r="BM34" s="9">
        <v>0</v>
      </c>
      <c r="BN34" s="9">
        <v>0</v>
      </c>
      <c r="BO34" s="9">
        <v>0</v>
      </c>
      <c r="BP34" s="9">
        <v>0</v>
      </c>
      <c r="BQ34" s="9">
        <v>0</v>
      </c>
      <c r="BR34" s="9">
        <v>0</v>
      </c>
      <c r="BS34" s="9">
        <v>0</v>
      </c>
      <c r="BT34" s="9">
        <v>0</v>
      </c>
      <c r="BU34" s="9">
        <v>0</v>
      </c>
      <c r="BV34" s="9">
        <v>0</v>
      </c>
      <c r="BW34" s="9">
        <v>0</v>
      </c>
      <c r="BX34" s="9">
        <v>0</v>
      </c>
      <c r="BY34" s="9">
        <v>0</v>
      </c>
      <c r="BZ34" s="9">
        <v>0</v>
      </c>
      <c r="CA34" s="9">
        <v>-10092558.68</v>
      </c>
      <c r="CB34" s="9"/>
      <c r="CC34" s="9"/>
      <c r="CD34" s="9"/>
      <c r="CE34" s="9"/>
      <c r="CF34" s="9"/>
      <c r="CG34" s="9"/>
      <c r="CH34" s="9"/>
      <c r="CI34" s="9"/>
      <c r="CJ34" s="9"/>
      <c r="CK34" s="9"/>
      <c r="CL34" s="9"/>
      <c r="CM34" s="9"/>
      <c r="CN34" s="9"/>
      <c r="CO34" s="9"/>
      <c r="CP34" s="9"/>
      <c r="CQ34" s="9"/>
      <c r="CR34" s="9">
        <f t="shared" si="14"/>
        <v>-10092558.68</v>
      </c>
      <c r="CT34" s="9">
        <f t="shared" ref="CT34:CT35" si="47">SUM(B36:AI36)</f>
        <v>0</v>
      </c>
      <c r="CU34" s="9">
        <f t="shared" si="16"/>
        <v>-10092558.68</v>
      </c>
      <c r="CX34" s="9">
        <f t="shared" si="17"/>
        <v>0</v>
      </c>
      <c r="CY34" s="9">
        <f t="shared" si="18"/>
        <v>0</v>
      </c>
      <c r="CZ34" s="9">
        <f t="shared" si="19"/>
        <v>0</v>
      </c>
      <c r="DA34" s="7">
        <f t="shared" si="20"/>
        <v>0</v>
      </c>
      <c r="DB34" s="7">
        <f t="shared" si="21"/>
        <v>0</v>
      </c>
      <c r="DC34" s="9">
        <f t="shared" si="44"/>
        <v>0</v>
      </c>
      <c r="DD34" s="9">
        <f t="shared" si="44"/>
        <v>0</v>
      </c>
      <c r="DE34" s="32">
        <f t="shared" si="22"/>
        <v>0</v>
      </c>
      <c r="DF34" s="32">
        <f t="shared" si="23"/>
        <v>0</v>
      </c>
      <c r="DG34" s="32">
        <f t="shared" si="24"/>
        <v>0</v>
      </c>
      <c r="DH34" s="22"/>
      <c r="DI34" s="9">
        <f t="shared" si="25"/>
        <v>0</v>
      </c>
      <c r="DJ34" s="9">
        <f t="shared" si="26"/>
        <v>0</v>
      </c>
      <c r="DK34" s="9">
        <f t="shared" si="27"/>
        <v>59888.260000000009</v>
      </c>
      <c r="DL34" s="7">
        <f t="shared" si="28"/>
        <v>59888.260000000009</v>
      </c>
      <c r="DM34" s="7">
        <f t="shared" si="29"/>
        <v>0</v>
      </c>
      <c r="DN34" s="32">
        <f t="shared" si="30"/>
        <v>0</v>
      </c>
      <c r="DO34" s="32">
        <f t="shared" si="31"/>
        <v>0</v>
      </c>
      <c r="DP34" s="21"/>
      <c r="DQ34" s="9">
        <f t="shared" si="32"/>
        <v>59888.260000000009</v>
      </c>
      <c r="DR34" s="9">
        <f t="shared" si="33"/>
        <v>2611740.75</v>
      </c>
      <c r="DS34" s="9">
        <f t="shared" si="34"/>
        <v>2671629.0099999998</v>
      </c>
      <c r="DT34" s="9">
        <f t="shared" si="35"/>
        <v>0</v>
      </c>
      <c r="DU34" s="21"/>
      <c r="DV34" s="9">
        <f t="shared" si="36"/>
        <v>2671629.0099999998</v>
      </c>
      <c r="DW34" s="9">
        <f t="shared" si="37"/>
        <v>7621931.9600000009</v>
      </c>
      <c r="DX34" s="9">
        <f t="shared" si="38"/>
        <v>10293560.970000001</v>
      </c>
      <c r="DY34" s="9">
        <f t="shared" si="39"/>
        <v>-10092558.68</v>
      </c>
      <c r="DZ34" s="21"/>
      <c r="EA34" s="9">
        <f t="shared" si="40"/>
        <v>201002.29000000097</v>
      </c>
      <c r="EB34" s="9">
        <f t="shared" si="41"/>
        <v>0</v>
      </c>
      <c r="EC34" s="9">
        <f t="shared" si="42"/>
        <v>201002.29000000097</v>
      </c>
      <c r="ED34" s="9">
        <f t="shared" si="43"/>
        <v>0</v>
      </c>
    </row>
    <row r="35" spans="1:154" s="5" customFormat="1">
      <c r="A35" s="10" t="s">
        <v>313</v>
      </c>
      <c r="B35" s="9">
        <v>0</v>
      </c>
      <c r="C35" s="9">
        <v>0</v>
      </c>
      <c r="D35" s="9">
        <v>0</v>
      </c>
      <c r="E35" s="9">
        <v>0</v>
      </c>
      <c r="F35" s="9">
        <v>0</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9">
        <v>0</v>
      </c>
      <c r="AS35" s="9">
        <v>0</v>
      </c>
      <c r="AT35" s="9">
        <v>0</v>
      </c>
      <c r="AU35" s="9">
        <v>0</v>
      </c>
      <c r="AV35" s="9">
        <v>0</v>
      </c>
      <c r="AW35" s="9">
        <v>0</v>
      </c>
      <c r="AX35" s="9">
        <v>0</v>
      </c>
      <c r="AY35" s="9">
        <v>0</v>
      </c>
      <c r="AZ35" s="9">
        <v>0</v>
      </c>
      <c r="BA35" s="9">
        <v>0</v>
      </c>
      <c r="BB35" s="9">
        <v>0</v>
      </c>
      <c r="BC35" s="9">
        <v>0</v>
      </c>
      <c r="BD35" s="9">
        <v>0</v>
      </c>
      <c r="BE35" s="9">
        <v>0</v>
      </c>
      <c r="BF35" s="9">
        <v>0</v>
      </c>
      <c r="BG35" s="9">
        <v>0</v>
      </c>
      <c r="BH35" s="9">
        <v>0</v>
      </c>
      <c r="BI35" s="9">
        <v>0</v>
      </c>
      <c r="BJ35" s="9">
        <v>0</v>
      </c>
      <c r="BK35" s="9">
        <v>0</v>
      </c>
      <c r="BL35" s="9">
        <v>0</v>
      </c>
      <c r="BM35" s="9">
        <v>-343548.72</v>
      </c>
      <c r="BN35" s="9">
        <v>0</v>
      </c>
      <c r="BO35" s="9">
        <v>0</v>
      </c>
      <c r="BP35" s="9">
        <v>-557.01</v>
      </c>
      <c r="BQ35" s="9">
        <v>0</v>
      </c>
      <c r="BR35" s="9">
        <v>-4650.3599999999997</v>
      </c>
      <c r="BS35" s="9">
        <v>-758.09</v>
      </c>
      <c r="BT35" s="9">
        <v>-25.33</v>
      </c>
      <c r="BU35" s="9">
        <v>0</v>
      </c>
      <c r="BV35" s="9">
        <v>-5.45</v>
      </c>
      <c r="BW35" s="9">
        <v>0</v>
      </c>
      <c r="BX35" s="9">
        <v>0</v>
      </c>
      <c r="BY35" s="9">
        <v>0</v>
      </c>
      <c r="BZ35" s="9">
        <v>0</v>
      </c>
      <c r="CA35" s="9"/>
      <c r="CB35" s="9"/>
      <c r="CC35" s="9"/>
      <c r="CD35" s="9"/>
      <c r="CE35" s="9"/>
      <c r="CF35" s="9"/>
      <c r="CG35" s="9"/>
      <c r="CH35" s="9"/>
      <c r="CI35" s="9"/>
      <c r="CJ35" s="9"/>
      <c r="CK35" s="9"/>
      <c r="CL35" s="9"/>
      <c r="CM35" s="9"/>
      <c r="CN35" s="9"/>
      <c r="CO35" s="9"/>
      <c r="CP35" s="9"/>
      <c r="CQ35" s="9"/>
      <c r="CR35" s="9">
        <f t="shared" si="14"/>
        <v>-349544.96000000002</v>
      </c>
      <c r="CT35" s="9">
        <f t="shared" si="47"/>
        <v>0</v>
      </c>
      <c r="CU35" s="9">
        <f t="shared" si="16"/>
        <v>-349544.96000000002</v>
      </c>
      <c r="CV35" s="7"/>
      <c r="CW35" s="7"/>
      <c r="CX35" s="9">
        <f t="shared" si="17"/>
        <v>0</v>
      </c>
      <c r="CY35" s="9">
        <f t="shared" si="18"/>
        <v>0</v>
      </c>
      <c r="CZ35" s="9">
        <f t="shared" si="19"/>
        <v>0</v>
      </c>
      <c r="DA35" s="7">
        <f t="shared" si="20"/>
        <v>0</v>
      </c>
      <c r="DB35" s="7">
        <f t="shared" si="21"/>
        <v>0</v>
      </c>
      <c r="DC35" s="9">
        <f t="shared" si="44"/>
        <v>0</v>
      </c>
      <c r="DD35" s="9">
        <f t="shared" si="44"/>
        <v>0</v>
      </c>
      <c r="DE35" s="32">
        <f t="shared" si="22"/>
        <v>0</v>
      </c>
      <c r="DF35" s="32">
        <f t="shared" si="23"/>
        <v>0</v>
      </c>
      <c r="DG35" s="32">
        <f t="shared" si="24"/>
        <v>0</v>
      </c>
      <c r="DH35" s="22"/>
      <c r="DI35" s="9">
        <f t="shared" si="25"/>
        <v>0</v>
      </c>
      <c r="DJ35" s="9">
        <f t="shared" si="26"/>
        <v>0</v>
      </c>
      <c r="DK35" s="9">
        <f t="shared" si="27"/>
        <v>248078.17999999996</v>
      </c>
      <c r="DL35" s="7">
        <f t="shared" si="28"/>
        <v>248078.17999999996</v>
      </c>
      <c r="DM35" s="7">
        <f t="shared" si="29"/>
        <v>0</v>
      </c>
      <c r="DN35" s="32">
        <f t="shared" si="30"/>
        <v>0</v>
      </c>
      <c r="DO35" s="32">
        <f t="shared" si="31"/>
        <v>0</v>
      </c>
      <c r="DP35" s="21"/>
      <c r="DQ35" s="9">
        <f t="shared" si="32"/>
        <v>248078.17999999996</v>
      </c>
      <c r="DR35" s="9">
        <f t="shared" si="33"/>
        <v>101459.15</v>
      </c>
      <c r="DS35" s="9">
        <f t="shared" si="34"/>
        <v>349537.32999999996</v>
      </c>
      <c r="DT35" s="9">
        <f t="shared" si="35"/>
        <v>-349514.18</v>
      </c>
      <c r="DU35" s="21"/>
      <c r="DV35" s="9">
        <f t="shared" si="36"/>
        <v>23.149999999965075</v>
      </c>
      <c r="DW35" s="9">
        <f t="shared" si="37"/>
        <v>7.63</v>
      </c>
      <c r="DX35" s="9">
        <f t="shared" si="38"/>
        <v>30.779999999965074</v>
      </c>
      <c r="DY35" s="9">
        <f t="shared" si="39"/>
        <v>-30.779999999999998</v>
      </c>
      <c r="DZ35" s="21"/>
      <c r="EA35" s="9">
        <f t="shared" si="40"/>
        <v>-3.4923175462608924E-11</v>
      </c>
      <c r="EB35" s="9">
        <f t="shared" si="41"/>
        <v>0</v>
      </c>
      <c r="EC35" s="9">
        <f t="shared" si="42"/>
        <v>-3.4923175462608924E-11</v>
      </c>
      <c r="ED35" s="9">
        <f t="shared" si="43"/>
        <v>0</v>
      </c>
      <c r="EE35" s="7"/>
      <c r="EF35" s="9"/>
      <c r="EG35" s="9"/>
      <c r="EH35" s="7"/>
      <c r="EI35" s="7"/>
      <c r="EJ35" s="7"/>
      <c r="EK35" s="7"/>
      <c r="EL35" s="7"/>
      <c r="EM35" s="7"/>
      <c r="EN35" s="7"/>
      <c r="EO35" s="7"/>
      <c r="EP35" s="7"/>
      <c r="EQ35" s="7"/>
      <c r="ER35" s="7"/>
      <c r="ES35" s="7"/>
      <c r="ET35" s="7"/>
      <c r="EU35" s="7"/>
      <c r="EV35" s="7"/>
      <c r="EW35" s="7"/>
      <c r="EX35" s="7"/>
    </row>
    <row r="36" spans="1:154">
      <c r="A36" s="10" t="s">
        <v>319</v>
      </c>
      <c r="B36" s="9">
        <v>0</v>
      </c>
      <c r="C36" s="9">
        <v>0</v>
      </c>
      <c r="D36" s="9">
        <v>0</v>
      </c>
      <c r="E36" s="9">
        <v>0</v>
      </c>
      <c r="F36" s="9">
        <v>0</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9">
        <v>0</v>
      </c>
      <c r="AS36" s="9">
        <v>0</v>
      </c>
      <c r="AT36" s="9">
        <v>0</v>
      </c>
      <c r="AU36" s="9">
        <v>0</v>
      </c>
      <c r="AV36" s="9">
        <v>0</v>
      </c>
      <c r="AW36" s="9">
        <v>0</v>
      </c>
      <c r="AX36" s="9">
        <v>0</v>
      </c>
      <c r="AY36" s="9">
        <v>0</v>
      </c>
      <c r="AZ36" s="9">
        <v>0</v>
      </c>
      <c r="BA36" s="9">
        <v>0</v>
      </c>
      <c r="BB36" s="9">
        <v>0</v>
      </c>
      <c r="BC36" s="9">
        <v>0</v>
      </c>
      <c r="BD36" s="9">
        <v>0</v>
      </c>
      <c r="BE36" s="9">
        <v>0</v>
      </c>
      <c r="BF36" s="9">
        <v>0</v>
      </c>
      <c r="BG36" s="9">
        <v>-156898.01</v>
      </c>
      <c r="BH36" s="9">
        <v>0</v>
      </c>
      <c r="BI36" s="9">
        <v>0</v>
      </c>
      <c r="BJ36" s="9">
        <v>4424.96</v>
      </c>
      <c r="BK36" s="9">
        <v>732.59</v>
      </c>
      <c r="BL36" s="9">
        <v>0</v>
      </c>
      <c r="BM36" s="9">
        <v>0</v>
      </c>
      <c r="BN36" s="9">
        <v>0</v>
      </c>
      <c r="BO36" s="9">
        <v>0</v>
      </c>
      <c r="BP36" s="9">
        <v>0</v>
      </c>
      <c r="BQ36" s="9">
        <v>0</v>
      </c>
      <c r="BR36" s="9">
        <v>-39101.89</v>
      </c>
      <c r="BS36" s="9">
        <v>0</v>
      </c>
      <c r="BT36" s="9">
        <v>0</v>
      </c>
      <c r="BU36" s="9">
        <v>0</v>
      </c>
      <c r="BV36" s="9">
        <v>0</v>
      </c>
      <c r="BW36" s="9">
        <v>0</v>
      </c>
      <c r="BX36" s="9">
        <v>0</v>
      </c>
      <c r="BY36" s="9">
        <v>0</v>
      </c>
      <c r="BZ36" s="9">
        <v>0</v>
      </c>
      <c r="CA36" s="9"/>
      <c r="CB36" s="9"/>
      <c r="CC36" s="9"/>
      <c r="CD36" s="9"/>
      <c r="CE36" s="9"/>
      <c r="CF36" s="9"/>
      <c r="CG36" s="9"/>
      <c r="CH36" s="9"/>
      <c r="CI36" s="9"/>
      <c r="CJ36" s="9"/>
      <c r="CK36" s="9"/>
      <c r="CL36" s="9"/>
      <c r="CM36" s="9"/>
      <c r="CN36" s="9"/>
      <c r="CO36" s="9"/>
      <c r="CP36" s="9"/>
      <c r="CQ36" s="9"/>
      <c r="CR36" s="9">
        <f t="shared" si="14"/>
        <v>-190842.35000000003</v>
      </c>
      <c r="CT36" s="9">
        <f>SUM(B38:AI38)</f>
        <v>0</v>
      </c>
      <c r="CU36" s="9">
        <f t="shared" si="16"/>
        <v>-190842.35000000003</v>
      </c>
      <c r="CX36" s="9">
        <f t="shared" si="17"/>
        <v>0</v>
      </c>
      <c r="CY36" s="9">
        <f t="shared" si="18"/>
        <v>0</v>
      </c>
      <c r="CZ36" s="9">
        <f t="shared" si="19"/>
        <v>0</v>
      </c>
      <c r="DA36" s="7">
        <f t="shared" si="20"/>
        <v>0</v>
      </c>
      <c r="DB36" s="7">
        <f t="shared" si="21"/>
        <v>0</v>
      </c>
      <c r="DC36" s="9">
        <f t="shared" si="44"/>
        <v>0</v>
      </c>
      <c r="DD36" s="9">
        <f t="shared" si="44"/>
        <v>0</v>
      </c>
      <c r="DE36" s="32">
        <f t="shared" si="22"/>
        <v>0</v>
      </c>
      <c r="DF36" s="32">
        <f t="shared" si="23"/>
        <v>0</v>
      </c>
      <c r="DG36" s="32">
        <f t="shared" si="24"/>
        <v>0</v>
      </c>
      <c r="DH36" s="22"/>
      <c r="DI36" s="9">
        <f t="shared" si="25"/>
        <v>0</v>
      </c>
      <c r="DJ36" s="9">
        <f t="shared" si="26"/>
        <v>0</v>
      </c>
      <c r="DK36" s="9">
        <f t="shared" si="27"/>
        <v>171787.16</v>
      </c>
      <c r="DL36" s="7">
        <f t="shared" si="28"/>
        <v>171787.16</v>
      </c>
      <c r="DM36" s="7">
        <f t="shared" si="29"/>
        <v>-156898.01</v>
      </c>
      <c r="DN36" s="32">
        <f t="shared" si="30"/>
        <v>0</v>
      </c>
      <c r="DO36" s="32">
        <f t="shared" si="31"/>
        <v>156898.01</v>
      </c>
      <c r="DP36" s="21"/>
      <c r="DQ36" s="9">
        <f t="shared" si="32"/>
        <v>14889.149999999994</v>
      </c>
      <c r="DR36" s="9">
        <f t="shared" si="33"/>
        <v>33515.300000000003</v>
      </c>
      <c r="DS36" s="9">
        <f t="shared" si="34"/>
        <v>48404.45</v>
      </c>
      <c r="DT36" s="9">
        <f t="shared" si="35"/>
        <v>-33944.339999999997</v>
      </c>
      <c r="DU36" s="21"/>
      <c r="DV36" s="9">
        <f t="shared" si="36"/>
        <v>14460.11</v>
      </c>
      <c r="DW36" s="9">
        <f t="shared" si="37"/>
        <v>0</v>
      </c>
      <c r="DX36" s="9">
        <f t="shared" si="38"/>
        <v>14460.11</v>
      </c>
      <c r="DY36" s="9">
        <f t="shared" si="39"/>
        <v>0</v>
      </c>
      <c r="DZ36" s="21"/>
      <c r="EA36" s="9">
        <f t="shared" si="40"/>
        <v>14460.11</v>
      </c>
      <c r="EB36" s="9">
        <f t="shared" si="41"/>
        <v>0</v>
      </c>
      <c r="EC36" s="9">
        <f t="shared" si="42"/>
        <v>14460.11</v>
      </c>
      <c r="ED36" s="9">
        <f t="shared" si="43"/>
        <v>0</v>
      </c>
    </row>
    <row r="37" spans="1:154">
      <c r="A37" t="s">
        <v>380</v>
      </c>
      <c r="B37" s="9">
        <v>0</v>
      </c>
      <c r="C37" s="9">
        <v>0</v>
      </c>
      <c r="D37" s="9">
        <v>0</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9">
        <v>0</v>
      </c>
      <c r="BF37" s="9">
        <v>0</v>
      </c>
      <c r="BG37" s="9">
        <v>0</v>
      </c>
      <c r="BH37" s="9">
        <v>0</v>
      </c>
      <c r="BI37" s="9">
        <v>0</v>
      </c>
      <c r="BJ37" s="9">
        <v>0</v>
      </c>
      <c r="BK37" s="9">
        <v>0</v>
      </c>
      <c r="BL37" s="9">
        <v>0</v>
      </c>
      <c r="BM37" s="9">
        <v>0</v>
      </c>
      <c r="BN37" s="9">
        <v>0</v>
      </c>
      <c r="BO37" s="9">
        <v>0</v>
      </c>
      <c r="BP37" s="9">
        <v>0</v>
      </c>
      <c r="BQ37" s="9">
        <v>0</v>
      </c>
      <c r="BR37" s="9">
        <v>0</v>
      </c>
      <c r="BS37" s="9">
        <v>0</v>
      </c>
      <c r="BT37" s="9">
        <v>0</v>
      </c>
      <c r="BU37" s="9">
        <v>0</v>
      </c>
      <c r="BV37" s="9">
        <v>0</v>
      </c>
      <c r="BW37" s="9">
        <v>0</v>
      </c>
      <c r="BX37" s="9">
        <v>-102844.65</v>
      </c>
      <c r="BY37" s="9">
        <v>0</v>
      </c>
      <c r="BZ37" s="9">
        <v>0</v>
      </c>
      <c r="CA37" s="9"/>
      <c r="CB37" s="9"/>
      <c r="CC37" s="9"/>
      <c r="CD37" s="9"/>
      <c r="CE37" s="9"/>
      <c r="CF37" s="9"/>
      <c r="CG37" s="9"/>
      <c r="CH37" s="9"/>
      <c r="CI37" s="9"/>
      <c r="CJ37" s="9"/>
      <c r="CK37" s="9"/>
      <c r="CL37" s="9"/>
      <c r="CM37" s="9"/>
      <c r="CN37" s="9"/>
      <c r="CO37" s="9"/>
      <c r="CP37" s="9"/>
      <c r="CQ37" s="9"/>
      <c r="CR37" s="9">
        <f t="shared" si="14"/>
        <v>-102844.65</v>
      </c>
      <c r="CT37" s="9">
        <f>SUM(B39:AI39)</f>
        <v>0</v>
      </c>
      <c r="CU37" s="9">
        <f t="shared" si="16"/>
        <v>-102844.65</v>
      </c>
      <c r="CX37" s="9">
        <f t="shared" si="17"/>
        <v>0</v>
      </c>
      <c r="CY37" s="9">
        <f t="shared" si="18"/>
        <v>0</v>
      </c>
      <c r="CZ37" s="9">
        <f t="shared" si="19"/>
        <v>0</v>
      </c>
      <c r="DA37" s="7">
        <f t="shared" si="20"/>
        <v>0</v>
      </c>
      <c r="DB37" s="7">
        <f t="shared" si="21"/>
        <v>0</v>
      </c>
      <c r="DC37" s="9">
        <f t="shared" si="44"/>
        <v>0</v>
      </c>
      <c r="DD37" s="9">
        <f t="shared" si="44"/>
        <v>0</v>
      </c>
      <c r="DE37" s="32">
        <f t="shared" si="22"/>
        <v>0</v>
      </c>
      <c r="DF37" s="32">
        <f t="shared" si="23"/>
        <v>0</v>
      </c>
      <c r="DG37" s="32">
        <f t="shared" si="24"/>
        <v>0</v>
      </c>
      <c r="DH37" s="22"/>
      <c r="DI37" s="9">
        <f t="shared" si="25"/>
        <v>0</v>
      </c>
      <c r="DJ37" s="9">
        <f t="shared" si="26"/>
        <v>0</v>
      </c>
      <c r="DK37" s="9">
        <f t="shared" si="27"/>
        <v>102010.92000000001</v>
      </c>
      <c r="DL37" s="7">
        <f t="shared" si="28"/>
        <v>102010.92000000001</v>
      </c>
      <c r="DM37" s="7">
        <f t="shared" si="29"/>
        <v>0</v>
      </c>
      <c r="DN37" s="32">
        <f t="shared" si="30"/>
        <v>0</v>
      </c>
      <c r="DO37" s="32">
        <f t="shared" si="31"/>
        <v>0</v>
      </c>
      <c r="DP37" s="21"/>
      <c r="DQ37" s="9">
        <f t="shared" si="32"/>
        <v>102010.92000000001</v>
      </c>
      <c r="DR37" s="9">
        <f t="shared" si="33"/>
        <v>977.99999999999989</v>
      </c>
      <c r="DS37" s="9">
        <f t="shared" si="34"/>
        <v>102988.92000000001</v>
      </c>
      <c r="DT37" s="9">
        <f t="shared" si="35"/>
        <v>0</v>
      </c>
      <c r="DU37" s="21"/>
      <c r="DV37" s="9">
        <f t="shared" si="36"/>
        <v>102988.92000000001</v>
      </c>
      <c r="DW37" s="9">
        <f t="shared" si="37"/>
        <v>134.96</v>
      </c>
      <c r="DX37" s="9">
        <f t="shared" si="38"/>
        <v>103123.88000000002</v>
      </c>
      <c r="DY37" s="9">
        <f t="shared" si="39"/>
        <v>-102844.65</v>
      </c>
      <c r="DZ37" s="21"/>
      <c r="EA37" s="9">
        <f t="shared" si="40"/>
        <v>279.23000000002503</v>
      </c>
      <c r="EB37" s="9">
        <f t="shared" si="41"/>
        <v>0</v>
      </c>
      <c r="EC37" s="9">
        <f t="shared" si="42"/>
        <v>279.23000000002503</v>
      </c>
      <c r="ED37" s="9">
        <f t="shared" si="43"/>
        <v>0</v>
      </c>
    </row>
    <row r="38" spans="1:154">
      <c r="A38" s="245" t="s">
        <v>353</v>
      </c>
      <c r="B38" s="9">
        <v>0</v>
      </c>
      <c r="C38" s="9">
        <v>0</v>
      </c>
      <c r="D38" s="9">
        <v>0</v>
      </c>
      <c r="E38" s="9">
        <v>0</v>
      </c>
      <c r="F38" s="9">
        <v>0</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0</v>
      </c>
      <c r="AR38" s="9">
        <v>0</v>
      </c>
      <c r="AS38" s="9">
        <v>0</v>
      </c>
      <c r="AT38" s="9">
        <v>0</v>
      </c>
      <c r="AU38" s="9">
        <v>0</v>
      </c>
      <c r="AV38" s="9">
        <v>0</v>
      </c>
      <c r="AW38" s="9">
        <v>0</v>
      </c>
      <c r="AX38" s="9">
        <v>0</v>
      </c>
      <c r="AY38" s="9">
        <v>0</v>
      </c>
      <c r="AZ38" s="9">
        <v>0</v>
      </c>
      <c r="BA38" s="9">
        <v>0</v>
      </c>
      <c r="BB38" s="9">
        <v>0</v>
      </c>
      <c r="BC38" s="9">
        <v>0</v>
      </c>
      <c r="BD38" s="9">
        <v>0</v>
      </c>
      <c r="BE38" s="9">
        <v>0</v>
      </c>
      <c r="BF38" s="9">
        <v>0</v>
      </c>
      <c r="BG38" s="9">
        <v>0</v>
      </c>
      <c r="BH38" s="9">
        <v>0</v>
      </c>
      <c r="BI38" s="9">
        <v>0</v>
      </c>
      <c r="BJ38" s="9">
        <v>0</v>
      </c>
      <c r="BK38" s="9">
        <v>0</v>
      </c>
      <c r="BL38" s="9">
        <v>0</v>
      </c>
      <c r="BM38" s="9">
        <v>0</v>
      </c>
      <c r="BN38" s="9">
        <v>0</v>
      </c>
      <c r="BO38" s="9">
        <v>0</v>
      </c>
      <c r="BP38" s="9">
        <v>-27920592.68</v>
      </c>
      <c r="BQ38" s="9">
        <v>-534628.69999999925</v>
      </c>
      <c r="BR38" s="9">
        <v>0</v>
      </c>
      <c r="BS38" s="9">
        <v>0</v>
      </c>
      <c r="BT38" s="9">
        <v>0</v>
      </c>
      <c r="BU38" s="9">
        <v>0</v>
      </c>
      <c r="BV38" s="9">
        <v>-135022.32</v>
      </c>
      <c r="BW38" s="9">
        <v>0</v>
      </c>
      <c r="BX38" s="9">
        <v>-558295.25</v>
      </c>
      <c r="BY38" s="9">
        <v>-636.79</v>
      </c>
      <c r="BZ38" s="9">
        <v>-4266.7299999999996</v>
      </c>
      <c r="CA38" s="9">
        <f>(-28999542.12+29153442.47)</f>
        <v>153900.34999999776</v>
      </c>
      <c r="CB38" s="9"/>
      <c r="CC38" s="9"/>
      <c r="CD38" s="9"/>
      <c r="CE38" s="9"/>
      <c r="CF38" s="9"/>
      <c r="CG38" s="9"/>
      <c r="CH38" s="9"/>
      <c r="CI38" s="9"/>
      <c r="CJ38" s="9"/>
      <c r="CK38" s="9"/>
      <c r="CL38" s="9"/>
      <c r="CM38" s="9"/>
      <c r="CN38" s="9"/>
      <c r="CO38" s="9"/>
      <c r="CP38" s="9"/>
      <c r="CQ38" s="9"/>
      <c r="CR38" s="9">
        <f t="shared" si="14"/>
        <v>-28999542.120000001</v>
      </c>
      <c r="CT38" s="9">
        <f>SUM(B44:AI44)</f>
        <v>0</v>
      </c>
      <c r="CU38" s="9">
        <f t="shared" si="16"/>
        <v>-28999542.120000001</v>
      </c>
      <c r="CX38" s="9">
        <f t="shared" si="17"/>
        <v>0</v>
      </c>
      <c r="CY38" s="9">
        <f t="shared" si="18"/>
        <v>0</v>
      </c>
      <c r="CZ38" s="9">
        <f t="shared" si="19"/>
        <v>0</v>
      </c>
      <c r="DA38" s="7">
        <f t="shared" si="20"/>
        <v>0</v>
      </c>
      <c r="DB38" s="7">
        <f t="shared" si="21"/>
        <v>0</v>
      </c>
      <c r="DC38" s="9">
        <f t="shared" si="44"/>
        <v>0</v>
      </c>
      <c r="DD38" s="9">
        <f t="shared" si="44"/>
        <v>0</v>
      </c>
      <c r="DE38" s="32">
        <f t="shared" si="22"/>
        <v>0</v>
      </c>
      <c r="DF38" s="32">
        <f t="shared" si="23"/>
        <v>0</v>
      </c>
      <c r="DG38" s="32">
        <f t="shared" si="24"/>
        <v>0</v>
      </c>
      <c r="DH38" s="22"/>
      <c r="DI38" s="9">
        <f t="shared" si="25"/>
        <v>0</v>
      </c>
      <c r="DJ38" s="9">
        <f t="shared" si="26"/>
        <v>0</v>
      </c>
      <c r="DK38" s="9">
        <f t="shared" si="27"/>
        <v>3490885.6800000006</v>
      </c>
      <c r="DL38" s="7">
        <f t="shared" si="28"/>
        <v>3490885.6800000006</v>
      </c>
      <c r="DM38" s="7">
        <f t="shared" si="29"/>
        <v>0</v>
      </c>
      <c r="DN38" s="32">
        <f t="shared" si="30"/>
        <v>0</v>
      </c>
      <c r="DO38" s="32">
        <f t="shared" si="31"/>
        <v>0</v>
      </c>
      <c r="DP38" s="21"/>
      <c r="DQ38" s="9">
        <f t="shared" si="32"/>
        <v>3490885.6800000006</v>
      </c>
      <c r="DR38" s="9">
        <f t="shared" si="33"/>
        <v>25751239.220000003</v>
      </c>
      <c r="DS38" s="9">
        <f t="shared" si="34"/>
        <v>29242124.900000002</v>
      </c>
      <c r="DT38" s="9">
        <f t="shared" si="35"/>
        <v>-28455221.379999999</v>
      </c>
      <c r="DU38" s="21"/>
      <c r="DV38" s="9">
        <f t="shared" si="36"/>
        <v>786903.52000000328</v>
      </c>
      <c r="DW38" s="9">
        <f t="shared" si="37"/>
        <v>-50333.240000000151</v>
      </c>
      <c r="DX38" s="9">
        <f t="shared" si="38"/>
        <v>736570.28000000317</v>
      </c>
      <c r="DY38" s="9">
        <f t="shared" si="39"/>
        <v>-544320.74000000232</v>
      </c>
      <c r="DZ38" s="21"/>
      <c r="EA38" s="9">
        <f t="shared" si="40"/>
        <v>192249.54000000085</v>
      </c>
      <c r="EB38" s="9">
        <f t="shared" si="41"/>
        <v>0</v>
      </c>
      <c r="EC38" s="9">
        <f t="shared" si="42"/>
        <v>192249.54000000085</v>
      </c>
      <c r="ED38" s="9">
        <f t="shared" si="43"/>
        <v>0</v>
      </c>
    </row>
    <row r="39" spans="1:154">
      <c r="A39" s="70" t="s">
        <v>320</v>
      </c>
      <c r="B39" s="9">
        <v>0</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9">
        <v>0</v>
      </c>
      <c r="AS39" s="9">
        <v>0</v>
      </c>
      <c r="AT39" s="9">
        <v>0</v>
      </c>
      <c r="AU39" s="9">
        <v>0</v>
      </c>
      <c r="AV39" s="9">
        <v>0</v>
      </c>
      <c r="AW39" s="9">
        <v>0</v>
      </c>
      <c r="AX39" s="9">
        <v>0</v>
      </c>
      <c r="AY39" s="9">
        <v>0</v>
      </c>
      <c r="AZ39" s="9">
        <v>0</v>
      </c>
      <c r="BA39" s="9">
        <v>0</v>
      </c>
      <c r="BB39" s="9">
        <v>0</v>
      </c>
      <c r="BC39" s="9">
        <v>0</v>
      </c>
      <c r="BD39" s="9">
        <v>0</v>
      </c>
      <c r="BE39" s="9">
        <v>0</v>
      </c>
      <c r="BF39" s="9">
        <v>0</v>
      </c>
      <c r="BG39" s="9">
        <v>0</v>
      </c>
      <c r="BH39" s="9">
        <v>0</v>
      </c>
      <c r="BI39" s="9">
        <v>0</v>
      </c>
      <c r="BJ39" s="9">
        <v>0</v>
      </c>
      <c r="BK39" s="9">
        <v>-61964.24</v>
      </c>
      <c r="BL39" s="9">
        <v>-116.45</v>
      </c>
      <c r="BM39" s="9">
        <v>0</v>
      </c>
      <c r="BN39" s="9">
        <v>0</v>
      </c>
      <c r="BO39" s="9">
        <v>0</v>
      </c>
      <c r="BP39" s="9">
        <v>0</v>
      </c>
      <c r="BQ39" s="9">
        <v>0</v>
      </c>
      <c r="BR39" s="9">
        <v>-76403.23</v>
      </c>
      <c r="BS39" s="9">
        <v>0</v>
      </c>
      <c r="BT39" s="9">
        <v>0</v>
      </c>
      <c r="BU39" s="9">
        <v>0</v>
      </c>
      <c r="BV39" s="9">
        <v>0</v>
      </c>
      <c r="BW39" s="9">
        <v>0</v>
      </c>
      <c r="BX39" s="9">
        <v>0</v>
      </c>
      <c r="BY39" s="9">
        <v>0</v>
      </c>
      <c r="BZ39" s="9">
        <v>0</v>
      </c>
      <c r="CA39" s="9"/>
      <c r="CB39" s="9"/>
      <c r="CC39" s="9"/>
      <c r="CD39" s="9"/>
      <c r="CE39" s="9"/>
      <c r="CF39" s="9"/>
      <c r="CG39" s="9"/>
      <c r="CH39" s="9"/>
      <c r="CI39" s="9"/>
      <c r="CJ39" s="9"/>
      <c r="CK39" s="9"/>
      <c r="CL39" s="9"/>
      <c r="CM39" s="9"/>
      <c r="CN39" s="9"/>
      <c r="CO39" s="9"/>
      <c r="CP39" s="9"/>
      <c r="CQ39" s="9"/>
      <c r="CR39" s="9">
        <f t="shared" si="14"/>
        <v>-138483.91999999998</v>
      </c>
      <c r="CT39" s="9">
        <f>SUM(B45:AI45)</f>
        <v>0</v>
      </c>
      <c r="CU39" s="9">
        <f t="shared" si="16"/>
        <v>-138483.91999999998</v>
      </c>
      <c r="CX39" s="9">
        <f t="shared" si="17"/>
        <v>0</v>
      </c>
      <c r="CY39" s="9">
        <f t="shared" si="18"/>
        <v>0</v>
      </c>
      <c r="CZ39" s="9">
        <f t="shared" si="19"/>
        <v>0</v>
      </c>
      <c r="DA39" s="7">
        <f t="shared" si="20"/>
        <v>0</v>
      </c>
      <c r="DB39" s="7">
        <f t="shared" si="21"/>
        <v>0</v>
      </c>
      <c r="DC39" s="9">
        <f t="shared" si="44"/>
        <v>0</v>
      </c>
      <c r="DD39" s="9">
        <f t="shared" si="44"/>
        <v>0</v>
      </c>
      <c r="DE39" s="32">
        <f t="shared" si="22"/>
        <v>0</v>
      </c>
      <c r="DF39" s="32">
        <f t="shared" si="23"/>
        <v>0</v>
      </c>
      <c r="DG39" s="32">
        <f t="shared" si="24"/>
        <v>0</v>
      </c>
      <c r="DH39" s="22"/>
      <c r="DI39" s="9">
        <f t="shared" si="25"/>
        <v>0</v>
      </c>
      <c r="DJ39" s="9">
        <f t="shared" si="26"/>
        <v>0</v>
      </c>
      <c r="DK39" s="9">
        <f t="shared" si="27"/>
        <v>112286.8</v>
      </c>
      <c r="DL39" s="7">
        <f t="shared" si="28"/>
        <v>112286.8</v>
      </c>
      <c r="DM39" s="7">
        <f t="shared" si="29"/>
        <v>0</v>
      </c>
      <c r="DN39" s="32">
        <f t="shared" si="30"/>
        <v>0</v>
      </c>
      <c r="DO39" s="32">
        <f t="shared" si="31"/>
        <v>0</v>
      </c>
      <c r="DP39" s="21"/>
      <c r="DQ39" s="9">
        <f t="shared" si="32"/>
        <v>112286.8</v>
      </c>
      <c r="DR39" s="9">
        <f t="shared" si="33"/>
        <v>82124.460000000006</v>
      </c>
      <c r="DS39" s="9">
        <f t="shared" si="34"/>
        <v>194411.26</v>
      </c>
      <c r="DT39" s="9">
        <f t="shared" si="35"/>
        <v>-138483.91999999998</v>
      </c>
      <c r="DU39" s="21"/>
      <c r="DV39" s="9">
        <f t="shared" si="36"/>
        <v>55927.340000000026</v>
      </c>
      <c r="DW39" s="9">
        <f t="shared" si="37"/>
        <v>4.5599999999999996</v>
      </c>
      <c r="DX39" s="9">
        <f t="shared" si="38"/>
        <v>55931.900000000023</v>
      </c>
      <c r="DY39" s="9">
        <f t="shared" si="39"/>
        <v>0</v>
      </c>
      <c r="DZ39" s="21"/>
      <c r="EA39" s="9">
        <f t="shared" si="40"/>
        <v>55931.900000000023</v>
      </c>
      <c r="EB39" s="9">
        <f t="shared" si="41"/>
        <v>0</v>
      </c>
      <c r="EC39" s="9">
        <f t="shared" si="42"/>
        <v>55931.900000000023</v>
      </c>
      <c r="ED39" s="9">
        <f t="shared" si="43"/>
        <v>0</v>
      </c>
    </row>
    <row r="40" spans="1:154">
      <c r="A40" t="s">
        <v>371</v>
      </c>
      <c r="B40" s="9">
        <v>0</v>
      </c>
      <c r="C40" s="9">
        <v>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AW40" s="9">
        <v>0</v>
      </c>
      <c r="AX40" s="9">
        <v>0</v>
      </c>
      <c r="AY40" s="9">
        <v>0</v>
      </c>
      <c r="AZ40" s="9">
        <v>0</v>
      </c>
      <c r="BA40" s="9">
        <v>0</v>
      </c>
      <c r="BB40" s="9">
        <v>0</v>
      </c>
      <c r="BC40" s="9">
        <v>0</v>
      </c>
      <c r="BD40" s="9">
        <v>0</v>
      </c>
      <c r="BE40" s="9">
        <v>0</v>
      </c>
      <c r="BF40" s="9">
        <v>0</v>
      </c>
      <c r="BG40" s="9">
        <v>0</v>
      </c>
      <c r="BH40" s="9">
        <v>0</v>
      </c>
      <c r="BI40" s="9">
        <v>0</v>
      </c>
      <c r="BJ40" s="9">
        <v>0</v>
      </c>
      <c r="BK40" s="9">
        <v>0</v>
      </c>
      <c r="BL40" s="9">
        <v>0</v>
      </c>
      <c r="BM40" s="9">
        <v>0</v>
      </c>
      <c r="BN40" s="9">
        <v>0</v>
      </c>
      <c r="BO40" s="9">
        <v>0</v>
      </c>
      <c r="BP40" s="9">
        <v>0</v>
      </c>
      <c r="BQ40" s="9">
        <v>0</v>
      </c>
      <c r="BR40" s="9">
        <v>-15187.64</v>
      </c>
      <c r="BS40" s="9">
        <v>0</v>
      </c>
      <c r="BT40" s="9">
        <v>0</v>
      </c>
      <c r="BU40" s="9">
        <v>0</v>
      </c>
      <c r="BV40" s="9">
        <v>0</v>
      </c>
      <c r="BW40" s="9">
        <v>0</v>
      </c>
      <c r="BX40" s="9">
        <v>0</v>
      </c>
      <c r="BY40" s="9">
        <v>0</v>
      </c>
      <c r="BZ40" s="9">
        <v>0</v>
      </c>
      <c r="CA40" s="9"/>
      <c r="CB40" s="9"/>
      <c r="CC40" s="9"/>
      <c r="CD40" s="9"/>
      <c r="CE40" s="9"/>
      <c r="CF40" s="9"/>
      <c r="CG40" s="9"/>
      <c r="CH40" s="9"/>
      <c r="CI40" s="9"/>
      <c r="CJ40" s="9"/>
      <c r="CK40" s="9"/>
      <c r="CL40" s="9"/>
      <c r="CM40" s="9"/>
      <c r="CN40" s="9"/>
      <c r="CO40" s="9"/>
      <c r="CP40" s="9"/>
      <c r="CQ40" s="9"/>
      <c r="CR40" s="9">
        <f t="shared" si="14"/>
        <v>-15187.64</v>
      </c>
      <c r="CT40" s="9">
        <f>SUM(B46:AI46)</f>
        <v>0</v>
      </c>
      <c r="CU40" s="9">
        <f t="shared" si="16"/>
        <v>-15187.64</v>
      </c>
      <c r="CX40" s="9">
        <f t="shared" si="17"/>
        <v>0</v>
      </c>
      <c r="CY40" s="9">
        <f t="shared" si="18"/>
        <v>0</v>
      </c>
      <c r="CZ40" s="9">
        <f t="shared" si="19"/>
        <v>0</v>
      </c>
      <c r="DA40" s="7">
        <f t="shared" si="20"/>
        <v>0</v>
      </c>
      <c r="DB40" s="7">
        <f t="shared" si="21"/>
        <v>0</v>
      </c>
      <c r="DC40" s="9">
        <f t="shared" si="44"/>
        <v>0</v>
      </c>
      <c r="DD40" s="9">
        <f t="shared" si="44"/>
        <v>0</v>
      </c>
      <c r="DE40" s="32">
        <f t="shared" si="22"/>
        <v>0</v>
      </c>
      <c r="DF40" s="32">
        <f t="shared" si="23"/>
        <v>0</v>
      </c>
      <c r="DG40" s="32">
        <f t="shared" si="24"/>
        <v>0</v>
      </c>
      <c r="DH40" s="22"/>
      <c r="DI40" s="9">
        <f t="shared" si="25"/>
        <v>0</v>
      </c>
      <c r="DJ40" s="9">
        <f t="shared" si="26"/>
        <v>0</v>
      </c>
      <c r="DK40" s="9">
        <f t="shared" si="27"/>
        <v>12393.270000000002</v>
      </c>
      <c r="DL40" s="7">
        <f t="shared" si="28"/>
        <v>12393.270000000002</v>
      </c>
      <c r="DM40" s="7">
        <f t="shared" si="29"/>
        <v>0</v>
      </c>
      <c r="DN40" s="32">
        <f t="shared" si="30"/>
        <v>0</v>
      </c>
      <c r="DO40" s="32">
        <f t="shared" si="31"/>
        <v>0</v>
      </c>
      <c r="DP40" s="21"/>
      <c r="DQ40" s="9">
        <f t="shared" si="32"/>
        <v>12393.270000000002</v>
      </c>
      <c r="DR40" s="9">
        <f t="shared" si="33"/>
        <v>2794.3700000000003</v>
      </c>
      <c r="DS40" s="9">
        <f t="shared" si="34"/>
        <v>15187.640000000003</v>
      </c>
      <c r="DT40" s="9">
        <f t="shared" si="35"/>
        <v>-15187.64</v>
      </c>
      <c r="DU40" s="21"/>
      <c r="DV40" s="9">
        <f t="shared" si="36"/>
        <v>0</v>
      </c>
      <c r="DW40" s="9">
        <f t="shared" si="37"/>
        <v>0</v>
      </c>
      <c r="DX40" s="9">
        <f t="shared" si="38"/>
        <v>0</v>
      </c>
      <c r="DY40" s="9">
        <f t="shared" si="39"/>
        <v>0</v>
      </c>
      <c r="DZ40" s="21"/>
      <c r="EA40" s="9">
        <f t="shared" si="40"/>
        <v>0</v>
      </c>
      <c r="EB40" s="9">
        <f t="shared" si="41"/>
        <v>0</v>
      </c>
      <c r="EC40" s="9">
        <f t="shared" si="42"/>
        <v>0</v>
      </c>
      <c r="ED40" s="9">
        <f t="shared" si="43"/>
        <v>0</v>
      </c>
    </row>
    <row r="41" spans="1:154">
      <c r="A41" t="s">
        <v>372</v>
      </c>
      <c r="B41" s="9">
        <v>0</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9">
        <v>0</v>
      </c>
      <c r="AS41" s="9">
        <v>0</v>
      </c>
      <c r="AT41" s="9">
        <v>0</v>
      </c>
      <c r="AU41" s="9">
        <v>0</v>
      </c>
      <c r="AV41" s="9">
        <v>0</v>
      </c>
      <c r="AW41" s="9">
        <v>0</v>
      </c>
      <c r="AX41" s="9">
        <v>0</v>
      </c>
      <c r="AY41" s="9">
        <v>0</v>
      </c>
      <c r="AZ41" s="9">
        <v>0</v>
      </c>
      <c r="BA41" s="9">
        <v>0</v>
      </c>
      <c r="BB41" s="9">
        <v>0</v>
      </c>
      <c r="BC41" s="9">
        <v>0</v>
      </c>
      <c r="BD41" s="9">
        <v>0</v>
      </c>
      <c r="BE41" s="9">
        <v>0</v>
      </c>
      <c r="BF41" s="9">
        <v>0</v>
      </c>
      <c r="BG41" s="9">
        <v>0</v>
      </c>
      <c r="BH41" s="9">
        <v>0</v>
      </c>
      <c r="BI41" s="9">
        <v>0</v>
      </c>
      <c r="BJ41" s="9">
        <v>0</v>
      </c>
      <c r="BK41" s="9">
        <v>0</v>
      </c>
      <c r="BL41" s="9">
        <v>0</v>
      </c>
      <c r="BM41" s="9">
        <v>0</v>
      </c>
      <c r="BN41" s="9">
        <v>0</v>
      </c>
      <c r="BO41" s="9">
        <v>0</v>
      </c>
      <c r="BP41" s="9">
        <v>0</v>
      </c>
      <c r="BQ41" s="9">
        <v>0</v>
      </c>
      <c r="BR41" s="9">
        <v>-255887.3</v>
      </c>
      <c r="BS41" s="9">
        <v>0</v>
      </c>
      <c r="BT41" s="9">
        <v>0</v>
      </c>
      <c r="BU41" s="9">
        <v>0</v>
      </c>
      <c r="BV41" s="9">
        <v>-1988.66</v>
      </c>
      <c r="BW41" s="9">
        <v>0</v>
      </c>
      <c r="BX41" s="9">
        <v>-139.21</v>
      </c>
      <c r="BY41" s="9">
        <v>0</v>
      </c>
      <c r="BZ41" s="9">
        <v>0</v>
      </c>
      <c r="CA41" s="9"/>
      <c r="CB41" s="9"/>
      <c r="CC41" s="9"/>
      <c r="CD41" s="9"/>
      <c r="CE41" s="9"/>
      <c r="CF41" s="9"/>
      <c r="CG41" s="9"/>
      <c r="CH41" s="9"/>
      <c r="CI41" s="9"/>
      <c r="CJ41" s="9"/>
      <c r="CK41" s="9"/>
      <c r="CL41" s="9"/>
      <c r="CM41" s="9"/>
      <c r="CN41" s="9"/>
      <c r="CO41" s="9"/>
      <c r="CP41" s="9"/>
      <c r="CQ41" s="9"/>
      <c r="CR41" s="9">
        <f t="shared" si="14"/>
        <v>-258015.16999999998</v>
      </c>
      <c r="CT41" s="9">
        <v>0</v>
      </c>
      <c r="CU41" s="9">
        <f t="shared" si="16"/>
        <v>-258015.16999999998</v>
      </c>
      <c r="CX41" s="9">
        <f t="shared" si="17"/>
        <v>0</v>
      </c>
      <c r="CY41" s="9">
        <f t="shared" si="18"/>
        <v>0</v>
      </c>
      <c r="CZ41" s="9">
        <f t="shared" si="19"/>
        <v>0</v>
      </c>
      <c r="DA41" s="7">
        <f t="shared" si="20"/>
        <v>0</v>
      </c>
      <c r="DB41" s="7">
        <f t="shared" si="21"/>
        <v>0</v>
      </c>
      <c r="DC41" s="9">
        <f t="shared" si="44"/>
        <v>0</v>
      </c>
      <c r="DD41" s="9">
        <f t="shared" si="44"/>
        <v>0</v>
      </c>
      <c r="DE41" s="32">
        <f t="shared" si="22"/>
        <v>0</v>
      </c>
      <c r="DF41" s="32">
        <f t="shared" si="23"/>
        <v>0</v>
      </c>
      <c r="DG41" s="32">
        <f t="shared" si="24"/>
        <v>0</v>
      </c>
      <c r="DH41" s="22"/>
      <c r="DI41" s="9">
        <f t="shared" si="25"/>
        <v>0</v>
      </c>
      <c r="DJ41" s="9">
        <f t="shared" si="26"/>
        <v>0</v>
      </c>
      <c r="DK41" s="9">
        <f t="shared" si="27"/>
        <v>27784.199999999997</v>
      </c>
      <c r="DL41" s="7">
        <f t="shared" si="28"/>
        <v>27784.199999999997</v>
      </c>
      <c r="DM41" s="7">
        <f t="shared" si="29"/>
        <v>0</v>
      </c>
      <c r="DN41" s="32">
        <f t="shared" si="30"/>
        <v>0</v>
      </c>
      <c r="DO41" s="32">
        <f t="shared" si="31"/>
        <v>0</v>
      </c>
      <c r="DP41" s="21"/>
      <c r="DQ41" s="9">
        <f t="shared" si="32"/>
        <v>27784.199999999997</v>
      </c>
      <c r="DR41" s="9">
        <f t="shared" si="33"/>
        <v>228319.92</v>
      </c>
      <c r="DS41" s="9">
        <f t="shared" si="34"/>
        <v>256104.12</v>
      </c>
      <c r="DT41" s="9">
        <f t="shared" si="35"/>
        <v>-255887.3</v>
      </c>
      <c r="DU41" s="21"/>
      <c r="DV41" s="9">
        <f t="shared" si="36"/>
        <v>216.82000000000698</v>
      </c>
      <c r="DW41" s="9">
        <f t="shared" si="37"/>
        <v>2127.87</v>
      </c>
      <c r="DX41" s="9">
        <f t="shared" si="38"/>
        <v>2344.6900000000069</v>
      </c>
      <c r="DY41" s="9">
        <f t="shared" si="39"/>
        <v>-2127.87</v>
      </c>
      <c r="DZ41" s="21"/>
      <c r="EA41" s="9">
        <f t="shared" si="40"/>
        <v>216.82000000000698</v>
      </c>
      <c r="EB41" s="9">
        <f t="shared" si="41"/>
        <v>0</v>
      </c>
      <c r="EC41" s="9">
        <f t="shared" si="42"/>
        <v>216.82000000000698</v>
      </c>
      <c r="ED41" s="9">
        <f t="shared" si="43"/>
        <v>0</v>
      </c>
    </row>
    <row r="42" spans="1:154">
      <c r="A42" t="s">
        <v>373</v>
      </c>
      <c r="B42" s="9">
        <v>0</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0</v>
      </c>
      <c r="AS42" s="9">
        <v>0</v>
      </c>
      <c r="AT42" s="9">
        <v>0</v>
      </c>
      <c r="AU42" s="9">
        <v>0</v>
      </c>
      <c r="AV42" s="9">
        <v>0</v>
      </c>
      <c r="AW42" s="9">
        <v>0</v>
      </c>
      <c r="AX42" s="9">
        <v>0</v>
      </c>
      <c r="AY42" s="9">
        <v>0</v>
      </c>
      <c r="AZ42" s="9">
        <v>0</v>
      </c>
      <c r="BA42" s="9">
        <v>0</v>
      </c>
      <c r="BB42" s="9">
        <v>0</v>
      </c>
      <c r="BC42" s="9">
        <v>0</v>
      </c>
      <c r="BD42" s="9">
        <v>0</v>
      </c>
      <c r="BE42" s="9">
        <v>0</v>
      </c>
      <c r="BF42" s="9">
        <v>0</v>
      </c>
      <c r="BG42" s="9">
        <v>0</v>
      </c>
      <c r="BH42" s="9">
        <v>0</v>
      </c>
      <c r="BI42" s="9">
        <v>0</v>
      </c>
      <c r="BJ42" s="9">
        <v>0</v>
      </c>
      <c r="BK42" s="9">
        <v>0</v>
      </c>
      <c r="BL42" s="9">
        <v>0</v>
      </c>
      <c r="BM42" s="9">
        <v>0</v>
      </c>
      <c r="BN42" s="9">
        <v>0</v>
      </c>
      <c r="BO42" s="9">
        <v>0</v>
      </c>
      <c r="BP42" s="9">
        <v>0</v>
      </c>
      <c r="BQ42" s="9">
        <v>0</v>
      </c>
      <c r="BR42" s="9">
        <v>-223366.05</v>
      </c>
      <c r="BS42" s="9">
        <v>-2028.44</v>
      </c>
      <c r="BT42" s="9">
        <v>0</v>
      </c>
      <c r="BU42" s="9">
        <v>0</v>
      </c>
      <c r="BV42" s="9">
        <v>0</v>
      </c>
      <c r="BW42" s="9">
        <v>0</v>
      </c>
      <c r="BX42" s="9">
        <v>0</v>
      </c>
      <c r="BY42" s="9">
        <v>0</v>
      </c>
      <c r="BZ42" s="9">
        <v>0</v>
      </c>
      <c r="CA42" s="9"/>
      <c r="CB42" s="9"/>
      <c r="CC42" s="9"/>
      <c r="CD42" s="9"/>
      <c r="CE42" s="9"/>
      <c r="CF42" s="9"/>
      <c r="CG42" s="9"/>
      <c r="CH42" s="9"/>
      <c r="CI42" s="9"/>
      <c r="CJ42" s="9"/>
      <c r="CK42" s="9"/>
      <c r="CL42" s="9"/>
      <c r="CM42" s="9"/>
      <c r="CN42" s="9"/>
      <c r="CO42" s="9"/>
      <c r="CP42" s="9"/>
      <c r="CQ42" s="9"/>
      <c r="CR42" s="9">
        <f t="shared" si="14"/>
        <v>-225394.49</v>
      </c>
      <c r="CT42" s="9">
        <v>0</v>
      </c>
      <c r="CU42" s="9">
        <f t="shared" si="16"/>
        <v>-225394.49</v>
      </c>
      <c r="CX42" s="9">
        <f t="shared" si="17"/>
        <v>0</v>
      </c>
      <c r="CY42" s="9">
        <f t="shared" si="18"/>
        <v>0</v>
      </c>
      <c r="CZ42" s="9">
        <f t="shared" si="19"/>
        <v>0</v>
      </c>
      <c r="DA42" s="7">
        <f t="shared" si="20"/>
        <v>0</v>
      </c>
      <c r="DB42" s="7">
        <f t="shared" si="21"/>
        <v>0</v>
      </c>
      <c r="DC42" s="9">
        <f t="shared" si="44"/>
        <v>0</v>
      </c>
      <c r="DD42" s="9">
        <f t="shared" si="44"/>
        <v>0</v>
      </c>
      <c r="DE42" s="32">
        <f t="shared" si="22"/>
        <v>0</v>
      </c>
      <c r="DF42" s="32">
        <f t="shared" si="23"/>
        <v>0</v>
      </c>
      <c r="DG42" s="32">
        <f t="shared" si="24"/>
        <v>0</v>
      </c>
      <c r="DH42" s="22"/>
      <c r="DI42" s="9">
        <f t="shared" si="25"/>
        <v>0</v>
      </c>
      <c r="DJ42" s="9">
        <f t="shared" si="26"/>
        <v>0</v>
      </c>
      <c r="DK42" s="9">
        <f t="shared" si="27"/>
        <v>5014.83</v>
      </c>
      <c r="DL42" s="7">
        <f t="shared" si="28"/>
        <v>5014.83</v>
      </c>
      <c r="DM42" s="7">
        <f t="shared" si="29"/>
        <v>0</v>
      </c>
      <c r="DN42" s="32">
        <f t="shared" si="30"/>
        <v>0</v>
      </c>
      <c r="DO42" s="32">
        <f t="shared" si="31"/>
        <v>0</v>
      </c>
      <c r="DP42" s="21"/>
      <c r="DQ42" s="9">
        <f t="shared" si="32"/>
        <v>5014.83</v>
      </c>
      <c r="DR42" s="9">
        <f t="shared" si="33"/>
        <v>220597.71000000005</v>
      </c>
      <c r="DS42" s="9">
        <f t="shared" si="34"/>
        <v>225612.54000000004</v>
      </c>
      <c r="DT42" s="9">
        <f t="shared" si="35"/>
        <v>-225394.49</v>
      </c>
      <c r="DU42" s="21"/>
      <c r="DV42" s="9">
        <f t="shared" si="36"/>
        <v>218.05000000004657</v>
      </c>
      <c r="DW42" s="9">
        <f t="shared" si="37"/>
        <v>0</v>
      </c>
      <c r="DX42" s="9">
        <f t="shared" si="38"/>
        <v>218.05000000004657</v>
      </c>
      <c r="DY42" s="9">
        <f t="shared" si="39"/>
        <v>0</v>
      </c>
      <c r="DZ42" s="21"/>
      <c r="EA42" s="9">
        <f t="shared" si="40"/>
        <v>218.05000000004657</v>
      </c>
      <c r="EB42" s="9">
        <f t="shared" si="41"/>
        <v>0</v>
      </c>
      <c r="EC42" s="9">
        <f t="shared" si="42"/>
        <v>218.05000000004657</v>
      </c>
      <c r="ED42" s="9">
        <f t="shared" si="43"/>
        <v>0</v>
      </c>
    </row>
    <row r="43" spans="1:154">
      <c r="A43" t="s">
        <v>374</v>
      </c>
      <c r="B43" s="9">
        <v>0</v>
      </c>
      <c r="C43" s="9">
        <v>0</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0</v>
      </c>
      <c r="AT43" s="9">
        <v>0</v>
      </c>
      <c r="AU43" s="9">
        <v>0</v>
      </c>
      <c r="AV43" s="9">
        <v>0</v>
      </c>
      <c r="AW43" s="9">
        <v>0</v>
      </c>
      <c r="AX43" s="9">
        <v>0</v>
      </c>
      <c r="AY43" s="9">
        <v>0</v>
      </c>
      <c r="AZ43" s="9">
        <v>0</v>
      </c>
      <c r="BA43" s="9">
        <v>0</v>
      </c>
      <c r="BB43" s="9">
        <v>0</v>
      </c>
      <c r="BC43" s="9">
        <v>0</v>
      </c>
      <c r="BD43" s="9">
        <v>0</v>
      </c>
      <c r="BE43" s="9">
        <v>0</v>
      </c>
      <c r="BF43" s="9">
        <v>0</v>
      </c>
      <c r="BG43" s="9">
        <v>0</v>
      </c>
      <c r="BH43" s="9">
        <v>0</v>
      </c>
      <c r="BI43" s="9">
        <v>0</v>
      </c>
      <c r="BJ43" s="9">
        <v>0</v>
      </c>
      <c r="BK43" s="9">
        <v>0</v>
      </c>
      <c r="BL43" s="9">
        <v>0</v>
      </c>
      <c r="BM43" s="9">
        <v>0</v>
      </c>
      <c r="BN43" s="9">
        <v>0</v>
      </c>
      <c r="BO43" s="9">
        <v>0</v>
      </c>
      <c r="BP43" s="9">
        <v>0</v>
      </c>
      <c r="BQ43" s="9">
        <v>0</v>
      </c>
      <c r="BR43" s="9">
        <v>-242402.7</v>
      </c>
      <c r="BS43" s="9">
        <v>0</v>
      </c>
      <c r="BT43" s="9">
        <v>0</v>
      </c>
      <c r="BU43" s="9">
        <v>0</v>
      </c>
      <c r="BV43" s="9">
        <v>0</v>
      </c>
      <c r="BW43" s="9">
        <v>0</v>
      </c>
      <c r="BX43" s="9">
        <v>0</v>
      </c>
      <c r="BY43" s="9">
        <v>0</v>
      </c>
      <c r="BZ43" s="9">
        <v>0</v>
      </c>
      <c r="CA43" s="9"/>
      <c r="CB43" s="9"/>
      <c r="CC43" s="9"/>
      <c r="CD43" s="9"/>
      <c r="CE43" s="9"/>
      <c r="CF43" s="9"/>
      <c r="CG43" s="9"/>
      <c r="CH43" s="9"/>
      <c r="CI43" s="9"/>
      <c r="CJ43" s="9"/>
      <c r="CK43" s="9"/>
      <c r="CL43" s="9"/>
      <c r="CM43" s="9"/>
      <c r="CN43" s="9"/>
      <c r="CO43" s="9"/>
      <c r="CP43" s="9"/>
      <c r="CQ43" s="9"/>
      <c r="CR43" s="9">
        <f t="shared" si="14"/>
        <v>-242402.7</v>
      </c>
      <c r="CT43" s="9">
        <v>0</v>
      </c>
      <c r="CU43" s="9">
        <f t="shared" si="16"/>
        <v>-242402.7</v>
      </c>
      <c r="CX43" s="9">
        <f t="shared" si="17"/>
        <v>0</v>
      </c>
      <c r="CY43" s="9">
        <f t="shared" si="18"/>
        <v>0</v>
      </c>
      <c r="CZ43" s="9">
        <f t="shared" si="19"/>
        <v>0</v>
      </c>
      <c r="DA43" s="7">
        <f t="shared" si="20"/>
        <v>0</v>
      </c>
      <c r="DB43" s="7">
        <f t="shared" si="21"/>
        <v>0</v>
      </c>
      <c r="DC43" s="9">
        <f t="shared" si="44"/>
        <v>0</v>
      </c>
      <c r="DD43" s="9">
        <f t="shared" si="44"/>
        <v>0</v>
      </c>
      <c r="DE43" s="32">
        <f t="shared" si="22"/>
        <v>0</v>
      </c>
      <c r="DF43" s="32">
        <f t="shared" si="23"/>
        <v>0</v>
      </c>
      <c r="DG43" s="32">
        <f t="shared" si="24"/>
        <v>0</v>
      </c>
      <c r="DH43" s="22"/>
      <c r="DI43" s="9">
        <f t="shared" si="25"/>
        <v>0</v>
      </c>
      <c r="DJ43" s="9">
        <f t="shared" si="26"/>
        <v>0</v>
      </c>
      <c r="DK43" s="9">
        <f t="shared" si="27"/>
        <v>55403.270000000011</v>
      </c>
      <c r="DL43" s="7">
        <f t="shared" si="28"/>
        <v>55403.270000000011</v>
      </c>
      <c r="DM43" s="7">
        <f t="shared" si="29"/>
        <v>0</v>
      </c>
      <c r="DN43" s="32">
        <f t="shared" si="30"/>
        <v>0</v>
      </c>
      <c r="DO43" s="32">
        <f t="shared" si="31"/>
        <v>0</v>
      </c>
      <c r="DP43" s="21"/>
      <c r="DQ43" s="9">
        <f t="shared" si="32"/>
        <v>55403.270000000011</v>
      </c>
      <c r="DR43" s="9">
        <f t="shared" si="33"/>
        <v>187053.99000000002</v>
      </c>
      <c r="DS43" s="9">
        <f t="shared" si="34"/>
        <v>242457.26000000004</v>
      </c>
      <c r="DT43" s="9">
        <f t="shared" si="35"/>
        <v>-242402.7</v>
      </c>
      <c r="DU43" s="21"/>
      <c r="DV43" s="9">
        <f t="shared" si="36"/>
        <v>54.560000000026776</v>
      </c>
      <c r="DW43" s="9">
        <f t="shared" si="37"/>
        <v>0</v>
      </c>
      <c r="DX43" s="9">
        <f t="shared" si="38"/>
        <v>54.560000000026776</v>
      </c>
      <c r="DY43" s="9">
        <f t="shared" si="39"/>
        <v>0</v>
      </c>
      <c r="DZ43" s="21"/>
      <c r="EA43" s="9">
        <f t="shared" si="40"/>
        <v>54.560000000026776</v>
      </c>
      <c r="EB43" s="9">
        <f t="shared" si="41"/>
        <v>0</v>
      </c>
      <c r="EC43" s="9">
        <f t="shared" si="42"/>
        <v>54.560000000026776</v>
      </c>
      <c r="ED43" s="9">
        <f t="shared" si="43"/>
        <v>0</v>
      </c>
    </row>
    <row r="44" spans="1:154">
      <c r="A44" s="70" t="s">
        <v>344</v>
      </c>
      <c r="B44" s="9">
        <v>0</v>
      </c>
      <c r="C44" s="9">
        <v>0</v>
      </c>
      <c r="D44" s="9">
        <v>0</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0</v>
      </c>
      <c r="AS44" s="9">
        <v>0</v>
      </c>
      <c r="AT44" s="9">
        <v>0</v>
      </c>
      <c r="AU44" s="9">
        <v>0</v>
      </c>
      <c r="AV44" s="9">
        <v>0</v>
      </c>
      <c r="AW44" s="9">
        <v>0</v>
      </c>
      <c r="AX44" s="9">
        <v>0</v>
      </c>
      <c r="AY44" s="9">
        <v>0</v>
      </c>
      <c r="AZ44" s="9">
        <v>0</v>
      </c>
      <c r="BA44" s="9">
        <v>0</v>
      </c>
      <c r="BB44" s="9">
        <v>0</v>
      </c>
      <c r="BC44" s="9">
        <v>0</v>
      </c>
      <c r="BD44" s="9">
        <v>0</v>
      </c>
      <c r="BE44" s="9">
        <v>0</v>
      </c>
      <c r="BF44" s="9">
        <v>0</v>
      </c>
      <c r="BG44" s="9">
        <v>0</v>
      </c>
      <c r="BH44" s="9">
        <v>0</v>
      </c>
      <c r="BI44" s="9">
        <v>0</v>
      </c>
      <c r="BJ44" s="9">
        <v>0</v>
      </c>
      <c r="BK44" s="9">
        <v>0</v>
      </c>
      <c r="BL44" s="9">
        <v>0</v>
      </c>
      <c r="BM44" s="9">
        <v>-139078.37</v>
      </c>
      <c r="BN44" s="9">
        <v>0</v>
      </c>
      <c r="BO44" s="9">
        <v>0</v>
      </c>
      <c r="BP44" s="9">
        <v>0</v>
      </c>
      <c r="BQ44" s="9">
        <v>0</v>
      </c>
      <c r="BR44" s="9">
        <v>-15754.61</v>
      </c>
      <c r="BS44" s="9">
        <v>-55.81</v>
      </c>
      <c r="BT44" s="9">
        <v>0</v>
      </c>
      <c r="BU44" s="9">
        <v>0</v>
      </c>
      <c r="BV44" s="9">
        <v>0</v>
      </c>
      <c r="BW44" s="9">
        <v>0</v>
      </c>
      <c r="BX44" s="9">
        <v>0</v>
      </c>
      <c r="BY44" s="9">
        <v>0</v>
      </c>
      <c r="BZ44" s="9">
        <v>0</v>
      </c>
      <c r="CA44" s="7"/>
      <c r="CB44" s="7"/>
      <c r="CC44" s="7"/>
      <c r="CD44" s="7"/>
      <c r="CE44" s="7"/>
      <c r="CF44" s="7"/>
      <c r="CG44" s="7"/>
      <c r="CH44" s="7"/>
      <c r="CI44" s="7"/>
      <c r="CJ44" s="7"/>
      <c r="CK44" s="7"/>
      <c r="CL44" s="7"/>
      <c r="CM44" s="7"/>
      <c r="CN44" s="7"/>
      <c r="CO44" s="7"/>
      <c r="CP44" s="7"/>
      <c r="CQ44" s="7"/>
      <c r="CR44" s="9">
        <f t="shared" si="14"/>
        <v>-154888.78999999998</v>
      </c>
      <c r="CT44" s="9">
        <v>0</v>
      </c>
      <c r="CU44" s="9">
        <f t="shared" si="16"/>
        <v>-154888.78999999998</v>
      </c>
      <c r="CX44" s="9">
        <f t="shared" si="17"/>
        <v>0</v>
      </c>
      <c r="CY44" s="9">
        <f t="shared" si="18"/>
        <v>0</v>
      </c>
      <c r="CZ44" s="9">
        <f t="shared" si="19"/>
        <v>0</v>
      </c>
      <c r="DA44" s="7">
        <f t="shared" si="20"/>
        <v>0</v>
      </c>
      <c r="DB44" s="7">
        <f t="shared" si="21"/>
        <v>0</v>
      </c>
      <c r="DC44" s="9">
        <f t="shared" si="44"/>
        <v>0</v>
      </c>
      <c r="DD44" s="9">
        <f t="shared" si="44"/>
        <v>0</v>
      </c>
      <c r="DE44" s="32">
        <f t="shared" si="22"/>
        <v>0</v>
      </c>
      <c r="DF44" s="32">
        <f t="shared" si="23"/>
        <v>0</v>
      </c>
      <c r="DG44" s="32">
        <f t="shared" si="24"/>
        <v>0</v>
      </c>
      <c r="DH44" s="22"/>
      <c r="DI44" s="9">
        <f t="shared" si="25"/>
        <v>0</v>
      </c>
      <c r="DJ44" s="9">
        <f t="shared" si="26"/>
        <v>0</v>
      </c>
      <c r="DK44" s="9">
        <f t="shared" si="27"/>
        <v>125321.15000000001</v>
      </c>
      <c r="DL44" s="7">
        <f t="shared" si="28"/>
        <v>125321.15000000001</v>
      </c>
      <c r="DM44" s="7">
        <f t="shared" si="29"/>
        <v>0</v>
      </c>
      <c r="DN44" s="32">
        <f t="shared" si="30"/>
        <v>0</v>
      </c>
      <c r="DO44" s="32">
        <f t="shared" si="31"/>
        <v>0</v>
      </c>
      <c r="DP44" s="21"/>
      <c r="DQ44" s="9">
        <f t="shared" si="32"/>
        <v>125321.15000000001</v>
      </c>
      <c r="DR44" s="9">
        <f t="shared" si="33"/>
        <v>29567.640000000003</v>
      </c>
      <c r="DS44" s="9">
        <f t="shared" si="34"/>
        <v>154888.79</v>
      </c>
      <c r="DT44" s="9">
        <f t="shared" si="35"/>
        <v>-154888.78999999998</v>
      </c>
      <c r="DU44" s="21"/>
      <c r="DV44" s="9">
        <f t="shared" si="36"/>
        <v>0</v>
      </c>
      <c r="DW44" s="9">
        <f t="shared" si="37"/>
        <v>0</v>
      </c>
      <c r="DX44" s="9">
        <f t="shared" si="38"/>
        <v>0</v>
      </c>
      <c r="DY44" s="9">
        <f t="shared" si="39"/>
        <v>0</v>
      </c>
      <c r="DZ44" s="21"/>
      <c r="EA44" s="9">
        <f t="shared" si="40"/>
        <v>0</v>
      </c>
      <c r="EB44" s="9">
        <f t="shared" si="41"/>
        <v>0</v>
      </c>
      <c r="EC44" s="9">
        <f t="shared" si="42"/>
        <v>0</v>
      </c>
      <c r="ED44" s="9">
        <f t="shared" si="43"/>
        <v>0</v>
      </c>
    </row>
    <row r="45" spans="1:154">
      <c r="A45" s="10" t="s">
        <v>321</v>
      </c>
      <c r="B45" s="9">
        <v>0</v>
      </c>
      <c r="C45" s="9">
        <v>0</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9">
        <v>0</v>
      </c>
      <c r="BF45" s="9">
        <v>0</v>
      </c>
      <c r="BG45" s="9">
        <v>-32805.660000000003</v>
      </c>
      <c r="BH45" s="9">
        <v>0</v>
      </c>
      <c r="BI45" s="9">
        <v>0</v>
      </c>
      <c r="BJ45" s="9">
        <v>0</v>
      </c>
      <c r="BK45" s="9">
        <v>0</v>
      </c>
      <c r="BL45" s="9">
        <v>0</v>
      </c>
      <c r="BM45" s="9">
        <v>0</v>
      </c>
      <c r="BN45" s="9">
        <v>0</v>
      </c>
      <c r="BO45" s="9">
        <v>0</v>
      </c>
      <c r="BP45" s="9">
        <v>0</v>
      </c>
      <c r="BQ45" s="9">
        <v>0</v>
      </c>
      <c r="BR45" s="9">
        <v>0</v>
      </c>
      <c r="BS45" s="9">
        <v>0</v>
      </c>
      <c r="BT45" s="9">
        <v>0</v>
      </c>
      <c r="BU45" s="9">
        <v>0</v>
      </c>
      <c r="BV45" s="9">
        <v>0</v>
      </c>
      <c r="BW45" s="9">
        <v>0</v>
      </c>
      <c r="BX45" s="9">
        <v>0</v>
      </c>
      <c r="BY45" s="9">
        <v>0</v>
      </c>
      <c r="BZ45" s="9">
        <v>0</v>
      </c>
      <c r="CA45" s="9"/>
      <c r="CB45" s="9"/>
      <c r="CC45" s="9"/>
      <c r="CD45" s="9"/>
      <c r="CE45" s="9"/>
      <c r="CF45" s="9"/>
      <c r="CG45" s="9"/>
      <c r="CH45" s="9"/>
      <c r="CI45" s="9"/>
      <c r="CJ45" s="9"/>
      <c r="CK45" s="9"/>
      <c r="CL45" s="9"/>
      <c r="CM45" s="9"/>
      <c r="CN45" s="9"/>
      <c r="CO45" s="9"/>
      <c r="CP45" s="9"/>
      <c r="CQ45" s="9"/>
      <c r="CR45" s="9">
        <f t="shared" si="14"/>
        <v>-32805.660000000003</v>
      </c>
      <c r="CT45" s="9">
        <v>0</v>
      </c>
      <c r="CU45" s="9">
        <f t="shared" si="16"/>
        <v>-32805.660000000003</v>
      </c>
      <c r="CX45" s="9">
        <f t="shared" si="17"/>
        <v>0</v>
      </c>
      <c r="CY45" s="9">
        <f t="shared" si="18"/>
        <v>0</v>
      </c>
      <c r="CZ45" s="9">
        <f t="shared" si="19"/>
        <v>0</v>
      </c>
      <c r="DA45" s="7">
        <f t="shared" si="20"/>
        <v>0</v>
      </c>
      <c r="DB45" s="7">
        <f t="shared" si="21"/>
        <v>0</v>
      </c>
      <c r="DC45" s="9">
        <f t="shared" si="44"/>
        <v>0</v>
      </c>
      <c r="DD45" s="9">
        <f t="shared" si="44"/>
        <v>0</v>
      </c>
      <c r="DE45" s="32">
        <f t="shared" si="22"/>
        <v>0</v>
      </c>
      <c r="DF45" s="32">
        <f t="shared" si="23"/>
        <v>0</v>
      </c>
      <c r="DG45" s="32">
        <f t="shared" si="24"/>
        <v>0</v>
      </c>
      <c r="DH45" s="22"/>
      <c r="DI45" s="9">
        <f t="shared" si="25"/>
        <v>0</v>
      </c>
      <c r="DJ45" s="9">
        <f t="shared" si="26"/>
        <v>0</v>
      </c>
      <c r="DK45" s="9">
        <f t="shared" si="27"/>
        <v>32805.660000000003</v>
      </c>
      <c r="DL45" s="7">
        <f t="shared" si="28"/>
        <v>32805.660000000003</v>
      </c>
      <c r="DM45" s="7">
        <f t="shared" si="29"/>
        <v>-32805.660000000003</v>
      </c>
      <c r="DN45" s="32">
        <f t="shared" si="30"/>
        <v>0</v>
      </c>
      <c r="DO45" s="32">
        <f t="shared" si="31"/>
        <v>32805.660000000003</v>
      </c>
      <c r="DP45" s="21"/>
      <c r="DQ45" s="9">
        <f t="shared" si="32"/>
        <v>0</v>
      </c>
      <c r="DR45" s="9">
        <f t="shared" si="33"/>
        <v>0</v>
      </c>
      <c r="DS45" s="9">
        <f t="shared" si="34"/>
        <v>0</v>
      </c>
      <c r="DT45" s="9">
        <f t="shared" si="35"/>
        <v>0</v>
      </c>
      <c r="DU45" s="21"/>
      <c r="DV45" s="9">
        <f t="shared" si="36"/>
        <v>0</v>
      </c>
      <c r="DW45" s="9">
        <f t="shared" si="37"/>
        <v>0</v>
      </c>
      <c r="DX45" s="9">
        <f t="shared" si="38"/>
        <v>0</v>
      </c>
      <c r="DY45" s="9">
        <f t="shared" si="39"/>
        <v>0</v>
      </c>
      <c r="DZ45" s="21"/>
      <c r="EA45" s="9">
        <f t="shared" si="40"/>
        <v>0</v>
      </c>
      <c r="EB45" s="9">
        <f t="shared" si="41"/>
        <v>0</v>
      </c>
      <c r="EC45" s="9">
        <f t="shared" si="42"/>
        <v>0</v>
      </c>
      <c r="ED45" s="9">
        <f t="shared" si="43"/>
        <v>0</v>
      </c>
    </row>
    <row r="46" spans="1:154">
      <c r="A46" s="245" t="s">
        <v>355</v>
      </c>
      <c r="B46" s="9">
        <v>0</v>
      </c>
      <c r="C46" s="9">
        <v>0</v>
      </c>
      <c r="D46" s="9">
        <v>0</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9">
        <v>0</v>
      </c>
      <c r="BF46" s="9">
        <v>0</v>
      </c>
      <c r="BG46" s="9">
        <v>0</v>
      </c>
      <c r="BH46" s="9">
        <v>0</v>
      </c>
      <c r="BI46" s="9">
        <v>0</v>
      </c>
      <c r="BJ46" s="9">
        <v>0</v>
      </c>
      <c r="BK46" s="9">
        <v>0</v>
      </c>
      <c r="BL46" s="9">
        <v>0</v>
      </c>
      <c r="BM46" s="9">
        <v>0</v>
      </c>
      <c r="BN46" s="9">
        <v>0</v>
      </c>
      <c r="BO46" s="9">
        <v>-29670.560000000001</v>
      </c>
      <c r="BP46" s="9">
        <v>-607.62</v>
      </c>
      <c r="BQ46" s="9">
        <v>0</v>
      </c>
      <c r="BR46" s="9">
        <v>-60712.19</v>
      </c>
      <c r="BS46" s="9">
        <v>-1175.4100000000001</v>
      </c>
      <c r="BT46" s="9">
        <v>-7261.96</v>
      </c>
      <c r="BU46" s="9">
        <v>0</v>
      </c>
      <c r="BV46" s="9">
        <v>-355.98</v>
      </c>
      <c r="BW46" s="9">
        <v>0</v>
      </c>
      <c r="BX46" s="9">
        <v>2276.85</v>
      </c>
      <c r="BY46" s="9">
        <v>0</v>
      </c>
      <c r="BZ46" s="9">
        <v>-2276.85</v>
      </c>
      <c r="CA46" s="9"/>
      <c r="CB46" s="9"/>
      <c r="CC46" s="9"/>
      <c r="CD46" s="9"/>
      <c r="CE46" s="9"/>
      <c r="CF46" s="9"/>
      <c r="CG46" s="9"/>
      <c r="CH46" s="9"/>
      <c r="CI46" s="9"/>
      <c r="CJ46" s="9"/>
      <c r="CK46" s="9"/>
      <c r="CL46" s="9"/>
      <c r="CM46" s="9"/>
      <c r="CN46" s="9"/>
      <c r="CO46" s="9"/>
      <c r="CP46" s="9"/>
      <c r="CQ46" s="9"/>
      <c r="CR46" s="9">
        <f t="shared" si="14"/>
        <v>-99783.72</v>
      </c>
      <c r="CT46" s="9">
        <v>0</v>
      </c>
      <c r="CU46" s="9">
        <f t="shared" si="16"/>
        <v>-99783.72</v>
      </c>
      <c r="CX46" s="9">
        <f t="shared" si="17"/>
        <v>0</v>
      </c>
      <c r="CY46" s="9">
        <f t="shared" si="18"/>
        <v>0</v>
      </c>
      <c r="CZ46" s="9">
        <f t="shared" si="19"/>
        <v>0</v>
      </c>
      <c r="DA46" s="7">
        <f t="shared" si="20"/>
        <v>0</v>
      </c>
      <c r="DB46" s="7">
        <f t="shared" si="21"/>
        <v>0</v>
      </c>
      <c r="DC46" s="9">
        <f t="shared" si="44"/>
        <v>0</v>
      </c>
      <c r="DD46" s="9">
        <f t="shared" si="44"/>
        <v>0</v>
      </c>
      <c r="DE46" s="32">
        <f t="shared" si="22"/>
        <v>0</v>
      </c>
      <c r="DF46" s="32">
        <f t="shared" si="23"/>
        <v>0</v>
      </c>
      <c r="DG46" s="32">
        <f t="shared" si="24"/>
        <v>0</v>
      </c>
      <c r="DH46" s="22"/>
      <c r="DI46" s="9">
        <f t="shared" si="25"/>
        <v>0</v>
      </c>
      <c r="DJ46" s="9">
        <f t="shared" si="26"/>
        <v>0</v>
      </c>
      <c r="DK46" s="9">
        <f t="shared" si="27"/>
        <v>2544.06</v>
      </c>
      <c r="DL46" s="7">
        <f t="shared" si="28"/>
        <v>2544.06</v>
      </c>
      <c r="DM46" s="7">
        <f t="shared" si="29"/>
        <v>0</v>
      </c>
      <c r="DN46" s="32">
        <f t="shared" si="30"/>
        <v>0</v>
      </c>
      <c r="DO46" s="32">
        <f t="shared" si="31"/>
        <v>0</v>
      </c>
      <c r="DP46" s="21"/>
      <c r="DQ46" s="9">
        <f t="shared" si="32"/>
        <v>2544.06</v>
      </c>
      <c r="DR46" s="9">
        <f t="shared" si="33"/>
        <v>96741.29</v>
      </c>
      <c r="DS46" s="9">
        <f t="shared" si="34"/>
        <v>99285.349999999991</v>
      </c>
      <c r="DT46" s="9">
        <f t="shared" si="35"/>
        <v>-92165.78</v>
      </c>
      <c r="DU46" s="21"/>
      <c r="DV46" s="9">
        <f t="shared" si="36"/>
        <v>7119.5699999999924</v>
      </c>
      <c r="DW46" s="9">
        <f t="shared" si="37"/>
        <v>498.36999999999983</v>
      </c>
      <c r="DX46" s="9">
        <f t="shared" si="38"/>
        <v>7617.9399999999923</v>
      </c>
      <c r="DY46" s="9">
        <f t="shared" si="39"/>
        <v>-7617.9400000000005</v>
      </c>
      <c r="DZ46" s="21"/>
      <c r="EA46" s="9">
        <f t="shared" si="40"/>
        <v>-8.1854523159563541E-12</v>
      </c>
      <c r="EB46" s="9">
        <f t="shared" si="41"/>
        <v>0</v>
      </c>
      <c r="EC46" s="9">
        <f t="shared" si="42"/>
        <v>-8.1854523159563541E-12</v>
      </c>
      <c r="ED46" s="9">
        <f t="shared" si="43"/>
        <v>0</v>
      </c>
    </row>
    <row r="47" spans="1:154">
      <c r="A47" t="s">
        <v>382</v>
      </c>
      <c r="B47" s="9">
        <v>0</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0</v>
      </c>
      <c r="AS47" s="9">
        <v>0</v>
      </c>
      <c r="AT47" s="9">
        <v>0</v>
      </c>
      <c r="AU47" s="9">
        <v>0</v>
      </c>
      <c r="AV47" s="9">
        <v>0</v>
      </c>
      <c r="AW47" s="9">
        <v>0</v>
      </c>
      <c r="AX47" s="9">
        <v>0</v>
      </c>
      <c r="AY47" s="9">
        <v>0</v>
      </c>
      <c r="AZ47" s="9">
        <v>0</v>
      </c>
      <c r="BA47" s="9">
        <v>0</v>
      </c>
      <c r="BB47" s="9">
        <v>0</v>
      </c>
      <c r="BC47" s="9">
        <v>0</v>
      </c>
      <c r="BD47" s="9">
        <v>0</v>
      </c>
      <c r="BE47" s="9">
        <v>0</v>
      </c>
      <c r="BF47" s="9">
        <v>0</v>
      </c>
      <c r="BG47" s="9">
        <v>0</v>
      </c>
      <c r="BH47" s="9">
        <v>0</v>
      </c>
      <c r="BI47" s="9">
        <v>0</v>
      </c>
      <c r="BJ47" s="9">
        <v>0</v>
      </c>
      <c r="BK47" s="9">
        <v>0</v>
      </c>
      <c r="BL47" s="9">
        <v>0</v>
      </c>
      <c r="BM47" s="9">
        <v>0</v>
      </c>
      <c r="BN47" s="9">
        <v>0</v>
      </c>
      <c r="BO47" s="9">
        <v>0</v>
      </c>
      <c r="BP47" s="9">
        <v>0</v>
      </c>
      <c r="BQ47" s="9">
        <v>0</v>
      </c>
      <c r="BR47" s="9">
        <v>0</v>
      </c>
      <c r="BS47" s="9">
        <v>0</v>
      </c>
      <c r="BT47" s="9">
        <v>0</v>
      </c>
      <c r="BU47" s="9">
        <v>0</v>
      </c>
      <c r="BV47" s="9">
        <v>0</v>
      </c>
      <c r="BW47" s="9">
        <v>0</v>
      </c>
      <c r="BX47" s="9">
        <v>0</v>
      </c>
      <c r="BY47" s="9">
        <v>-14430.85</v>
      </c>
      <c r="BZ47" s="9">
        <v>0</v>
      </c>
      <c r="CA47" s="9"/>
      <c r="CB47" s="9"/>
      <c r="CC47" s="9"/>
      <c r="CD47" s="9"/>
      <c r="CE47" s="9"/>
      <c r="CF47" s="9"/>
      <c r="CG47" s="9"/>
      <c r="CH47" s="9"/>
      <c r="CI47" s="9"/>
      <c r="CJ47" s="9"/>
      <c r="CK47" s="9"/>
      <c r="CL47" s="9"/>
      <c r="CM47" s="9"/>
      <c r="CN47" s="9"/>
      <c r="CO47" s="9"/>
      <c r="CP47" s="9"/>
      <c r="CQ47" s="9"/>
      <c r="CR47" s="9">
        <f t="shared" si="14"/>
        <v>-14430.85</v>
      </c>
      <c r="CT47" s="9">
        <v>0</v>
      </c>
      <c r="CU47" s="9">
        <f t="shared" si="16"/>
        <v>-14430.85</v>
      </c>
      <c r="CX47" s="9">
        <f t="shared" si="17"/>
        <v>0</v>
      </c>
      <c r="CY47" s="9">
        <f t="shared" si="18"/>
        <v>0</v>
      </c>
      <c r="CZ47" s="9">
        <f t="shared" si="19"/>
        <v>0</v>
      </c>
      <c r="DA47" s="7">
        <f t="shared" si="20"/>
        <v>0</v>
      </c>
      <c r="DB47" s="7">
        <f t="shared" si="21"/>
        <v>0</v>
      </c>
      <c r="DC47" s="9">
        <f t="shared" si="44"/>
        <v>0</v>
      </c>
      <c r="DD47" s="9">
        <f t="shared" si="44"/>
        <v>0</v>
      </c>
      <c r="DE47" s="32">
        <f t="shared" si="22"/>
        <v>0</v>
      </c>
      <c r="DF47" s="32">
        <f t="shared" si="23"/>
        <v>0</v>
      </c>
      <c r="DG47" s="32">
        <f t="shared" si="24"/>
        <v>0</v>
      </c>
      <c r="DH47" s="22"/>
      <c r="DI47" s="9">
        <f t="shared" si="25"/>
        <v>0</v>
      </c>
      <c r="DJ47" s="9">
        <f t="shared" si="26"/>
        <v>0</v>
      </c>
      <c r="DK47" s="9">
        <f t="shared" si="27"/>
        <v>14357.830000000002</v>
      </c>
      <c r="DL47" s="7">
        <f t="shared" si="28"/>
        <v>14357.830000000002</v>
      </c>
      <c r="DM47" s="7">
        <f t="shared" si="29"/>
        <v>0</v>
      </c>
      <c r="DN47" s="32">
        <f t="shared" si="30"/>
        <v>0</v>
      </c>
      <c r="DO47" s="32">
        <f t="shared" si="31"/>
        <v>0</v>
      </c>
      <c r="DP47" s="21"/>
      <c r="DQ47" s="9">
        <f t="shared" si="32"/>
        <v>14357.830000000002</v>
      </c>
      <c r="DR47" s="9">
        <f t="shared" si="33"/>
        <v>58.830000000000013</v>
      </c>
      <c r="DS47" s="9">
        <f t="shared" si="34"/>
        <v>14416.660000000002</v>
      </c>
      <c r="DT47" s="9">
        <f t="shared" si="35"/>
        <v>0</v>
      </c>
      <c r="DU47" s="21"/>
      <c r="DV47" s="9">
        <f t="shared" si="36"/>
        <v>14416.660000000002</v>
      </c>
      <c r="DW47" s="9">
        <f t="shared" si="37"/>
        <v>38985.22</v>
      </c>
      <c r="DX47" s="9">
        <f t="shared" si="38"/>
        <v>53401.880000000005</v>
      </c>
      <c r="DY47" s="9">
        <f t="shared" si="39"/>
        <v>-14430.85</v>
      </c>
      <c r="DZ47" s="21"/>
      <c r="EA47" s="9">
        <f t="shared" si="40"/>
        <v>38971.030000000006</v>
      </c>
      <c r="EB47" s="9">
        <f t="shared" si="41"/>
        <v>0</v>
      </c>
      <c r="EC47" s="9">
        <f t="shared" si="42"/>
        <v>38971.030000000006</v>
      </c>
      <c r="ED47" s="9">
        <f t="shared" si="43"/>
        <v>0</v>
      </c>
    </row>
    <row r="48" spans="1:154">
      <c r="A48" t="s">
        <v>375</v>
      </c>
      <c r="B48" s="9">
        <v>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9">
        <v>0</v>
      </c>
      <c r="BF48" s="9">
        <v>0</v>
      </c>
      <c r="BG48" s="9">
        <v>0</v>
      </c>
      <c r="BH48" s="9">
        <v>0</v>
      </c>
      <c r="BI48" s="9">
        <v>0</v>
      </c>
      <c r="BJ48" s="9">
        <v>0</v>
      </c>
      <c r="BK48" s="9">
        <v>0</v>
      </c>
      <c r="BL48" s="9">
        <v>0</v>
      </c>
      <c r="BM48" s="9">
        <v>0</v>
      </c>
      <c r="BN48" s="9">
        <v>0</v>
      </c>
      <c r="BO48" s="9">
        <v>0</v>
      </c>
      <c r="BP48" s="9">
        <v>0</v>
      </c>
      <c r="BQ48" s="9">
        <v>0</v>
      </c>
      <c r="BR48" s="9">
        <v>-234406.48</v>
      </c>
      <c r="BS48" s="9">
        <v>-131.72999999999999</v>
      </c>
      <c r="BT48" s="9">
        <v>0</v>
      </c>
      <c r="BU48" s="9">
        <v>0</v>
      </c>
      <c r="BV48" s="9">
        <v>0</v>
      </c>
      <c r="BW48" s="9">
        <v>0</v>
      </c>
      <c r="BX48" s="9">
        <v>0</v>
      </c>
      <c r="BY48" s="9">
        <v>0</v>
      </c>
      <c r="BZ48" s="9">
        <v>0</v>
      </c>
      <c r="CA48" s="9"/>
      <c r="CB48" s="9"/>
      <c r="CC48" s="9"/>
      <c r="CD48" s="9"/>
      <c r="CE48" s="9"/>
      <c r="CF48" s="9"/>
      <c r="CG48" s="9"/>
      <c r="CH48" s="9"/>
      <c r="CI48" s="9"/>
      <c r="CJ48" s="9"/>
      <c r="CK48" s="9"/>
      <c r="CL48" s="9"/>
      <c r="CM48" s="9"/>
      <c r="CN48" s="9"/>
      <c r="CO48" s="9"/>
      <c r="CP48" s="9"/>
      <c r="CQ48" s="9"/>
      <c r="CR48" s="9">
        <f t="shared" si="14"/>
        <v>-234538.21000000002</v>
      </c>
      <c r="CT48" s="9">
        <v>0</v>
      </c>
      <c r="CU48" s="9">
        <f t="shared" si="16"/>
        <v>-234538.21000000002</v>
      </c>
      <c r="CX48" s="9">
        <f t="shared" si="17"/>
        <v>0</v>
      </c>
      <c r="CY48" s="9">
        <f t="shared" si="18"/>
        <v>0</v>
      </c>
      <c r="CZ48" s="9">
        <f t="shared" si="19"/>
        <v>0</v>
      </c>
      <c r="DA48" s="7">
        <f t="shared" si="20"/>
        <v>0</v>
      </c>
      <c r="DB48" s="7">
        <f t="shared" si="21"/>
        <v>0</v>
      </c>
      <c r="DC48" s="9">
        <f t="shared" si="44"/>
        <v>0</v>
      </c>
      <c r="DD48" s="9">
        <f t="shared" si="44"/>
        <v>0</v>
      </c>
      <c r="DE48" s="32">
        <f t="shared" si="22"/>
        <v>0</v>
      </c>
      <c r="DF48" s="32">
        <f t="shared" si="23"/>
        <v>0</v>
      </c>
      <c r="DG48" s="32">
        <f t="shared" si="24"/>
        <v>0</v>
      </c>
      <c r="DH48" s="22"/>
      <c r="DI48" s="9">
        <f t="shared" si="25"/>
        <v>0</v>
      </c>
      <c r="DJ48" s="9">
        <f t="shared" si="26"/>
        <v>0</v>
      </c>
      <c r="DK48" s="9">
        <f t="shared" si="27"/>
        <v>15762.410000000002</v>
      </c>
      <c r="DL48" s="7">
        <f t="shared" si="28"/>
        <v>15762.410000000002</v>
      </c>
      <c r="DM48" s="7">
        <f t="shared" si="29"/>
        <v>0</v>
      </c>
      <c r="DN48" s="32">
        <f t="shared" si="30"/>
        <v>0</v>
      </c>
      <c r="DO48" s="32">
        <f t="shared" si="31"/>
        <v>0</v>
      </c>
      <c r="DP48" s="21"/>
      <c r="DQ48" s="9">
        <f t="shared" si="32"/>
        <v>15762.410000000002</v>
      </c>
      <c r="DR48" s="9">
        <f t="shared" si="33"/>
        <v>219783.02</v>
      </c>
      <c r="DS48" s="9">
        <f t="shared" si="34"/>
        <v>235545.43</v>
      </c>
      <c r="DT48" s="9">
        <f t="shared" si="35"/>
        <v>-234538.21000000002</v>
      </c>
      <c r="DU48" s="21"/>
      <c r="DV48" s="9">
        <f t="shared" si="36"/>
        <v>1007.2199999999721</v>
      </c>
      <c r="DW48" s="9">
        <f t="shared" si="37"/>
        <v>-3.9</v>
      </c>
      <c r="DX48" s="9">
        <f t="shared" si="38"/>
        <v>1003.3199999999721</v>
      </c>
      <c r="DY48" s="9">
        <f t="shared" si="39"/>
        <v>0</v>
      </c>
      <c r="DZ48" s="21"/>
      <c r="EA48" s="9">
        <f t="shared" si="40"/>
        <v>1003.3199999999721</v>
      </c>
      <c r="EB48" s="9">
        <f t="shared" si="41"/>
        <v>0</v>
      </c>
      <c r="EC48" s="9">
        <f t="shared" si="42"/>
        <v>1003.3199999999721</v>
      </c>
      <c r="ED48" s="9">
        <f t="shared" si="43"/>
        <v>0</v>
      </c>
    </row>
    <row r="49" spans="1:134">
      <c r="A49" s="246" t="s">
        <v>322</v>
      </c>
      <c r="B49" s="9">
        <v>0</v>
      </c>
      <c r="C49" s="9">
        <v>0</v>
      </c>
      <c r="D49" s="9">
        <v>0</v>
      </c>
      <c r="E49" s="9">
        <v>0</v>
      </c>
      <c r="F49" s="9">
        <v>0</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0</v>
      </c>
      <c r="AS49" s="9">
        <v>0</v>
      </c>
      <c r="AT49" s="9">
        <v>0</v>
      </c>
      <c r="AU49" s="9">
        <v>0</v>
      </c>
      <c r="AV49" s="9">
        <v>0</v>
      </c>
      <c r="AW49" s="9">
        <v>0</v>
      </c>
      <c r="AX49" s="9">
        <v>0</v>
      </c>
      <c r="AY49" s="9">
        <v>0</v>
      </c>
      <c r="AZ49" s="9">
        <v>0</v>
      </c>
      <c r="BA49" s="9">
        <v>0</v>
      </c>
      <c r="BB49" s="9">
        <v>0</v>
      </c>
      <c r="BC49" s="9">
        <v>0</v>
      </c>
      <c r="BD49" s="9">
        <v>0</v>
      </c>
      <c r="BE49" s="9">
        <v>0</v>
      </c>
      <c r="BF49" s="9">
        <v>0</v>
      </c>
      <c r="BG49" s="9">
        <v>0</v>
      </c>
      <c r="BH49" s="9">
        <v>0</v>
      </c>
      <c r="BI49" s="9">
        <v>0</v>
      </c>
      <c r="BJ49" s="9">
        <v>0</v>
      </c>
      <c r="BK49" s="9">
        <v>0</v>
      </c>
      <c r="BL49" s="9">
        <v>0</v>
      </c>
      <c r="BM49" s="9">
        <v>-42775.98</v>
      </c>
      <c r="BN49" s="9">
        <v>0</v>
      </c>
      <c r="BO49" s="9">
        <v>0</v>
      </c>
      <c r="BP49" s="9">
        <v>0</v>
      </c>
      <c r="BQ49" s="9">
        <v>0</v>
      </c>
      <c r="BR49" s="9">
        <v>0</v>
      </c>
      <c r="BS49" s="9">
        <v>0</v>
      </c>
      <c r="BT49" s="9">
        <v>0</v>
      </c>
      <c r="BU49" s="9">
        <v>0</v>
      </c>
      <c r="BV49" s="9">
        <v>0</v>
      </c>
      <c r="BW49" s="9">
        <v>0</v>
      </c>
      <c r="BX49" s="9">
        <v>0</v>
      </c>
      <c r="BY49" s="9">
        <v>0</v>
      </c>
      <c r="BZ49" s="9">
        <v>0</v>
      </c>
      <c r="CA49" s="9"/>
      <c r="CB49" s="9"/>
      <c r="CC49" s="9"/>
      <c r="CD49" s="9"/>
      <c r="CE49" s="9"/>
      <c r="CF49" s="9"/>
      <c r="CG49" s="9"/>
      <c r="CH49" s="9"/>
      <c r="CI49" s="9"/>
      <c r="CJ49" s="9"/>
      <c r="CK49" s="9"/>
      <c r="CL49" s="9"/>
      <c r="CM49" s="9"/>
      <c r="CN49" s="9"/>
      <c r="CO49" s="9"/>
      <c r="CP49" s="9"/>
      <c r="CQ49" s="9"/>
      <c r="CR49" s="9">
        <f t="shared" si="14"/>
        <v>-42775.98</v>
      </c>
      <c r="CT49" s="9">
        <v>0</v>
      </c>
      <c r="CU49" s="9">
        <f t="shared" si="16"/>
        <v>-42775.98</v>
      </c>
      <c r="CX49" s="9">
        <f t="shared" si="17"/>
        <v>0</v>
      </c>
      <c r="CY49" s="9">
        <f t="shared" si="18"/>
        <v>0</v>
      </c>
      <c r="CZ49" s="9">
        <f t="shared" si="19"/>
        <v>0</v>
      </c>
      <c r="DA49" s="7">
        <f t="shared" si="20"/>
        <v>0</v>
      </c>
      <c r="DB49" s="7">
        <f t="shared" si="21"/>
        <v>0</v>
      </c>
      <c r="DC49" s="9">
        <f t="shared" si="44"/>
        <v>0</v>
      </c>
      <c r="DD49" s="9">
        <f t="shared" si="44"/>
        <v>0</v>
      </c>
      <c r="DE49" s="32">
        <f t="shared" si="22"/>
        <v>0</v>
      </c>
      <c r="DF49" s="32">
        <f t="shared" si="23"/>
        <v>0</v>
      </c>
      <c r="DG49" s="32">
        <f t="shared" si="24"/>
        <v>0</v>
      </c>
      <c r="DH49" s="22"/>
      <c r="DI49" s="9">
        <f t="shared" si="25"/>
        <v>0</v>
      </c>
      <c r="DJ49" s="9">
        <f t="shared" si="26"/>
        <v>0</v>
      </c>
      <c r="DK49" s="9">
        <f t="shared" si="27"/>
        <v>50753.51</v>
      </c>
      <c r="DL49" s="7">
        <f t="shared" si="28"/>
        <v>50753.51</v>
      </c>
      <c r="DM49" s="7">
        <f t="shared" si="29"/>
        <v>0</v>
      </c>
      <c r="DN49" s="32">
        <f t="shared" si="30"/>
        <v>0</v>
      </c>
      <c r="DO49" s="32">
        <f t="shared" si="31"/>
        <v>0</v>
      </c>
      <c r="DP49" s="21"/>
      <c r="DQ49" s="9">
        <f t="shared" si="32"/>
        <v>50753.51</v>
      </c>
      <c r="DR49" s="9">
        <f t="shared" si="33"/>
        <v>1083.4399999999998</v>
      </c>
      <c r="DS49" s="9">
        <f t="shared" si="34"/>
        <v>51836.950000000004</v>
      </c>
      <c r="DT49" s="9">
        <f t="shared" si="35"/>
        <v>-42775.98</v>
      </c>
      <c r="DU49" s="21"/>
      <c r="DV49" s="9">
        <f t="shared" si="36"/>
        <v>9060.9700000000012</v>
      </c>
      <c r="DW49" s="9">
        <f t="shared" si="37"/>
        <v>0</v>
      </c>
      <c r="DX49" s="9">
        <f t="shared" si="38"/>
        <v>9060.9700000000012</v>
      </c>
      <c r="DY49" s="9">
        <f t="shared" si="39"/>
        <v>0</v>
      </c>
      <c r="DZ49" s="21"/>
      <c r="EA49" s="9">
        <f t="shared" si="40"/>
        <v>9060.9700000000012</v>
      </c>
      <c r="EB49" s="9">
        <f t="shared" si="41"/>
        <v>0</v>
      </c>
      <c r="EC49" s="9">
        <f t="shared" si="42"/>
        <v>9060.9700000000012</v>
      </c>
      <c r="ED49" s="9">
        <f t="shared" si="43"/>
        <v>0</v>
      </c>
    </row>
    <row r="50" spans="1:134">
      <c r="A50" s="246" t="s">
        <v>323</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AW50" s="9">
        <v>0</v>
      </c>
      <c r="AX50" s="9">
        <v>0</v>
      </c>
      <c r="AY50" s="9">
        <v>0</v>
      </c>
      <c r="AZ50" s="9">
        <v>0</v>
      </c>
      <c r="BA50" s="9">
        <v>0</v>
      </c>
      <c r="BB50" s="9">
        <v>0</v>
      </c>
      <c r="BC50" s="9">
        <v>0</v>
      </c>
      <c r="BD50" s="9">
        <v>0</v>
      </c>
      <c r="BE50" s="9">
        <v>0</v>
      </c>
      <c r="BF50" s="9">
        <v>0</v>
      </c>
      <c r="BG50" s="9">
        <v>0</v>
      </c>
      <c r="BH50" s="9">
        <v>0</v>
      </c>
      <c r="BI50" s="9">
        <v>0</v>
      </c>
      <c r="BJ50" s="9">
        <v>0</v>
      </c>
      <c r="BK50" s="9">
        <v>0</v>
      </c>
      <c r="BL50" s="9">
        <v>0</v>
      </c>
      <c r="BM50" s="9">
        <v>-22138.33</v>
      </c>
      <c r="BN50" s="9">
        <v>0</v>
      </c>
      <c r="BO50" s="9">
        <v>0</v>
      </c>
      <c r="BP50" s="9">
        <v>0</v>
      </c>
      <c r="BQ50" s="9">
        <v>0</v>
      </c>
      <c r="BR50" s="9">
        <v>0</v>
      </c>
      <c r="BS50" s="9">
        <v>0</v>
      </c>
      <c r="BT50" s="9">
        <v>0</v>
      </c>
      <c r="BU50" s="9">
        <v>0</v>
      </c>
      <c r="BV50" s="9">
        <v>0</v>
      </c>
      <c r="BW50" s="9">
        <v>0</v>
      </c>
      <c r="BX50" s="9">
        <v>0</v>
      </c>
      <c r="BY50" s="9">
        <v>0</v>
      </c>
      <c r="BZ50" s="9">
        <v>0</v>
      </c>
      <c r="CA50" s="9"/>
      <c r="CB50" s="9"/>
      <c r="CC50" s="9"/>
      <c r="CD50" s="9"/>
      <c r="CE50" s="9"/>
      <c r="CF50" s="9"/>
      <c r="CG50" s="9"/>
      <c r="CH50" s="9"/>
      <c r="CI50" s="9"/>
      <c r="CJ50" s="9"/>
      <c r="CK50" s="9"/>
      <c r="CL50" s="9"/>
      <c r="CM50" s="9"/>
      <c r="CN50" s="9"/>
      <c r="CO50" s="9"/>
      <c r="CP50" s="9"/>
      <c r="CQ50" s="9"/>
      <c r="CR50" s="9">
        <f t="shared" si="14"/>
        <v>-22138.33</v>
      </c>
      <c r="CT50" s="9">
        <v>0</v>
      </c>
      <c r="CU50" s="9">
        <f t="shared" si="16"/>
        <v>-22138.33</v>
      </c>
      <c r="CX50" s="9">
        <f t="shared" si="17"/>
        <v>0</v>
      </c>
      <c r="CY50" s="9">
        <f t="shared" si="18"/>
        <v>0</v>
      </c>
      <c r="CZ50" s="9">
        <f t="shared" si="19"/>
        <v>0</v>
      </c>
      <c r="DA50" s="7">
        <f t="shared" si="20"/>
        <v>0</v>
      </c>
      <c r="DB50" s="7">
        <f t="shared" si="21"/>
        <v>0</v>
      </c>
      <c r="DC50" s="9">
        <f t="shared" si="44"/>
        <v>0</v>
      </c>
      <c r="DD50" s="9">
        <f t="shared" si="44"/>
        <v>0</v>
      </c>
      <c r="DE50" s="32">
        <f t="shared" si="22"/>
        <v>0</v>
      </c>
      <c r="DF50" s="32">
        <f t="shared" si="23"/>
        <v>0</v>
      </c>
      <c r="DG50" s="32">
        <f t="shared" si="24"/>
        <v>0</v>
      </c>
      <c r="DH50" s="22"/>
      <c r="DI50" s="9">
        <f t="shared" si="25"/>
        <v>0</v>
      </c>
      <c r="DJ50" s="9">
        <f t="shared" si="26"/>
        <v>0</v>
      </c>
      <c r="DK50" s="9">
        <f t="shared" si="27"/>
        <v>35453.96</v>
      </c>
      <c r="DL50" s="7">
        <f t="shared" si="28"/>
        <v>35453.96</v>
      </c>
      <c r="DM50" s="7">
        <f t="shared" si="29"/>
        <v>0</v>
      </c>
      <c r="DN50" s="32">
        <f t="shared" si="30"/>
        <v>0</v>
      </c>
      <c r="DO50" s="32">
        <f t="shared" si="31"/>
        <v>0</v>
      </c>
      <c r="DP50" s="21"/>
      <c r="DQ50" s="9">
        <f t="shared" si="32"/>
        <v>35453.96</v>
      </c>
      <c r="DR50" s="9">
        <f t="shared" si="33"/>
        <v>409.48</v>
      </c>
      <c r="DS50" s="9">
        <f t="shared" si="34"/>
        <v>35863.440000000002</v>
      </c>
      <c r="DT50" s="9">
        <f t="shared" si="35"/>
        <v>-22138.33</v>
      </c>
      <c r="DU50" s="21"/>
      <c r="DV50" s="9">
        <f t="shared" si="36"/>
        <v>13725.11</v>
      </c>
      <c r="DW50" s="9">
        <f t="shared" si="37"/>
        <v>0</v>
      </c>
      <c r="DX50" s="9">
        <f t="shared" si="38"/>
        <v>13725.11</v>
      </c>
      <c r="DY50" s="9">
        <f t="shared" si="39"/>
        <v>0</v>
      </c>
      <c r="DZ50" s="21"/>
      <c r="EA50" s="9">
        <f t="shared" si="40"/>
        <v>13725.11</v>
      </c>
      <c r="EB50" s="9">
        <f t="shared" si="41"/>
        <v>0</v>
      </c>
      <c r="EC50" s="9">
        <f t="shared" si="42"/>
        <v>13725.11</v>
      </c>
      <c r="ED50" s="9">
        <f t="shared" si="43"/>
        <v>0</v>
      </c>
    </row>
    <row r="51" spans="1:134">
      <c r="A51" t="s">
        <v>376</v>
      </c>
      <c r="B51" s="9">
        <v>0</v>
      </c>
      <c r="C51" s="9">
        <v>0</v>
      </c>
      <c r="D51" s="9">
        <v>0</v>
      </c>
      <c r="E51" s="9">
        <v>0</v>
      </c>
      <c r="F51" s="9">
        <v>0</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9">
        <v>0</v>
      </c>
      <c r="BF51" s="9">
        <v>0</v>
      </c>
      <c r="BG51" s="9">
        <v>0</v>
      </c>
      <c r="BH51" s="9">
        <v>0</v>
      </c>
      <c r="BI51" s="9">
        <v>0</v>
      </c>
      <c r="BJ51" s="9">
        <v>0</v>
      </c>
      <c r="BK51" s="9">
        <v>0</v>
      </c>
      <c r="BL51" s="9">
        <v>0</v>
      </c>
      <c r="BM51" s="9">
        <v>0</v>
      </c>
      <c r="BN51" s="9">
        <v>0</v>
      </c>
      <c r="BO51" s="9">
        <v>0</v>
      </c>
      <c r="BP51" s="9">
        <v>0</v>
      </c>
      <c r="BQ51" s="9">
        <v>0</v>
      </c>
      <c r="BR51" s="9">
        <v>-52902.01</v>
      </c>
      <c r="BS51" s="9">
        <v>0</v>
      </c>
      <c r="BT51" s="9">
        <v>0</v>
      </c>
      <c r="BU51" s="9">
        <v>0</v>
      </c>
      <c r="BV51" s="9">
        <v>0</v>
      </c>
      <c r="BW51" s="9">
        <v>-243.96</v>
      </c>
      <c r="BX51" s="9">
        <v>0</v>
      </c>
      <c r="BY51" s="9">
        <v>0</v>
      </c>
      <c r="BZ51" s="9">
        <v>0</v>
      </c>
      <c r="CA51" s="9"/>
      <c r="CB51" s="9"/>
      <c r="CC51" s="9"/>
      <c r="CD51" s="9"/>
      <c r="CE51" s="9"/>
      <c r="CF51" s="9"/>
      <c r="CG51" s="9"/>
      <c r="CH51" s="9"/>
      <c r="CI51" s="9"/>
      <c r="CJ51" s="9"/>
      <c r="CK51" s="9"/>
      <c r="CL51" s="9"/>
      <c r="CM51" s="9"/>
      <c r="CN51" s="9"/>
      <c r="CO51" s="9"/>
      <c r="CP51" s="9"/>
      <c r="CQ51" s="9"/>
      <c r="CR51" s="9">
        <f t="shared" si="14"/>
        <v>-53145.97</v>
      </c>
      <c r="CT51" s="9">
        <v>0</v>
      </c>
      <c r="CU51" s="9">
        <f t="shared" si="16"/>
        <v>-53145.97</v>
      </c>
      <c r="CX51" s="9">
        <f t="shared" si="17"/>
        <v>0</v>
      </c>
      <c r="CY51" s="9">
        <f t="shared" si="18"/>
        <v>0</v>
      </c>
      <c r="CZ51" s="9">
        <f t="shared" si="19"/>
        <v>0</v>
      </c>
      <c r="DA51" s="7">
        <f t="shared" si="20"/>
        <v>0</v>
      </c>
      <c r="DB51" s="7">
        <f t="shared" si="21"/>
        <v>0</v>
      </c>
      <c r="DC51" s="9">
        <f t="shared" si="44"/>
        <v>0</v>
      </c>
      <c r="DD51" s="9">
        <f t="shared" si="44"/>
        <v>0</v>
      </c>
      <c r="DE51" s="32">
        <f t="shared" si="22"/>
        <v>0</v>
      </c>
      <c r="DF51" s="32">
        <f t="shared" si="23"/>
        <v>0</v>
      </c>
      <c r="DG51" s="32">
        <f t="shared" si="24"/>
        <v>0</v>
      </c>
      <c r="DH51" s="22"/>
      <c r="DI51" s="9">
        <f t="shared" si="25"/>
        <v>0</v>
      </c>
      <c r="DJ51" s="9">
        <f t="shared" si="26"/>
        <v>0</v>
      </c>
      <c r="DK51" s="9">
        <f t="shared" si="27"/>
        <v>0</v>
      </c>
      <c r="DL51" s="7">
        <f t="shared" si="28"/>
        <v>0</v>
      </c>
      <c r="DM51" s="7">
        <f t="shared" si="29"/>
        <v>0</v>
      </c>
      <c r="DN51" s="32">
        <f t="shared" si="30"/>
        <v>0</v>
      </c>
      <c r="DO51" s="32">
        <f t="shared" si="31"/>
        <v>0</v>
      </c>
      <c r="DP51" s="21"/>
      <c r="DQ51" s="9">
        <f t="shared" si="32"/>
        <v>0</v>
      </c>
      <c r="DR51" s="9">
        <f t="shared" si="33"/>
        <v>52902.009999999995</v>
      </c>
      <c r="DS51" s="9">
        <f t="shared" si="34"/>
        <v>52902.009999999995</v>
      </c>
      <c r="DT51" s="9">
        <f t="shared" si="35"/>
        <v>-52902.01</v>
      </c>
      <c r="DU51" s="21"/>
      <c r="DV51" s="9">
        <f t="shared" si="36"/>
        <v>0</v>
      </c>
      <c r="DW51" s="9">
        <f t="shared" si="37"/>
        <v>243.96</v>
      </c>
      <c r="DX51" s="9">
        <f t="shared" si="38"/>
        <v>243.96</v>
      </c>
      <c r="DY51" s="9">
        <f t="shared" si="39"/>
        <v>-243.96</v>
      </c>
      <c r="DZ51" s="21"/>
      <c r="EA51" s="9">
        <f t="shared" si="40"/>
        <v>0</v>
      </c>
      <c r="EB51" s="9">
        <f t="shared" si="41"/>
        <v>0</v>
      </c>
      <c r="EC51" s="9">
        <f t="shared" si="42"/>
        <v>0</v>
      </c>
      <c r="ED51" s="9">
        <f t="shared" si="43"/>
        <v>0</v>
      </c>
    </row>
    <row r="52" spans="1:134">
      <c r="A52" t="s">
        <v>378</v>
      </c>
      <c r="B52" s="9">
        <v>0</v>
      </c>
      <c r="C52" s="9">
        <v>0</v>
      </c>
      <c r="D52" s="9">
        <v>0</v>
      </c>
      <c r="E52" s="9">
        <v>0</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9">
        <v>0</v>
      </c>
      <c r="BF52" s="9">
        <v>0</v>
      </c>
      <c r="BG52" s="9">
        <v>0</v>
      </c>
      <c r="BH52" s="9">
        <v>0</v>
      </c>
      <c r="BI52" s="9">
        <v>0</v>
      </c>
      <c r="BJ52" s="9">
        <v>0</v>
      </c>
      <c r="BK52" s="9">
        <v>0</v>
      </c>
      <c r="BL52" s="9">
        <v>0</v>
      </c>
      <c r="BM52" s="9">
        <v>0</v>
      </c>
      <c r="BN52" s="9">
        <v>0</v>
      </c>
      <c r="BO52" s="9">
        <v>0</v>
      </c>
      <c r="BP52" s="9">
        <v>0</v>
      </c>
      <c r="BQ52" s="9">
        <v>0</v>
      </c>
      <c r="BR52" s="9">
        <v>0</v>
      </c>
      <c r="BS52" s="9">
        <v>-30007.81</v>
      </c>
      <c r="BT52" s="9">
        <v>0</v>
      </c>
      <c r="BU52" s="9">
        <v>-75135.5</v>
      </c>
      <c r="BV52" s="9">
        <v>-856</v>
      </c>
      <c r="BW52" s="9">
        <v>0</v>
      </c>
      <c r="BX52" s="9">
        <v>-143.81</v>
      </c>
      <c r="BY52" s="9">
        <v>0</v>
      </c>
      <c r="BZ52" s="9">
        <v>0</v>
      </c>
      <c r="CA52" s="9"/>
      <c r="CB52" s="9"/>
      <c r="CC52" s="9"/>
      <c r="CD52" s="9"/>
      <c r="CE52" s="9"/>
      <c r="CF52" s="9"/>
      <c r="CG52" s="9"/>
      <c r="CH52" s="9"/>
      <c r="CI52" s="9"/>
      <c r="CJ52" s="9"/>
      <c r="CK52" s="9"/>
      <c r="CL52" s="9"/>
      <c r="CM52" s="9"/>
      <c r="CN52" s="9"/>
      <c r="CO52" s="9"/>
      <c r="CP52" s="9"/>
      <c r="CQ52" s="9"/>
      <c r="CR52" s="9">
        <f t="shared" si="14"/>
        <v>-106143.12</v>
      </c>
      <c r="CT52" s="9">
        <v>0</v>
      </c>
      <c r="CU52" s="9">
        <f t="shared" si="16"/>
        <v>-106143.12</v>
      </c>
      <c r="CX52" s="9">
        <f t="shared" si="17"/>
        <v>0</v>
      </c>
      <c r="CY52" s="9">
        <f t="shared" si="18"/>
        <v>0</v>
      </c>
      <c r="CZ52" s="9">
        <f t="shared" si="19"/>
        <v>0</v>
      </c>
      <c r="DA52" s="7">
        <f t="shared" si="20"/>
        <v>0</v>
      </c>
      <c r="DB52" s="7">
        <f t="shared" si="21"/>
        <v>0</v>
      </c>
      <c r="DC52" s="9">
        <f t="shared" si="44"/>
        <v>0</v>
      </c>
      <c r="DD52" s="9">
        <f t="shared" si="44"/>
        <v>0</v>
      </c>
      <c r="DE52" s="32">
        <f t="shared" si="22"/>
        <v>0</v>
      </c>
      <c r="DF52" s="32">
        <f t="shared" si="23"/>
        <v>0</v>
      </c>
      <c r="DG52" s="32">
        <f t="shared" si="24"/>
        <v>0</v>
      </c>
      <c r="DH52" s="22"/>
      <c r="DI52" s="9">
        <f t="shared" si="25"/>
        <v>0</v>
      </c>
      <c r="DJ52" s="9">
        <f t="shared" si="26"/>
        <v>0</v>
      </c>
      <c r="DK52" s="9">
        <f t="shared" si="27"/>
        <v>0</v>
      </c>
      <c r="DL52" s="7">
        <f t="shared" si="28"/>
        <v>0</v>
      </c>
      <c r="DM52" s="7">
        <f t="shared" si="29"/>
        <v>0</v>
      </c>
      <c r="DN52" s="32">
        <f t="shared" si="30"/>
        <v>0</v>
      </c>
      <c r="DO52" s="32">
        <f t="shared" si="31"/>
        <v>0</v>
      </c>
      <c r="DP52" s="21"/>
      <c r="DQ52" s="9">
        <f t="shared" si="32"/>
        <v>0</v>
      </c>
      <c r="DR52" s="9">
        <f t="shared" si="33"/>
        <v>98016.51999999996</v>
      </c>
      <c r="DS52" s="9">
        <f t="shared" si="34"/>
        <v>98016.51999999996</v>
      </c>
      <c r="DT52" s="9">
        <f t="shared" si="35"/>
        <v>-30007.81</v>
      </c>
      <c r="DU52" s="21"/>
      <c r="DV52" s="9">
        <f t="shared" si="36"/>
        <v>68008.709999999963</v>
      </c>
      <c r="DW52" s="9">
        <f t="shared" si="37"/>
        <v>8788.119999999999</v>
      </c>
      <c r="DX52" s="9">
        <f t="shared" si="38"/>
        <v>76796.829999999958</v>
      </c>
      <c r="DY52" s="9">
        <f t="shared" si="39"/>
        <v>-76135.31</v>
      </c>
      <c r="DZ52" s="21"/>
      <c r="EA52" s="9">
        <f t="shared" si="40"/>
        <v>661.51999999996042</v>
      </c>
      <c r="EB52" s="9">
        <f t="shared" si="41"/>
        <v>0</v>
      </c>
      <c r="EC52" s="9">
        <f t="shared" si="42"/>
        <v>661.51999999996042</v>
      </c>
      <c r="ED52" s="9">
        <f t="shared" si="43"/>
        <v>0</v>
      </c>
    </row>
    <row r="53" spans="1:134">
      <c r="A53" s="246" t="s">
        <v>324</v>
      </c>
      <c r="B53" s="9">
        <v>0</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9">
        <v>0</v>
      </c>
      <c r="BF53" s="9">
        <v>0</v>
      </c>
      <c r="BG53" s="9">
        <v>-168631.27</v>
      </c>
      <c r="BH53" s="9">
        <v>0</v>
      </c>
      <c r="BI53" s="9">
        <v>16904.900000000001</v>
      </c>
      <c r="BJ53" s="9">
        <v>0</v>
      </c>
      <c r="BK53" s="9">
        <v>0</v>
      </c>
      <c r="BL53" s="9">
        <v>0</v>
      </c>
      <c r="BM53" s="9">
        <v>0</v>
      </c>
      <c r="BN53" s="9">
        <v>0</v>
      </c>
      <c r="BO53" s="9">
        <v>0</v>
      </c>
      <c r="BP53" s="9">
        <v>0</v>
      </c>
      <c r="BQ53" s="9">
        <v>0</v>
      </c>
      <c r="BR53" s="9">
        <v>0</v>
      </c>
      <c r="BS53" s="9">
        <v>0</v>
      </c>
      <c r="BT53" s="9">
        <v>0</v>
      </c>
      <c r="BU53" s="9">
        <v>0</v>
      </c>
      <c r="BV53" s="9">
        <v>0</v>
      </c>
      <c r="BW53" s="9">
        <v>0</v>
      </c>
      <c r="BX53" s="9">
        <v>0</v>
      </c>
      <c r="BY53" s="9">
        <v>0</v>
      </c>
      <c r="BZ53" s="9">
        <v>0</v>
      </c>
      <c r="CA53" s="9"/>
      <c r="CB53" s="9"/>
      <c r="CC53" s="9"/>
      <c r="CD53" s="9"/>
      <c r="CE53" s="9"/>
      <c r="CF53" s="9"/>
      <c r="CG53" s="9"/>
      <c r="CH53" s="9"/>
      <c r="CI53" s="9"/>
      <c r="CJ53" s="9"/>
      <c r="CK53" s="9"/>
      <c r="CL53" s="9"/>
      <c r="CM53" s="9"/>
      <c r="CN53" s="9"/>
      <c r="CO53" s="9"/>
      <c r="CP53" s="9"/>
      <c r="CQ53" s="9"/>
      <c r="CR53" s="9">
        <f t="shared" si="14"/>
        <v>-151726.37</v>
      </c>
      <c r="CT53" s="9">
        <v>0</v>
      </c>
      <c r="CU53" s="9">
        <f t="shared" si="16"/>
        <v>-151726.37</v>
      </c>
      <c r="CX53" s="9">
        <f t="shared" si="17"/>
        <v>0</v>
      </c>
      <c r="CY53" s="9">
        <f t="shared" si="18"/>
        <v>0</v>
      </c>
      <c r="CZ53" s="9">
        <f t="shared" si="19"/>
        <v>0</v>
      </c>
      <c r="DA53" s="7">
        <f t="shared" si="20"/>
        <v>0</v>
      </c>
      <c r="DB53" s="7">
        <f t="shared" si="21"/>
        <v>0</v>
      </c>
      <c r="DC53" s="9">
        <f t="shared" si="44"/>
        <v>0</v>
      </c>
      <c r="DD53" s="9">
        <f t="shared" si="44"/>
        <v>0</v>
      </c>
      <c r="DE53" s="32">
        <f t="shared" si="22"/>
        <v>0</v>
      </c>
      <c r="DF53" s="32">
        <f t="shared" si="23"/>
        <v>0</v>
      </c>
      <c r="DG53" s="32">
        <f t="shared" si="24"/>
        <v>0</v>
      </c>
      <c r="DH53" s="22"/>
      <c r="DI53" s="9">
        <f t="shared" si="25"/>
        <v>0</v>
      </c>
      <c r="DJ53" s="9">
        <f t="shared" si="26"/>
        <v>0</v>
      </c>
      <c r="DK53" s="9">
        <f t="shared" si="27"/>
        <v>169420.1</v>
      </c>
      <c r="DL53" s="7">
        <f t="shared" si="28"/>
        <v>169420.1</v>
      </c>
      <c r="DM53" s="7">
        <f t="shared" si="29"/>
        <v>-168631.27</v>
      </c>
      <c r="DN53" s="32">
        <f t="shared" si="30"/>
        <v>0</v>
      </c>
      <c r="DO53" s="32">
        <f t="shared" si="31"/>
        <v>168631.27</v>
      </c>
      <c r="DP53" s="21"/>
      <c r="DQ53" s="9">
        <f t="shared" si="32"/>
        <v>788.8300000000163</v>
      </c>
      <c r="DR53" s="9">
        <f t="shared" si="33"/>
        <v>-11309.730000000003</v>
      </c>
      <c r="DS53" s="9">
        <f t="shared" si="34"/>
        <v>-10520.899999999987</v>
      </c>
      <c r="DT53" s="9">
        <f t="shared" si="35"/>
        <v>16904.900000000001</v>
      </c>
      <c r="DU53" s="21"/>
      <c r="DV53" s="9">
        <f t="shared" si="36"/>
        <v>6384.0000000000146</v>
      </c>
      <c r="DW53" s="9">
        <f t="shared" si="37"/>
        <v>0</v>
      </c>
      <c r="DX53" s="9">
        <f t="shared" si="38"/>
        <v>6384.0000000000146</v>
      </c>
      <c r="DY53" s="9">
        <f t="shared" si="39"/>
        <v>0</v>
      </c>
      <c r="DZ53" s="21"/>
      <c r="EA53" s="9">
        <f t="shared" si="40"/>
        <v>6384.0000000000146</v>
      </c>
      <c r="EB53" s="9">
        <f t="shared" si="41"/>
        <v>0</v>
      </c>
      <c r="EC53" s="9">
        <f t="shared" si="42"/>
        <v>6384.0000000000146</v>
      </c>
      <c r="ED53" s="9">
        <f t="shared" si="43"/>
        <v>0</v>
      </c>
    </row>
    <row r="54" spans="1:134">
      <c r="A54" s="10" t="s">
        <v>325</v>
      </c>
      <c r="B54" s="9">
        <v>0</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0</v>
      </c>
      <c r="AS54" s="9">
        <v>0</v>
      </c>
      <c r="AT54" s="9">
        <v>0</v>
      </c>
      <c r="AU54" s="9">
        <v>0</v>
      </c>
      <c r="AV54" s="9">
        <v>0</v>
      </c>
      <c r="AW54" s="9">
        <v>0</v>
      </c>
      <c r="AX54" s="9">
        <v>0</v>
      </c>
      <c r="AY54" s="9">
        <v>0</v>
      </c>
      <c r="AZ54" s="9">
        <v>0</v>
      </c>
      <c r="BA54" s="9">
        <v>0</v>
      </c>
      <c r="BB54" s="9">
        <v>0</v>
      </c>
      <c r="BC54" s="9">
        <v>0</v>
      </c>
      <c r="BD54" s="9">
        <v>0</v>
      </c>
      <c r="BE54" s="9">
        <v>0</v>
      </c>
      <c r="BF54" s="9">
        <v>0</v>
      </c>
      <c r="BG54" s="9">
        <v>-1682784.72</v>
      </c>
      <c r="BH54" s="9">
        <v>-36192.639999999999</v>
      </c>
      <c r="BI54" s="9">
        <v>-2414.58</v>
      </c>
      <c r="BJ54" s="9">
        <v>0</v>
      </c>
      <c r="BK54" s="9">
        <v>0</v>
      </c>
      <c r="BL54" s="9">
        <v>0</v>
      </c>
      <c r="BM54" s="9">
        <v>0</v>
      </c>
      <c r="BN54" s="9">
        <v>0</v>
      </c>
      <c r="BO54" s="9">
        <v>0</v>
      </c>
      <c r="BP54" s="9">
        <v>0</v>
      </c>
      <c r="BQ54" s="9">
        <v>0</v>
      </c>
      <c r="BR54" s="9">
        <v>0</v>
      </c>
      <c r="BS54" s="9">
        <v>0</v>
      </c>
      <c r="BT54" s="9">
        <v>0</v>
      </c>
      <c r="BU54" s="9">
        <v>0</v>
      </c>
      <c r="BV54" s="9">
        <v>0</v>
      </c>
      <c r="BW54" s="9">
        <v>0</v>
      </c>
      <c r="BX54" s="9">
        <v>0</v>
      </c>
      <c r="BY54" s="9">
        <v>0</v>
      </c>
      <c r="BZ54" s="9">
        <v>0</v>
      </c>
      <c r="CA54" s="9"/>
      <c r="CB54" s="9"/>
      <c r="CC54" s="9"/>
      <c r="CD54" s="9"/>
      <c r="CE54" s="9"/>
      <c r="CF54" s="9"/>
      <c r="CG54" s="9"/>
      <c r="CH54" s="9"/>
      <c r="CI54" s="9"/>
      <c r="CJ54" s="9"/>
      <c r="CK54" s="9"/>
      <c r="CL54" s="9"/>
      <c r="CM54" s="9"/>
      <c r="CN54" s="9"/>
      <c r="CO54" s="9"/>
      <c r="CP54" s="9"/>
      <c r="CQ54" s="9"/>
      <c r="CR54" s="9">
        <f t="shared" si="14"/>
        <v>-1721391.94</v>
      </c>
      <c r="CT54" s="9">
        <v>0</v>
      </c>
      <c r="CU54" s="9">
        <f t="shared" si="16"/>
        <v>-1721391.94</v>
      </c>
      <c r="CX54" s="9">
        <f t="shared" si="17"/>
        <v>0</v>
      </c>
      <c r="CY54" s="9">
        <f t="shared" si="18"/>
        <v>0</v>
      </c>
      <c r="CZ54" s="9">
        <f t="shared" si="19"/>
        <v>0</v>
      </c>
      <c r="DA54" s="7">
        <f t="shared" si="20"/>
        <v>0</v>
      </c>
      <c r="DB54" s="7">
        <f t="shared" si="21"/>
        <v>0</v>
      </c>
      <c r="DC54" s="9">
        <f t="shared" si="44"/>
        <v>0</v>
      </c>
      <c r="DD54" s="9">
        <f t="shared" si="44"/>
        <v>0</v>
      </c>
      <c r="DE54" s="32">
        <f t="shared" si="22"/>
        <v>0</v>
      </c>
      <c r="DF54" s="32">
        <f t="shared" si="23"/>
        <v>0</v>
      </c>
      <c r="DG54" s="32">
        <f t="shared" si="24"/>
        <v>0</v>
      </c>
      <c r="DH54" s="22"/>
      <c r="DI54" s="9">
        <f t="shared" si="25"/>
        <v>0</v>
      </c>
      <c r="DJ54" s="9">
        <f t="shared" si="26"/>
        <v>0</v>
      </c>
      <c r="DK54" s="9">
        <f t="shared" si="27"/>
        <v>1682784.72</v>
      </c>
      <c r="DL54" s="7">
        <f t="shared" si="28"/>
        <v>1682784.72</v>
      </c>
      <c r="DM54" s="7">
        <f t="shared" si="29"/>
        <v>-1682784.72</v>
      </c>
      <c r="DN54" s="32">
        <f t="shared" si="30"/>
        <v>0</v>
      </c>
      <c r="DO54" s="32">
        <f t="shared" si="31"/>
        <v>1682784.72</v>
      </c>
      <c r="DP54" s="21"/>
      <c r="DQ54" s="9">
        <f t="shared" si="32"/>
        <v>0</v>
      </c>
      <c r="DR54" s="9">
        <f t="shared" si="33"/>
        <v>40703.199999999997</v>
      </c>
      <c r="DS54" s="9">
        <f t="shared" si="34"/>
        <v>40703.199999999997</v>
      </c>
      <c r="DT54" s="9">
        <f t="shared" si="35"/>
        <v>-38607.22</v>
      </c>
      <c r="DU54" s="21"/>
      <c r="DV54" s="9">
        <f t="shared" si="36"/>
        <v>2095.9799999999959</v>
      </c>
      <c r="DW54" s="9">
        <f t="shared" si="37"/>
        <v>0</v>
      </c>
      <c r="DX54" s="9">
        <f t="shared" si="38"/>
        <v>2095.9799999999959</v>
      </c>
      <c r="DY54" s="9">
        <f t="shared" si="39"/>
        <v>0</v>
      </c>
      <c r="DZ54" s="21"/>
      <c r="EA54" s="9">
        <f t="shared" si="40"/>
        <v>2095.9799999999959</v>
      </c>
      <c r="EB54" s="9">
        <f t="shared" si="41"/>
        <v>0</v>
      </c>
      <c r="EC54" s="9">
        <f t="shared" si="42"/>
        <v>2095.9799999999959</v>
      </c>
      <c r="ED54" s="9">
        <f t="shared" si="43"/>
        <v>0</v>
      </c>
    </row>
    <row r="55" spans="1:134">
      <c r="A55" t="s">
        <v>379</v>
      </c>
      <c r="B55" s="9">
        <v>0</v>
      </c>
      <c r="C55" s="9">
        <v>0</v>
      </c>
      <c r="D55" s="9">
        <v>0</v>
      </c>
      <c r="E55" s="9">
        <v>0</v>
      </c>
      <c r="F55" s="9">
        <v>0</v>
      </c>
      <c r="G55" s="9">
        <v>0</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9">
        <v>0</v>
      </c>
      <c r="AS55" s="9">
        <v>0</v>
      </c>
      <c r="AT55" s="9">
        <v>0</v>
      </c>
      <c r="AU55" s="9">
        <v>0</v>
      </c>
      <c r="AV55" s="9">
        <v>0</v>
      </c>
      <c r="AW55" s="9">
        <v>0</v>
      </c>
      <c r="AX55" s="9">
        <v>0</v>
      </c>
      <c r="AY55" s="9">
        <v>0</v>
      </c>
      <c r="AZ55" s="9">
        <v>0</v>
      </c>
      <c r="BA55" s="9">
        <v>0</v>
      </c>
      <c r="BB55" s="9">
        <v>0</v>
      </c>
      <c r="BC55" s="9">
        <v>0</v>
      </c>
      <c r="BD55" s="9">
        <v>0</v>
      </c>
      <c r="BE55" s="9">
        <v>0</v>
      </c>
      <c r="BF55" s="9">
        <v>0</v>
      </c>
      <c r="BG55" s="9">
        <v>0</v>
      </c>
      <c r="BH55" s="9">
        <v>0</v>
      </c>
      <c r="BI55" s="9">
        <v>0</v>
      </c>
      <c r="BJ55" s="9">
        <v>0</v>
      </c>
      <c r="BK55" s="9">
        <v>0</v>
      </c>
      <c r="BL55" s="9">
        <v>0</v>
      </c>
      <c r="BM55" s="9">
        <v>0</v>
      </c>
      <c r="BN55" s="9">
        <v>0</v>
      </c>
      <c r="BO55" s="9">
        <v>0</v>
      </c>
      <c r="BP55" s="9">
        <v>0</v>
      </c>
      <c r="BQ55" s="9">
        <v>0</v>
      </c>
      <c r="BR55" s="9">
        <v>0</v>
      </c>
      <c r="BS55" s="9">
        <v>0</v>
      </c>
      <c r="BT55" s="9">
        <v>0</v>
      </c>
      <c r="BU55" s="9">
        <v>-387067.05</v>
      </c>
      <c r="BV55" s="9">
        <v>-408.49</v>
      </c>
      <c r="BW55" s="9">
        <v>0</v>
      </c>
      <c r="BX55" s="9">
        <v>-1605</v>
      </c>
      <c r="BY55" s="9">
        <v>0</v>
      </c>
      <c r="BZ55" s="9">
        <v>0</v>
      </c>
      <c r="CA55" s="9"/>
      <c r="CB55" s="9"/>
      <c r="CC55" s="9"/>
      <c r="CD55" s="9"/>
      <c r="CE55" s="9"/>
      <c r="CF55" s="9"/>
      <c r="CG55" s="9"/>
      <c r="CH55" s="9"/>
      <c r="CI55" s="9"/>
      <c r="CJ55" s="9"/>
      <c r="CK55" s="9"/>
      <c r="CL55" s="9"/>
      <c r="CM55" s="9"/>
      <c r="CN55" s="9"/>
      <c r="CO55" s="9"/>
      <c r="CP55" s="9"/>
      <c r="CQ55" s="9"/>
      <c r="CR55" s="9">
        <f t="shared" si="14"/>
        <v>-389080.54</v>
      </c>
      <c r="CT55" s="9">
        <v>0</v>
      </c>
      <c r="CU55" s="9">
        <f t="shared" si="16"/>
        <v>-389080.54</v>
      </c>
      <c r="CX55" s="9">
        <f t="shared" si="17"/>
        <v>0</v>
      </c>
      <c r="CY55" s="9">
        <f t="shared" si="18"/>
        <v>0</v>
      </c>
      <c r="CZ55" s="9">
        <f t="shared" si="19"/>
        <v>0</v>
      </c>
      <c r="DA55" s="7">
        <f t="shared" si="20"/>
        <v>0</v>
      </c>
      <c r="DB55" s="7">
        <f t="shared" si="21"/>
        <v>0</v>
      </c>
      <c r="DC55" s="9">
        <f t="shared" si="44"/>
        <v>0</v>
      </c>
      <c r="DD55" s="9">
        <f t="shared" si="44"/>
        <v>0</v>
      </c>
      <c r="DE55" s="32">
        <f t="shared" si="22"/>
        <v>0</v>
      </c>
      <c r="DF55" s="32">
        <f t="shared" si="23"/>
        <v>0</v>
      </c>
      <c r="DG55" s="32">
        <f t="shared" si="24"/>
        <v>0</v>
      </c>
      <c r="DH55" s="22"/>
      <c r="DI55" s="9">
        <f t="shared" si="25"/>
        <v>0</v>
      </c>
      <c r="DJ55" s="9">
        <f t="shared" si="26"/>
        <v>0</v>
      </c>
      <c r="DK55" s="9">
        <f t="shared" si="27"/>
        <v>0</v>
      </c>
      <c r="DL55" s="7">
        <f t="shared" si="28"/>
        <v>0</v>
      </c>
      <c r="DM55" s="7">
        <f t="shared" si="29"/>
        <v>0</v>
      </c>
      <c r="DN55" s="32">
        <f t="shared" si="30"/>
        <v>0</v>
      </c>
      <c r="DO55" s="32">
        <f t="shared" si="31"/>
        <v>0</v>
      </c>
      <c r="DP55" s="21"/>
      <c r="DQ55" s="9">
        <f t="shared" si="32"/>
        <v>0</v>
      </c>
      <c r="DR55" s="9">
        <f t="shared" si="33"/>
        <v>358958.6</v>
      </c>
      <c r="DS55" s="9">
        <f t="shared" si="34"/>
        <v>358958.6</v>
      </c>
      <c r="DT55" s="9">
        <f t="shared" si="35"/>
        <v>0</v>
      </c>
      <c r="DU55" s="21"/>
      <c r="DV55" s="9">
        <f t="shared" si="36"/>
        <v>358958.6</v>
      </c>
      <c r="DW55" s="9">
        <f t="shared" si="37"/>
        <v>30516.68</v>
      </c>
      <c r="DX55" s="9">
        <f t="shared" si="38"/>
        <v>389475.27999999997</v>
      </c>
      <c r="DY55" s="9">
        <f t="shared" si="39"/>
        <v>-389080.54</v>
      </c>
      <c r="DZ55" s="21"/>
      <c r="EA55" s="9">
        <f t="shared" si="40"/>
        <v>394.73999999999069</v>
      </c>
      <c r="EB55" s="9">
        <f t="shared" si="41"/>
        <v>0</v>
      </c>
      <c r="EC55" s="9">
        <f t="shared" si="42"/>
        <v>394.73999999999069</v>
      </c>
      <c r="ED55" s="9">
        <f t="shared" si="43"/>
        <v>0</v>
      </c>
    </row>
    <row r="56" spans="1:134">
      <c r="A56" t="s">
        <v>381</v>
      </c>
      <c r="B56" s="9">
        <v>0</v>
      </c>
      <c r="C56" s="9">
        <v>0</v>
      </c>
      <c r="D56" s="9">
        <v>0</v>
      </c>
      <c r="E56" s="9">
        <v>0</v>
      </c>
      <c r="F56" s="9">
        <v>0</v>
      </c>
      <c r="G56" s="9">
        <v>0</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v>
      </c>
      <c r="AR56" s="9">
        <v>0</v>
      </c>
      <c r="AS56" s="9">
        <v>0</v>
      </c>
      <c r="AT56" s="9">
        <v>0</v>
      </c>
      <c r="AU56" s="9">
        <v>0</v>
      </c>
      <c r="AV56" s="9">
        <v>0</v>
      </c>
      <c r="AW56" s="9">
        <v>0</v>
      </c>
      <c r="AX56" s="9">
        <v>0</v>
      </c>
      <c r="AY56" s="9">
        <v>0</v>
      </c>
      <c r="AZ56" s="9">
        <v>0</v>
      </c>
      <c r="BA56" s="9">
        <v>0</v>
      </c>
      <c r="BB56" s="9">
        <v>0</v>
      </c>
      <c r="BC56" s="9">
        <v>0</v>
      </c>
      <c r="BD56" s="9">
        <v>0</v>
      </c>
      <c r="BE56" s="9">
        <v>0</v>
      </c>
      <c r="BF56" s="9">
        <v>0</v>
      </c>
      <c r="BG56" s="9">
        <v>0</v>
      </c>
      <c r="BH56" s="9">
        <v>0</v>
      </c>
      <c r="BI56" s="9">
        <v>0</v>
      </c>
      <c r="BJ56" s="9">
        <v>0</v>
      </c>
      <c r="BK56" s="9">
        <v>0</v>
      </c>
      <c r="BL56" s="9">
        <v>0</v>
      </c>
      <c r="BM56" s="9">
        <v>0</v>
      </c>
      <c r="BN56" s="9">
        <v>0</v>
      </c>
      <c r="BO56" s="9">
        <v>0</v>
      </c>
      <c r="BP56" s="9">
        <v>0</v>
      </c>
      <c r="BQ56" s="9">
        <v>0</v>
      </c>
      <c r="BR56" s="9">
        <v>0</v>
      </c>
      <c r="BS56" s="9">
        <v>0</v>
      </c>
      <c r="BT56" s="9">
        <v>0</v>
      </c>
      <c r="BU56" s="9">
        <v>0</v>
      </c>
      <c r="BV56" s="9">
        <v>0</v>
      </c>
      <c r="BW56" s="9">
        <v>0</v>
      </c>
      <c r="BX56" s="9">
        <v>-52104.38</v>
      </c>
      <c r="BY56" s="9">
        <v>0</v>
      </c>
      <c r="BZ56" s="9">
        <v>0</v>
      </c>
      <c r="CA56" s="9"/>
      <c r="CB56" s="9"/>
      <c r="CC56" s="9"/>
      <c r="CD56" s="9"/>
      <c r="CE56" s="9"/>
      <c r="CF56" s="9"/>
      <c r="CG56" s="9"/>
      <c r="CH56" s="9"/>
      <c r="CI56" s="9"/>
      <c r="CJ56" s="9"/>
      <c r="CK56" s="9"/>
      <c r="CL56" s="9"/>
      <c r="CM56" s="9"/>
      <c r="CN56" s="9"/>
      <c r="CO56" s="9"/>
      <c r="CP56" s="9"/>
      <c r="CQ56" s="9"/>
      <c r="CR56" s="9">
        <f t="shared" si="14"/>
        <v>-52104.38</v>
      </c>
      <c r="CT56" s="9">
        <v>0</v>
      </c>
      <c r="CU56" s="9">
        <f t="shared" si="16"/>
        <v>-52104.38</v>
      </c>
      <c r="CX56" s="9">
        <f t="shared" si="17"/>
        <v>0</v>
      </c>
      <c r="CY56" s="9">
        <f t="shared" si="18"/>
        <v>0</v>
      </c>
      <c r="CZ56" s="9">
        <f t="shared" si="19"/>
        <v>0</v>
      </c>
      <c r="DA56" s="7">
        <f t="shared" si="20"/>
        <v>0</v>
      </c>
      <c r="DB56" s="7">
        <f t="shared" si="21"/>
        <v>0</v>
      </c>
      <c r="DC56" s="9">
        <f t="shared" si="44"/>
        <v>0</v>
      </c>
      <c r="DD56" s="9">
        <f t="shared" si="44"/>
        <v>0</v>
      </c>
      <c r="DE56" s="32">
        <f t="shared" si="22"/>
        <v>0</v>
      </c>
      <c r="DF56" s="32">
        <f t="shared" si="23"/>
        <v>0</v>
      </c>
      <c r="DG56" s="32">
        <f t="shared" si="24"/>
        <v>0</v>
      </c>
      <c r="DH56" s="22"/>
      <c r="DI56" s="9">
        <f t="shared" si="25"/>
        <v>0</v>
      </c>
      <c r="DJ56" s="9">
        <f t="shared" si="26"/>
        <v>0</v>
      </c>
      <c r="DK56" s="9">
        <f t="shared" si="27"/>
        <v>0</v>
      </c>
      <c r="DL56" s="7">
        <f t="shared" si="28"/>
        <v>0</v>
      </c>
      <c r="DM56" s="7">
        <f t="shared" si="29"/>
        <v>0</v>
      </c>
      <c r="DN56" s="32">
        <f t="shared" si="30"/>
        <v>0</v>
      </c>
      <c r="DO56" s="32">
        <f t="shared" si="31"/>
        <v>0</v>
      </c>
      <c r="DP56" s="21"/>
      <c r="DQ56" s="9">
        <f t="shared" si="32"/>
        <v>0</v>
      </c>
      <c r="DR56" s="9">
        <f t="shared" si="33"/>
        <v>51994.880000000012</v>
      </c>
      <c r="DS56" s="9">
        <f t="shared" si="34"/>
        <v>51994.880000000012</v>
      </c>
      <c r="DT56" s="9">
        <f t="shared" si="35"/>
        <v>0</v>
      </c>
      <c r="DU56" s="21"/>
      <c r="DV56" s="9">
        <f t="shared" si="36"/>
        <v>51994.880000000012</v>
      </c>
      <c r="DW56" s="9">
        <f t="shared" si="37"/>
        <v>140.91000000000003</v>
      </c>
      <c r="DX56" s="9">
        <f t="shared" si="38"/>
        <v>52135.790000000015</v>
      </c>
      <c r="DY56" s="9">
        <f t="shared" si="39"/>
        <v>-52104.38</v>
      </c>
      <c r="DZ56" s="21"/>
      <c r="EA56" s="9">
        <f t="shared" si="40"/>
        <v>31.410000000018044</v>
      </c>
      <c r="EB56" s="9">
        <f t="shared" si="41"/>
        <v>0</v>
      </c>
      <c r="EC56" s="9">
        <f t="shared" si="42"/>
        <v>31.410000000018044</v>
      </c>
      <c r="ED56" s="9">
        <f t="shared" si="43"/>
        <v>0</v>
      </c>
    </row>
    <row r="57" spans="1:134" ht="13.5" thickBot="1">
      <c r="A57" t="s">
        <v>63</v>
      </c>
      <c r="B57" s="228">
        <f t="shared" ref="B57:AG57" si="48">SUM(B8:B56)</f>
        <v>0</v>
      </c>
      <c r="C57" s="228">
        <f t="shared" si="48"/>
        <v>0</v>
      </c>
      <c r="D57" s="228">
        <f t="shared" si="48"/>
        <v>0</v>
      </c>
      <c r="E57" s="228">
        <f t="shared" si="48"/>
        <v>0</v>
      </c>
      <c r="F57" s="228">
        <f t="shared" si="48"/>
        <v>0</v>
      </c>
      <c r="G57" s="228">
        <f t="shared" si="48"/>
        <v>0</v>
      </c>
      <c r="H57" s="228">
        <f t="shared" si="48"/>
        <v>0</v>
      </c>
      <c r="I57" s="228">
        <f t="shared" si="48"/>
        <v>0</v>
      </c>
      <c r="J57" s="228">
        <f t="shared" si="48"/>
        <v>0</v>
      </c>
      <c r="K57" s="228">
        <f t="shared" si="48"/>
        <v>0</v>
      </c>
      <c r="L57" s="228">
        <f t="shared" si="48"/>
        <v>0</v>
      </c>
      <c r="M57" s="228">
        <f t="shared" si="48"/>
        <v>0</v>
      </c>
      <c r="N57" s="228">
        <f t="shared" si="48"/>
        <v>0</v>
      </c>
      <c r="O57" s="228">
        <f t="shared" si="48"/>
        <v>0</v>
      </c>
      <c r="P57" s="228">
        <f t="shared" si="48"/>
        <v>0</v>
      </c>
      <c r="Q57" s="228">
        <f t="shared" si="48"/>
        <v>-13747922</v>
      </c>
      <c r="R57" s="228">
        <f t="shared" si="48"/>
        <v>0</v>
      </c>
      <c r="S57" s="228">
        <f t="shared" si="48"/>
        <v>0</v>
      </c>
      <c r="T57" s="228">
        <f t="shared" si="48"/>
        <v>0</v>
      </c>
      <c r="U57" s="228">
        <f t="shared" si="48"/>
        <v>-13859141.940000001</v>
      </c>
      <c r="V57" s="228">
        <f t="shared" si="48"/>
        <v>-17401210.809999999</v>
      </c>
      <c r="W57" s="228">
        <f t="shared" si="48"/>
        <v>-2662751.2800000003</v>
      </c>
      <c r="X57" s="228">
        <f t="shared" si="48"/>
        <v>-2097687.4900000002</v>
      </c>
      <c r="Y57" s="228">
        <f t="shared" si="48"/>
        <v>-51569.85</v>
      </c>
      <c r="Z57" s="228">
        <f t="shared" si="48"/>
        <v>219546.78000000003</v>
      </c>
      <c r="AA57" s="228">
        <f t="shared" si="48"/>
        <v>-29475.559999999998</v>
      </c>
      <c r="AB57" s="228">
        <f t="shared" si="48"/>
        <v>0</v>
      </c>
      <c r="AC57" s="228">
        <f t="shared" si="48"/>
        <v>-142152.87</v>
      </c>
      <c r="AD57" s="228">
        <f t="shared" si="48"/>
        <v>-64936.04</v>
      </c>
      <c r="AE57" s="228">
        <f t="shared" si="48"/>
        <v>-5817529.0499999998</v>
      </c>
      <c r="AF57" s="228">
        <f t="shared" si="48"/>
        <v>-154089.76</v>
      </c>
      <c r="AG57" s="228">
        <f t="shared" si="48"/>
        <v>-246508.34</v>
      </c>
      <c r="AH57" s="228">
        <f t="shared" ref="AH57:BM57" si="49">SUM(AH8:AH56)</f>
        <v>-31553.17</v>
      </c>
      <c r="AI57" s="228">
        <f t="shared" si="49"/>
        <v>-5620.35</v>
      </c>
      <c r="AJ57" s="228">
        <f t="shared" si="49"/>
        <v>-4128.67</v>
      </c>
      <c r="AK57" s="228">
        <f t="shared" si="49"/>
        <v>-208.45</v>
      </c>
      <c r="AL57" s="228">
        <f t="shared" si="49"/>
        <v>0</v>
      </c>
      <c r="AM57" s="228">
        <f t="shared" si="49"/>
        <v>-31520.5</v>
      </c>
      <c r="AN57" s="228">
        <f t="shared" si="49"/>
        <v>-2206.83</v>
      </c>
      <c r="AO57" s="228">
        <f t="shared" si="49"/>
        <v>-4074.87</v>
      </c>
      <c r="AP57" s="228">
        <f t="shared" si="49"/>
        <v>-10761486.710000001</v>
      </c>
      <c r="AQ57" s="228">
        <f t="shared" si="49"/>
        <v>0</v>
      </c>
      <c r="AR57" s="228">
        <f t="shared" si="49"/>
        <v>-330037.25</v>
      </c>
      <c r="AS57" s="228">
        <f t="shared" si="49"/>
        <v>-4579607.57</v>
      </c>
      <c r="AT57" s="228">
        <f t="shared" si="49"/>
        <v>-20353044.539999999</v>
      </c>
      <c r="AU57" s="228">
        <f t="shared" si="49"/>
        <v>-54606.11</v>
      </c>
      <c r="AV57" s="228">
        <f t="shared" si="49"/>
        <v>49598.2</v>
      </c>
      <c r="AW57" s="228">
        <f t="shared" si="49"/>
        <v>0</v>
      </c>
      <c r="AX57" s="228">
        <f t="shared" si="49"/>
        <v>-167105.60000000001</v>
      </c>
      <c r="AY57" s="228">
        <f t="shared" si="49"/>
        <v>3249.05</v>
      </c>
      <c r="AZ57" s="228">
        <f t="shared" si="49"/>
        <v>-909649.35</v>
      </c>
      <c r="BA57" s="228">
        <f t="shared" si="49"/>
        <v>85401.47</v>
      </c>
      <c r="BB57" s="228">
        <f t="shared" si="49"/>
        <v>-2464964.9200000004</v>
      </c>
      <c r="BC57" s="228">
        <f t="shared" si="49"/>
        <v>-30784189.34</v>
      </c>
      <c r="BD57" s="228">
        <f t="shared" si="49"/>
        <v>-928339.97</v>
      </c>
      <c r="BE57" s="228">
        <f t="shared" si="49"/>
        <v>90949.73</v>
      </c>
      <c r="BF57" s="228">
        <f t="shared" si="49"/>
        <v>-1561224.3499999999</v>
      </c>
      <c r="BG57" s="228">
        <f t="shared" si="49"/>
        <v>-23138022.299999997</v>
      </c>
      <c r="BH57" s="228">
        <f t="shared" si="49"/>
        <v>-54085.869999999995</v>
      </c>
      <c r="BI57" s="228">
        <f t="shared" si="49"/>
        <v>-64508.26</v>
      </c>
      <c r="BJ57" s="228">
        <f t="shared" si="49"/>
        <v>-195458.72999999998</v>
      </c>
      <c r="BK57" s="228">
        <f t="shared" si="49"/>
        <v>-11776.61</v>
      </c>
      <c r="BL57" s="228">
        <f t="shared" si="49"/>
        <v>-23787.43</v>
      </c>
      <c r="BM57" s="228">
        <f t="shared" si="49"/>
        <v>-232931.84999999992</v>
      </c>
      <c r="BN57" s="228">
        <f t="shared" ref="BN57:CR57" si="50">SUM(BN8:BN56)</f>
        <v>-14690944.92</v>
      </c>
      <c r="BO57" s="228">
        <f t="shared" si="50"/>
        <v>-581154.96000000008</v>
      </c>
      <c r="BP57" s="228">
        <f t="shared" si="50"/>
        <v>-28672145.890000001</v>
      </c>
      <c r="BQ57" s="228">
        <f t="shared" si="50"/>
        <v>-12621131.359999999</v>
      </c>
      <c r="BR57" s="228">
        <f t="shared" si="50"/>
        <v>-1341350.97</v>
      </c>
      <c r="BS57" s="228">
        <f t="shared" si="50"/>
        <v>-54623.359999999993</v>
      </c>
      <c r="BT57" s="228">
        <f t="shared" si="50"/>
        <v>2471.4499999999998</v>
      </c>
      <c r="BU57" s="228">
        <f t="shared" si="50"/>
        <v>-482126.02999999997</v>
      </c>
      <c r="BV57" s="228">
        <f t="shared" si="50"/>
        <v>-233275.28000000003</v>
      </c>
      <c r="BW57" s="228">
        <f t="shared" si="50"/>
        <v>-4682.3</v>
      </c>
      <c r="BX57" s="228">
        <f t="shared" si="50"/>
        <v>-559969.11</v>
      </c>
      <c r="BY57" s="228">
        <f t="shared" si="50"/>
        <v>-11043631.569999998</v>
      </c>
      <c r="BZ57" s="228">
        <f t="shared" si="50"/>
        <v>-6543.58</v>
      </c>
      <c r="CA57" s="228">
        <f t="shared" si="50"/>
        <v>-17940511.240000002</v>
      </c>
      <c r="CB57" s="228">
        <f t="shared" si="50"/>
        <v>0</v>
      </c>
      <c r="CC57" s="228">
        <f t="shared" si="50"/>
        <v>0</v>
      </c>
      <c r="CD57" s="228">
        <f t="shared" si="50"/>
        <v>0</v>
      </c>
      <c r="CE57" s="228">
        <f t="shared" si="50"/>
        <v>0</v>
      </c>
      <c r="CF57" s="228">
        <f t="shared" si="50"/>
        <v>0</v>
      </c>
      <c r="CG57" s="228">
        <f t="shared" si="50"/>
        <v>0</v>
      </c>
      <c r="CH57" s="228">
        <f t="shared" si="50"/>
        <v>0</v>
      </c>
      <c r="CI57" s="228">
        <f t="shared" si="50"/>
        <v>0</v>
      </c>
      <c r="CJ57" s="228">
        <f t="shared" si="50"/>
        <v>0</v>
      </c>
      <c r="CK57" s="228">
        <f t="shared" si="50"/>
        <v>0</v>
      </c>
      <c r="CL57" s="228">
        <f t="shared" si="50"/>
        <v>0</v>
      </c>
      <c r="CM57" s="228">
        <f t="shared" si="50"/>
        <v>0</v>
      </c>
      <c r="CN57" s="228">
        <f t="shared" si="50"/>
        <v>0</v>
      </c>
      <c r="CO57" s="228">
        <f t="shared" si="50"/>
        <v>0</v>
      </c>
      <c r="CP57" s="228">
        <f t="shared" si="50"/>
        <v>0</v>
      </c>
      <c r="CQ57" s="228">
        <f t="shared" si="50"/>
        <v>0</v>
      </c>
      <c r="CR57" s="228">
        <f t="shared" si="50"/>
        <v>-240749988.47999993</v>
      </c>
      <c r="CT57" s="8">
        <f>SUM(CT8:CT56)</f>
        <v>-56092601.730000004</v>
      </c>
      <c r="CU57" s="8">
        <f>SUM(CU8:CU56)</f>
        <v>-184657386.74999997</v>
      </c>
      <c r="CX57" s="8">
        <f t="shared" ref="CX57:DG57" si="51">SUM(CX8:CX56)</f>
        <v>10748250.699999964</v>
      </c>
      <c r="CY57" s="8">
        <f t="shared" si="51"/>
        <v>24896187.299999997</v>
      </c>
      <c r="CZ57" s="8">
        <f t="shared" si="51"/>
        <v>15020094.540000008</v>
      </c>
      <c r="DA57" s="8">
        <f t="shared" si="51"/>
        <v>50664532.539999969</v>
      </c>
      <c r="DB57" s="8">
        <f t="shared" si="51"/>
        <v>-36120921.5</v>
      </c>
      <c r="DC57" s="8">
        <f t="shared" si="51"/>
        <v>-11133663.280000001</v>
      </c>
      <c r="DD57" s="8">
        <f t="shared" si="51"/>
        <v>-24987258.219999999</v>
      </c>
      <c r="DE57" s="33">
        <f t="shared" si="51"/>
        <v>11133663.280000001</v>
      </c>
      <c r="DF57" s="34">
        <f t="shared" si="51"/>
        <v>21734359.229999959</v>
      </c>
      <c r="DG57" s="35">
        <f t="shared" si="51"/>
        <v>3252898.9900000426</v>
      </c>
      <c r="DH57" s="22"/>
      <c r="DI57" s="8">
        <f t="shared" ref="DI57:DO57" si="52">SUM(DI8:DI56)</f>
        <v>2776415.4900000012</v>
      </c>
      <c r="DJ57" s="8">
        <f t="shared" si="52"/>
        <v>11767195.549999965</v>
      </c>
      <c r="DK57" s="8">
        <f t="shared" si="52"/>
        <v>57907276.349999987</v>
      </c>
      <c r="DL57" s="8">
        <f t="shared" si="52"/>
        <v>72450887.389999941</v>
      </c>
      <c r="DM57" s="8">
        <f t="shared" si="52"/>
        <v>-59724297.380000003</v>
      </c>
      <c r="DN57" s="35">
        <f t="shared" si="52"/>
        <v>2769507.2700000009</v>
      </c>
      <c r="DO57" s="35">
        <f t="shared" si="52"/>
        <v>56954790.109999992</v>
      </c>
      <c r="DP57" s="21"/>
      <c r="DQ57" s="51">
        <f>SUM(DQ8:DQ56)</f>
        <v>12726590.009999957</v>
      </c>
      <c r="DR57" s="51">
        <f>SUM(DR8:DR56)</f>
        <v>58520713.88000001</v>
      </c>
      <c r="DS57" s="51">
        <f>SUM(DS8:DS56)</f>
        <v>71247303.889999971</v>
      </c>
      <c r="DT57" s="51">
        <f>SUM(DT8:DT56)</f>
        <v>-58543900.210000008</v>
      </c>
      <c r="DU57" s="21"/>
      <c r="DV57" s="51">
        <f>SUM(DV8:DV56)</f>
        <v>12703403.679999966</v>
      </c>
      <c r="DW57" s="51">
        <f>SUM(DW8:DW56)</f>
        <v>19544517.480000004</v>
      </c>
      <c r="DX57" s="51">
        <f>SUM(DX8:DX56)</f>
        <v>32247921.159999959</v>
      </c>
      <c r="DY57" s="51">
        <f>SUM(DY8:DY56)</f>
        <v>-30268267.660000004</v>
      </c>
      <c r="DZ57" s="21"/>
      <c r="EA57" s="51">
        <f>SUM(EA8:EA56)</f>
        <v>1979653.4999999623</v>
      </c>
      <c r="EB57" s="51">
        <f>SUM(EB8:EB56)</f>
        <v>0</v>
      </c>
      <c r="EC57" s="51">
        <f>SUM(EC8:EC56)</f>
        <v>1979653.4999999623</v>
      </c>
      <c r="ED57" s="51">
        <f>SUM(ED8:ED44)</f>
        <v>0</v>
      </c>
    </row>
    <row r="58" spans="1:134" ht="13.5" thickTop="1">
      <c r="A58" s="215" t="s">
        <v>383</v>
      </c>
      <c r="B58" s="9">
        <v>0</v>
      </c>
      <c r="C58" s="9">
        <v>0</v>
      </c>
      <c r="D58" s="9">
        <v>0</v>
      </c>
      <c r="E58" s="9">
        <v>0</v>
      </c>
      <c r="F58" s="9">
        <v>0</v>
      </c>
      <c r="G58" s="9">
        <v>0</v>
      </c>
      <c r="H58" s="9">
        <v>0</v>
      </c>
      <c r="I58" s="9">
        <v>0</v>
      </c>
      <c r="J58" s="9">
        <v>0</v>
      </c>
      <c r="K58" s="9">
        <v>0</v>
      </c>
      <c r="L58" s="9">
        <v>0</v>
      </c>
      <c r="M58" s="9">
        <v>0</v>
      </c>
      <c r="N58" s="9">
        <v>0</v>
      </c>
      <c r="O58" s="9">
        <v>0</v>
      </c>
      <c r="P58" s="9">
        <v>0</v>
      </c>
      <c r="Q58" s="9">
        <v>0</v>
      </c>
      <c r="R58" s="9">
        <v>0</v>
      </c>
      <c r="S58" s="9">
        <v>0</v>
      </c>
      <c r="T58" s="9">
        <v>0</v>
      </c>
      <c r="U58" s="9">
        <v>-140691.98000000001</v>
      </c>
      <c r="V58" s="9">
        <v>0</v>
      </c>
      <c r="W58" s="9">
        <v>0</v>
      </c>
      <c r="X58" s="9">
        <v>0</v>
      </c>
      <c r="Y58" s="9">
        <v>0</v>
      </c>
      <c r="Z58" s="9">
        <v>0</v>
      </c>
      <c r="AA58" s="9">
        <v>-327139.32</v>
      </c>
      <c r="AB58" s="9">
        <v>0</v>
      </c>
      <c r="AC58" s="9">
        <v>0</v>
      </c>
      <c r="AD58" s="9">
        <v>0</v>
      </c>
      <c r="AE58" s="9">
        <v>0</v>
      </c>
      <c r="AF58" s="9">
        <v>0</v>
      </c>
      <c r="AG58" s="9">
        <v>0</v>
      </c>
      <c r="AH58" s="9">
        <v>0</v>
      </c>
      <c r="AI58" s="9">
        <v>0</v>
      </c>
      <c r="AJ58" s="9">
        <v>0</v>
      </c>
      <c r="AK58" s="9">
        <v>0</v>
      </c>
      <c r="AL58" s="9">
        <v>0</v>
      </c>
      <c r="AM58" s="9">
        <v>0</v>
      </c>
      <c r="AN58" s="9">
        <v>0</v>
      </c>
      <c r="AO58" s="9">
        <v>0</v>
      </c>
      <c r="AP58" s="9">
        <v>0</v>
      </c>
      <c r="AQ58" s="9">
        <v>0</v>
      </c>
      <c r="AR58" s="9">
        <v>0</v>
      </c>
      <c r="AS58" s="9">
        <v>0</v>
      </c>
      <c r="AT58" s="9">
        <v>-18718.990000000002</v>
      </c>
      <c r="AU58" s="9">
        <v>0</v>
      </c>
      <c r="AV58" s="9">
        <v>0</v>
      </c>
      <c r="AW58" s="9">
        <v>0</v>
      </c>
      <c r="AX58" s="9">
        <v>0</v>
      </c>
      <c r="AY58" s="9">
        <v>-4505.5</v>
      </c>
      <c r="AZ58" s="9">
        <v>0</v>
      </c>
      <c r="BA58" s="9">
        <v>0</v>
      </c>
      <c r="BB58" s="9">
        <v>0</v>
      </c>
      <c r="BC58" s="9">
        <v>-109076.53</v>
      </c>
      <c r="BD58" s="9">
        <v>0</v>
      </c>
      <c r="BE58" s="9">
        <v>0</v>
      </c>
      <c r="BF58" s="9">
        <v>0</v>
      </c>
      <c r="BG58" s="9">
        <v>-10382.19</v>
      </c>
      <c r="BH58" s="9">
        <v>0</v>
      </c>
      <c r="BI58" s="9">
        <v>0</v>
      </c>
      <c r="BJ58" s="9">
        <v>0</v>
      </c>
      <c r="BK58" s="9">
        <v>-21068.9</v>
      </c>
      <c r="BL58" s="9">
        <v>-13725.11</v>
      </c>
      <c r="BM58" s="9">
        <v>0</v>
      </c>
      <c r="BN58" s="9">
        <v>0</v>
      </c>
      <c r="BO58" s="9">
        <v>-16014.26</v>
      </c>
      <c r="BP58" s="9">
        <v>0</v>
      </c>
      <c r="BQ58" s="9">
        <v>-14148</v>
      </c>
      <c r="BR58" s="9">
        <v>0</v>
      </c>
      <c r="BS58" s="9">
        <v>-1492.75</v>
      </c>
      <c r="BT58" s="9">
        <v>-42166.85</v>
      </c>
      <c r="BU58" s="9">
        <v>0</v>
      </c>
      <c r="BV58" s="9">
        <v>-394.74</v>
      </c>
      <c r="BW58" s="9">
        <v>-690.94999999999993</v>
      </c>
      <c r="BX58" s="9">
        <v>-90300.19</v>
      </c>
      <c r="BY58" s="9">
        <v>-5969.46</v>
      </c>
      <c r="BZ58" s="9">
        <v>1588.01</v>
      </c>
      <c r="CA58" s="9">
        <v>-29701.87</v>
      </c>
      <c r="CB58" s="9"/>
      <c r="CC58" s="9"/>
      <c r="CD58" s="9"/>
      <c r="CE58" s="9"/>
      <c r="CF58" s="9"/>
      <c r="CG58" s="9"/>
      <c r="CH58" s="9"/>
      <c r="CI58" s="9"/>
      <c r="CJ58" s="9"/>
      <c r="CK58" s="9"/>
      <c r="CL58" s="9"/>
      <c r="CM58" s="9"/>
      <c r="CN58" s="9"/>
      <c r="CO58" s="9"/>
      <c r="CP58" s="9"/>
      <c r="CQ58" s="9"/>
      <c r="CR58" s="9"/>
      <c r="DD58" s="27" t="s">
        <v>99</v>
      </c>
      <c r="DE58" s="36">
        <v>-10100000</v>
      </c>
      <c r="DF58" s="31"/>
      <c r="DG58" s="31"/>
      <c r="DH58" s="21"/>
      <c r="DI58" s="2" t="s">
        <v>86</v>
      </c>
      <c r="DP58" s="21"/>
      <c r="DQ58" s="9" t="s">
        <v>310</v>
      </c>
      <c r="DU58" s="21"/>
      <c r="DV58" s="9" t="s">
        <v>310</v>
      </c>
      <c r="DZ58" s="21"/>
      <c r="EA58" s="9" t="s">
        <v>310</v>
      </c>
    </row>
    <row r="59" spans="1:134">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f>SUM(Q59:BQ59)</f>
        <v>0</v>
      </c>
      <c r="DD59" s="27" t="s">
        <v>100</v>
      </c>
      <c r="DE59" s="35">
        <f>SUM(DE57:DE58)</f>
        <v>1033663.2800000012</v>
      </c>
      <c r="DF59" s="31"/>
      <c r="DG59" s="31"/>
      <c r="DH59" s="21"/>
      <c r="DI59" s="20">
        <f>SUM(DI57:DJ57)</f>
        <v>14543611.039999966</v>
      </c>
      <c r="DP59" s="21"/>
      <c r="DQ59" s="9">
        <f>SUM(B57:BG57,B113:BG113)</f>
        <v>12726590.009999963</v>
      </c>
      <c r="DU59" s="21"/>
      <c r="DV59" s="9">
        <f>SUM(B57:BS57,B113:BS113)</f>
        <v>12703403.679999979</v>
      </c>
      <c r="DZ59" s="21"/>
      <c r="EA59" s="9">
        <f>SUM(L57:BQ57,L113:BQ113)</f>
        <v>2848468.4300000099</v>
      </c>
    </row>
    <row r="60" spans="1:13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DH60" s="21"/>
      <c r="DI60" s="20">
        <f>SUM(B57:AU57,B113:AU113)</f>
        <v>14543611.039999953</v>
      </c>
      <c r="DP60" s="21"/>
      <c r="DQ60" s="9">
        <f>DQ57-DQ59</f>
        <v>0</v>
      </c>
      <c r="DU60" s="21"/>
      <c r="DV60" s="9">
        <f>DV57-DV59</f>
        <v>0</v>
      </c>
      <c r="DZ60" s="21"/>
      <c r="EA60" s="9">
        <f>EA57-EA59</f>
        <v>-868814.93000004767</v>
      </c>
    </row>
    <row r="61" spans="1:134">
      <c r="DH61" s="21"/>
      <c r="DI61" s="9">
        <f>DI59-DI60</f>
        <v>0</v>
      </c>
      <c r="DP61" s="21"/>
      <c r="DU61" s="21"/>
      <c r="DZ61" s="21"/>
    </row>
    <row r="62" spans="1:134">
      <c r="A62" s="3" t="s">
        <v>66</v>
      </c>
      <c r="DH62" s="21"/>
      <c r="DP62" s="21"/>
      <c r="DU62" s="21"/>
      <c r="DZ62" s="21"/>
    </row>
    <row r="63" spans="1:134">
      <c r="A63" t="s">
        <v>0</v>
      </c>
      <c r="B63" t="s">
        <v>62</v>
      </c>
      <c r="C63" t="s">
        <v>21</v>
      </c>
      <c r="D63" t="s">
        <v>2</v>
      </c>
      <c r="E63" t="s">
        <v>1</v>
      </c>
      <c r="F63" t="s">
        <v>3</v>
      </c>
      <c r="G63" t="s">
        <v>35</v>
      </c>
      <c r="H63" t="s">
        <v>22</v>
      </c>
      <c r="I63" t="s">
        <v>4</v>
      </c>
      <c r="J63" t="s">
        <v>6</v>
      </c>
      <c r="K63" t="s">
        <v>5</v>
      </c>
      <c r="L63" t="s">
        <v>7</v>
      </c>
      <c r="M63" t="s">
        <v>8</v>
      </c>
      <c r="N63" t="s">
        <v>9</v>
      </c>
      <c r="O63" t="s">
        <v>23</v>
      </c>
      <c r="P63" t="s">
        <v>24</v>
      </c>
      <c r="Q63" t="s">
        <v>13</v>
      </c>
      <c r="R63" t="s">
        <v>11</v>
      </c>
      <c r="S63" t="s">
        <v>14</v>
      </c>
      <c r="T63" t="s">
        <v>28</v>
      </c>
      <c r="U63" t="s">
        <v>27</v>
      </c>
      <c r="V63" t="s">
        <v>16</v>
      </c>
      <c r="W63" t="s">
        <v>15</v>
      </c>
      <c r="X63" t="s">
        <v>32</v>
      </c>
      <c r="Y63" t="s">
        <v>25</v>
      </c>
      <c r="Z63" t="s">
        <v>20</v>
      </c>
      <c r="AA63" t="s">
        <v>34</v>
      </c>
      <c r="AB63" t="s">
        <v>19</v>
      </c>
      <c r="AC63" t="s">
        <v>52</v>
      </c>
      <c r="AD63" t="s">
        <v>29</v>
      </c>
      <c r="AE63" t="s">
        <v>43</v>
      </c>
      <c r="AF63" t="s">
        <v>17</v>
      </c>
      <c r="AG63" t="s">
        <v>18</v>
      </c>
      <c r="AH63" t="s">
        <v>26</v>
      </c>
      <c r="AI63" t="s">
        <v>33</v>
      </c>
      <c r="AJ63" t="s">
        <v>45</v>
      </c>
      <c r="AK63" t="s">
        <v>44</v>
      </c>
      <c r="AL63" t="s">
        <v>54</v>
      </c>
      <c r="AM63" t="s">
        <v>55</v>
      </c>
      <c r="AN63" t="s">
        <v>38</v>
      </c>
      <c r="AO63" t="s">
        <v>10</v>
      </c>
      <c r="AP63" t="s">
        <v>37</v>
      </c>
      <c r="AQ63" t="s">
        <v>39</v>
      </c>
      <c r="AR63" t="s">
        <v>53</v>
      </c>
      <c r="AS63" t="s">
        <v>42</v>
      </c>
      <c r="AT63" t="s">
        <v>40</v>
      </c>
      <c r="AU63" t="s">
        <v>41</v>
      </c>
      <c r="AV63" t="s">
        <v>56</v>
      </c>
      <c r="AW63" t="s">
        <v>30</v>
      </c>
      <c r="AX63" t="s">
        <v>46</v>
      </c>
      <c r="AY63" t="s">
        <v>47</v>
      </c>
      <c r="AZ63" t="s">
        <v>51</v>
      </c>
      <c r="BA63" t="s">
        <v>50</v>
      </c>
      <c r="BB63" t="s">
        <v>48</v>
      </c>
      <c r="BC63" s="5" t="s">
        <v>49</v>
      </c>
      <c r="BD63" t="s">
        <v>293</v>
      </c>
      <c r="BE63" t="s">
        <v>294</v>
      </c>
      <c r="BF63" t="s">
        <v>295</v>
      </c>
      <c r="BG63" t="s">
        <v>296</v>
      </c>
      <c r="BH63" s="224">
        <v>40939</v>
      </c>
      <c r="BI63" s="224">
        <v>40967</v>
      </c>
      <c r="BJ63" s="224">
        <v>40999</v>
      </c>
      <c r="BK63" s="224">
        <v>41029</v>
      </c>
      <c r="BL63" s="224">
        <v>41060</v>
      </c>
      <c r="BM63" s="224">
        <v>41090</v>
      </c>
      <c r="BN63" s="224">
        <v>41121</v>
      </c>
      <c r="BO63" s="224">
        <v>41152</v>
      </c>
      <c r="BP63" s="224">
        <v>41182</v>
      </c>
      <c r="BQ63" s="224">
        <v>41213</v>
      </c>
      <c r="BR63" s="224">
        <v>41243</v>
      </c>
      <c r="BS63" s="224">
        <v>41274</v>
      </c>
      <c r="BT63" s="224">
        <v>41305</v>
      </c>
      <c r="BU63" s="224">
        <v>41333</v>
      </c>
      <c r="BV63" s="224">
        <v>41364</v>
      </c>
      <c r="BW63" s="224">
        <v>41394</v>
      </c>
      <c r="BX63" s="224">
        <v>41425</v>
      </c>
      <c r="BY63" s="224">
        <v>41455</v>
      </c>
      <c r="BZ63" s="224">
        <v>41486</v>
      </c>
      <c r="CA63" s="224">
        <v>41517</v>
      </c>
      <c r="CB63" s="224">
        <v>41547</v>
      </c>
      <c r="CC63" s="224">
        <v>41578</v>
      </c>
      <c r="CD63" s="224">
        <v>41608</v>
      </c>
      <c r="CE63" s="224">
        <v>41639</v>
      </c>
      <c r="CF63" s="224">
        <v>41670</v>
      </c>
      <c r="CG63" s="224">
        <v>41698</v>
      </c>
      <c r="CH63" s="224">
        <v>41729</v>
      </c>
      <c r="CI63" s="224">
        <v>41759</v>
      </c>
      <c r="CJ63" s="224">
        <v>41790</v>
      </c>
      <c r="CK63" s="224">
        <v>41820</v>
      </c>
      <c r="CL63" s="224">
        <v>41851</v>
      </c>
      <c r="CM63" s="224">
        <v>41882</v>
      </c>
      <c r="CN63" s="224">
        <v>41912</v>
      </c>
      <c r="CO63" s="224">
        <v>41943</v>
      </c>
      <c r="CP63" s="224">
        <v>41973</v>
      </c>
      <c r="CQ63" s="224">
        <v>42004</v>
      </c>
      <c r="CR63" t="s">
        <v>63</v>
      </c>
      <c r="CV63" s="11" t="s">
        <v>75</v>
      </c>
      <c r="DH63" s="21"/>
      <c r="DP63" s="21"/>
      <c r="DU63" s="21"/>
      <c r="DZ63" s="21"/>
    </row>
    <row r="64" spans="1:134">
      <c r="A64" t="s">
        <v>12</v>
      </c>
      <c r="B64" s="9">
        <v>2298.21</v>
      </c>
      <c r="C64" s="9">
        <v>2559.17</v>
      </c>
      <c r="D64" s="9">
        <v>2513.61</v>
      </c>
      <c r="E64" s="9">
        <v>10519.460000000001</v>
      </c>
      <c r="F64" s="9">
        <v>11174.07</v>
      </c>
      <c r="G64" s="9">
        <v>2557.6699999999996</v>
      </c>
      <c r="H64" s="9">
        <v>2461243.370000001</v>
      </c>
      <c r="I64" s="9">
        <v>-1530354.62</v>
      </c>
      <c r="J64" s="9">
        <v>207163.88000000006</v>
      </c>
      <c r="K64" s="9">
        <v>2552217.5700000003</v>
      </c>
      <c r="L64" s="9">
        <v>-1101576.4500000004</v>
      </c>
      <c r="M64" s="9">
        <v>449617.69000000053</v>
      </c>
      <c r="N64" s="9">
        <v>2224025.2500000009</v>
      </c>
      <c r="O64" s="9">
        <v>1264961.9499999988</v>
      </c>
      <c r="P64" s="9">
        <v>2934387.629999999</v>
      </c>
      <c r="Q64" s="9">
        <v>3200351.9599999986</v>
      </c>
      <c r="R64" s="9">
        <v>2287072.6600000006</v>
      </c>
      <c r="S64" s="9">
        <v>1734456.0199999996</v>
      </c>
      <c r="T64" s="9">
        <v>1575680.7299999997</v>
      </c>
      <c r="U64" s="9">
        <v>918567.69999999972</v>
      </c>
      <c r="V64" s="9">
        <v>50626.69</v>
      </c>
      <c r="W64" s="9">
        <v>393758.40999999992</v>
      </c>
      <c r="X64" s="9">
        <v>-13189.87</v>
      </c>
      <c r="Y64" s="9">
        <v>-110750.59</v>
      </c>
      <c r="Z64" s="9">
        <v>-2777.7</v>
      </c>
      <c r="AA64" s="9">
        <v>34.4</v>
      </c>
      <c r="AB64" s="9">
        <v>232774.78999999995</v>
      </c>
      <c r="AC64" s="9">
        <v>59923.640000000007</v>
      </c>
      <c r="AD64" s="9">
        <v>-4283.8900000000003</v>
      </c>
      <c r="AE64" s="9">
        <v>15293.99</v>
      </c>
      <c r="AF64" s="9">
        <v>7832</v>
      </c>
      <c r="AG64" s="9">
        <v>-24836.789999999997</v>
      </c>
      <c r="AH64" s="9">
        <v>-1491.51</v>
      </c>
      <c r="AI64" s="9">
        <v>-109.3</v>
      </c>
      <c r="AJ64" s="9">
        <v>0</v>
      </c>
      <c r="AK64" s="9">
        <v>0</v>
      </c>
      <c r="AL64" s="9">
        <v>2989.35</v>
      </c>
      <c r="AM64" s="9">
        <v>321.49</v>
      </c>
      <c r="AN64" s="9">
        <v>1630.3</v>
      </c>
      <c r="AO64" s="9">
        <v>-23410.159999999996</v>
      </c>
      <c r="AP64" s="9">
        <v>654326.4</v>
      </c>
      <c r="AQ64" s="9">
        <v>39344.269999999997</v>
      </c>
      <c r="AR64" s="9">
        <v>238.25</v>
      </c>
      <c r="AS64" s="9">
        <v>11.91</v>
      </c>
      <c r="AT64" s="9">
        <v>0</v>
      </c>
      <c r="AU64" s="9">
        <v>780</v>
      </c>
      <c r="AV64" s="9">
        <v>21967</v>
      </c>
      <c r="AW64" s="9">
        <v>-3681.6</v>
      </c>
      <c r="AX64" s="9">
        <v>-238.9</v>
      </c>
      <c r="AY64" s="9">
        <v>0</v>
      </c>
      <c r="AZ64" s="9">
        <v>0</v>
      </c>
      <c r="BA64" s="9">
        <v>0</v>
      </c>
      <c r="BB64" s="9">
        <v>0</v>
      </c>
      <c r="BC64" s="9">
        <v>0</v>
      </c>
      <c r="BD64" s="9">
        <v>0</v>
      </c>
      <c r="BE64" s="9">
        <v>0</v>
      </c>
      <c r="BF64" s="9">
        <v>0</v>
      </c>
      <c r="BG64" s="9">
        <v>0</v>
      </c>
      <c r="BH64" s="9">
        <v>0</v>
      </c>
      <c r="BI64" s="9">
        <v>0</v>
      </c>
      <c r="BJ64" s="9">
        <v>0</v>
      </c>
      <c r="BK64" s="9">
        <v>0</v>
      </c>
      <c r="BL64" s="9">
        <v>0</v>
      </c>
      <c r="BM64" s="9">
        <v>0</v>
      </c>
      <c r="BN64" s="9">
        <v>0</v>
      </c>
      <c r="BO64" s="9">
        <v>0</v>
      </c>
      <c r="BP64" s="9">
        <v>0</v>
      </c>
      <c r="BQ64" s="9">
        <v>0</v>
      </c>
      <c r="BR64" s="9">
        <v>0</v>
      </c>
      <c r="BS64" s="9">
        <v>0</v>
      </c>
      <c r="BT64" s="9">
        <v>0</v>
      </c>
      <c r="BU64" s="9">
        <v>0</v>
      </c>
      <c r="BV64" s="9">
        <v>0</v>
      </c>
      <c r="BW64" s="9">
        <v>0</v>
      </c>
      <c r="BX64" s="9">
        <v>0</v>
      </c>
      <c r="BY64" s="9">
        <v>0</v>
      </c>
      <c r="BZ64" s="9">
        <v>0</v>
      </c>
      <c r="CA64" s="9">
        <v>0</v>
      </c>
      <c r="CB64" s="9"/>
      <c r="CC64" s="9"/>
      <c r="CD64" s="9"/>
      <c r="CE64" s="9"/>
      <c r="CF64" s="9"/>
      <c r="CG64" s="9"/>
      <c r="CH64" s="9"/>
      <c r="CI64" s="9"/>
      <c r="CJ64" s="9"/>
      <c r="CK64" s="9"/>
      <c r="CL64" s="9"/>
      <c r="CM64" s="9"/>
      <c r="CN64" s="9"/>
      <c r="CO64" s="9"/>
      <c r="CP64" s="9"/>
      <c r="CQ64" s="9"/>
      <c r="CR64" s="9">
        <f t="shared" ref="CR64:CR112" si="53">SUM(B64:CQ64)</f>
        <v>20506520.109999992</v>
      </c>
      <c r="CS64" s="237">
        <f t="shared" ref="CS64:CS78" si="54">CR64+CR8</f>
        <v>140691.97999998927</v>
      </c>
      <c r="CU64" s="9">
        <f t="shared" ref="CU64:CU80" si="55">CR64+CT8</f>
        <v>829557.39999999106</v>
      </c>
      <c r="CV64" s="9">
        <f>SUM(B64:AI64)</f>
        <v>19812241.799999993</v>
      </c>
      <c r="DH64" s="21"/>
      <c r="DP64" s="21"/>
      <c r="DU64" s="21"/>
      <c r="DZ64" s="21"/>
    </row>
    <row r="65" spans="1:130">
      <c r="A65" t="s">
        <v>31</v>
      </c>
      <c r="B65" s="9">
        <v>0</v>
      </c>
      <c r="C65" s="9">
        <v>0</v>
      </c>
      <c r="D65" s="9">
        <v>553.62</v>
      </c>
      <c r="E65" s="9">
        <v>7692.81</v>
      </c>
      <c r="F65" s="9">
        <v>10213.869999999999</v>
      </c>
      <c r="G65" s="9">
        <v>5278.1699999999992</v>
      </c>
      <c r="H65" s="9">
        <v>4636.8000000000047</v>
      </c>
      <c r="I65" s="9">
        <v>35770.189999999995</v>
      </c>
      <c r="J65" s="9">
        <v>138382.19</v>
      </c>
      <c r="K65" s="9">
        <v>516188.36999999976</v>
      </c>
      <c r="L65" s="9">
        <v>259038.26999999981</v>
      </c>
      <c r="M65" s="9">
        <v>1523848.6300000001</v>
      </c>
      <c r="N65" s="9">
        <v>5471934.9399999874</v>
      </c>
      <c r="O65" s="9">
        <v>894901.67999999935</v>
      </c>
      <c r="P65" s="9">
        <v>1620526.6399999994</v>
      </c>
      <c r="Q65" s="9">
        <v>3850957.3900000006</v>
      </c>
      <c r="R65" s="9">
        <v>1519733.5999999987</v>
      </c>
      <c r="S65" s="9">
        <v>3965582.5200000005</v>
      </c>
      <c r="T65" s="9">
        <v>3763673.200000002</v>
      </c>
      <c r="U65" s="9">
        <v>2535421.2999999961</v>
      </c>
      <c r="V65" s="9">
        <v>2668871.7999999989</v>
      </c>
      <c r="W65" s="9">
        <v>1799573.2699999996</v>
      </c>
      <c r="X65" s="9">
        <v>44880.889999999992</v>
      </c>
      <c r="Y65" s="9">
        <v>-118388.43000000004</v>
      </c>
      <c r="Z65" s="9">
        <v>15809.679999999998</v>
      </c>
      <c r="AA65" s="9">
        <v>37963.579999999994</v>
      </c>
      <c r="AB65" s="9">
        <v>-177571.19000000006</v>
      </c>
      <c r="AC65" s="9">
        <v>59810.009999999987</v>
      </c>
      <c r="AD65" s="9">
        <v>38929.229999999996</v>
      </c>
      <c r="AE65" s="9">
        <v>147354.40000000002</v>
      </c>
      <c r="AF65" s="9">
        <v>246508.34</v>
      </c>
      <c r="AG65" s="9">
        <v>31553.170000000013</v>
      </c>
      <c r="AH65" s="9">
        <v>5620.3499999999995</v>
      </c>
      <c r="AI65" s="9">
        <v>4128.67</v>
      </c>
      <c r="AJ65" s="9">
        <v>208.45</v>
      </c>
      <c r="AK65" s="9">
        <v>-5.6</v>
      </c>
      <c r="AL65" s="9">
        <v>31526.1</v>
      </c>
      <c r="AM65" s="9">
        <v>2206.83</v>
      </c>
      <c r="AN65" s="9">
        <v>4074.8700000000003</v>
      </c>
      <c r="AO65" s="9">
        <v>-12304.27</v>
      </c>
      <c r="AP65" s="9">
        <v>23508.68</v>
      </c>
      <c r="AQ65" s="9">
        <v>330037.24999999988</v>
      </c>
      <c r="AR65" s="9">
        <v>52900.19</v>
      </c>
      <c r="AS65" s="9">
        <v>1659.27</v>
      </c>
      <c r="AT65" s="9">
        <v>0</v>
      </c>
      <c r="AU65" s="9">
        <v>3348.64</v>
      </c>
      <c r="AV65" s="9">
        <v>186.93</v>
      </c>
      <c r="AW65" s="9">
        <v>-3273.95</v>
      </c>
      <c r="AX65" s="9">
        <v>-163.75</v>
      </c>
      <c r="AY65" s="9">
        <v>0</v>
      </c>
      <c r="AZ65" s="9">
        <v>0</v>
      </c>
      <c r="BA65" s="9">
        <v>0</v>
      </c>
      <c r="BB65" s="9">
        <v>0</v>
      </c>
      <c r="BC65" s="9">
        <v>0</v>
      </c>
      <c r="BD65" s="9">
        <v>0</v>
      </c>
      <c r="BE65" s="9">
        <v>0</v>
      </c>
      <c r="BF65" s="9">
        <v>0</v>
      </c>
      <c r="BG65" s="9">
        <v>0</v>
      </c>
      <c r="BH65" s="9">
        <v>0</v>
      </c>
      <c r="BI65" s="9">
        <v>0</v>
      </c>
      <c r="BJ65" s="9">
        <v>0</v>
      </c>
      <c r="BK65" s="9">
        <v>0</v>
      </c>
      <c r="BL65" s="9">
        <v>-5125.34</v>
      </c>
      <c r="BM65" s="9">
        <v>0</v>
      </c>
      <c r="BN65" s="9">
        <v>0</v>
      </c>
      <c r="BO65" s="9">
        <v>0</v>
      </c>
      <c r="BP65" s="9">
        <v>0</v>
      </c>
      <c r="BQ65" s="9">
        <v>0</v>
      </c>
      <c r="BR65" s="9">
        <v>0</v>
      </c>
      <c r="BS65" s="9">
        <v>0</v>
      </c>
      <c r="BT65" s="9">
        <v>0</v>
      </c>
      <c r="BU65" s="9">
        <v>0</v>
      </c>
      <c r="BV65" s="9">
        <v>0</v>
      </c>
      <c r="BW65" s="9">
        <v>0</v>
      </c>
      <c r="BX65" s="9">
        <v>0</v>
      </c>
      <c r="BY65" s="9">
        <v>0</v>
      </c>
      <c r="BZ65" s="9">
        <v>0</v>
      </c>
      <c r="CA65" s="9">
        <v>0</v>
      </c>
      <c r="CB65" s="9"/>
      <c r="CC65" s="9"/>
      <c r="CD65" s="9"/>
      <c r="CE65" s="9"/>
      <c r="CF65" s="9"/>
      <c r="CG65" s="9"/>
      <c r="CH65" s="9"/>
      <c r="CI65" s="9"/>
      <c r="CJ65" s="9"/>
      <c r="CK65" s="9"/>
      <c r="CL65" s="9"/>
      <c r="CM65" s="9"/>
      <c r="CN65" s="9"/>
      <c r="CO65" s="9"/>
      <c r="CP65" s="9"/>
      <c r="CQ65" s="9"/>
      <c r="CR65" s="9">
        <f t="shared" si="53"/>
        <v>31358162.259999983</v>
      </c>
      <c r="CS65" s="237">
        <f t="shared" si="54"/>
        <v>327139.31999997422</v>
      </c>
      <c r="CU65" s="9">
        <f t="shared" si="55"/>
        <v>760052.28999997675</v>
      </c>
      <c r="CV65" s="9">
        <f t="shared" ref="CV65:CV111" si="56">SUM(B65:AI65)</f>
        <v>30929377.959999982</v>
      </c>
      <c r="DH65" s="21"/>
      <c r="DP65" s="21"/>
      <c r="DU65" s="21"/>
      <c r="DZ65" s="21"/>
    </row>
    <row r="66" spans="1:130">
      <c r="A66" s="5" t="s">
        <v>36</v>
      </c>
      <c r="B66" s="9">
        <v>0</v>
      </c>
      <c r="C66" s="9">
        <v>0</v>
      </c>
      <c r="D66" s="9">
        <v>0</v>
      </c>
      <c r="E66" s="9">
        <v>0</v>
      </c>
      <c r="F66" s="9">
        <v>0</v>
      </c>
      <c r="G66" s="9">
        <v>0</v>
      </c>
      <c r="H66" s="9">
        <v>0</v>
      </c>
      <c r="I66" s="9">
        <v>0</v>
      </c>
      <c r="J66" s="9">
        <v>0</v>
      </c>
      <c r="K66" s="9">
        <v>0</v>
      </c>
      <c r="L66" s="9">
        <v>2617.3099999999995</v>
      </c>
      <c r="M66" s="9">
        <v>81435.150000000023</v>
      </c>
      <c r="N66" s="9">
        <v>3228147.4399999995</v>
      </c>
      <c r="O66" s="9">
        <v>-3223356.8500000006</v>
      </c>
      <c r="P66" s="9">
        <v>53818.22</v>
      </c>
      <c r="Q66" s="9">
        <v>225282.2</v>
      </c>
      <c r="R66" s="9">
        <v>94444.71</v>
      </c>
      <c r="S66" s="9">
        <v>148982.54</v>
      </c>
      <c r="T66" s="9">
        <v>89418.959999999963</v>
      </c>
      <c r="U66" s="9">
        <v>454885.5400000001</v>
      </c>
      <c r="V66" s="9">
        <v>1001012.6399999998</v>
      </c>
      <c r="W66" s="9">
        <v>1132952.6599999997</v>
      </c>
      <c r="X66" s="9">
        <v>-930703.62999999977</v>
      </c>
      <c r="Y66" s="9">
        <v>246845.67000000007</v>
      </c>
      <c r="Z66" s="9">
        <v>315933.21000000002</v>
      </c>
      <c r="AA66" s="9">
        <v>390715.14999999991</v>
      </c>
      <c r="AB66" s="9">
        <v>776714.84</v>
      </c>
      <c r="AC66" s="9">
        <v>1239972.3100000003</v>
      </c>
      <c r="AD66" s="9">
        <v>514095.37999999983</v>
      </c>
      <c r="AE66" s="9">
        <v>1408995.9899999995</v>
      </c>
      <c r="AF66" s="9">
        <v>1861018</v>
      </c>
      <c r="AG66" s="9">
        <v>234282.25999999992</v>
      </c>
      <c r="AH66" s="9">
        <v>1223078.1700000004</v>
      </c>
      <c r="AI66" s="9">
        <v>5493363.3600000003</v>
      </c>
      <c r="AJ66" s="9">
        <v>142066.49000000037</v>
      </c>
      <c r="AK66" s="9">
        <v>2262938.959999999</v>
      </c>
      <c r="AL66" s="9">
        <v>2509305.2399999988</v>
      </c>
      <c r="AM66" s="9">
        <v>1571794.3200000003</v>
      </c>
      <c r="AN66" s="9">
        <v>1803438.4499999995</v>
      </c>
      <c r="AO66" s="9">
        <v>6836289.0699999994</v>
      </c>
      <c r="AP66" s="9">
        <v>-405062.66000000125</v>
      </c>
      <c r="AQ66" s="9">
        <v>2050667.9100000004</v>
      </c>
      <c r="AR66" s="9">
        <v>4276023.07</v>
      </c>
      <c r="AS66" s="9">
        <v>964215.63999999966</v>
      </c>
      <c r="AT66" s="9">
        <v>3144046.0799999991</v>
      </c>
      <c r="AU66" s="9">
        <v>780420.62000000011</v>
      </c>
      <c r="AV66" s="9">
        <v>-224533.01000000007</v>
      </c>
      <c r="AW66" s="9">
        <v>-124713.73000000001</v>
      </c>
      <c r="AX66" s="9">
        <v>193591.84</v>
      </c>
      <c r="AY66" s="9">
        <v>-170365.36000000002</v>
      </c>
      <c r="AZ66" s="9">
        <v>39759.530000000028</v>
      </c>
      <c r="BA66" s="9">
        <v>261935.68000000005</v>
      </c>
      <c r="BB66" s="9">
        <v>-155259.50999999998</v>
      </c>
      <c r="BC66" s="9">
        <v>167495.94999999998</v>
      </c>
      <c r="BD66" s="9">
        <v>18651.129999999997</v>
      </c>
      <c r="BE66" s="9">
        <v>7051.55</v>
      </c>
      <c r="BF66" s="9">
        <v>5438.0400000000009</v>
      </c>
      <c r="BG66" s="9">
        <v>33577.300000000017</v>
      </c>
      <c r="BH66" s="9">
        <v>1191.04</v>
      </c>
      <c r="BI66" s="9">
        <v>30567.8</v>
      </c>
      <c r="BJ66" s="9">
        <v>1306.6700000000003</v>
      </c>
      <c r="BK66" s="9">
        <v>-501.58000000000015</v>
      </c>
      <c r="BL66" s="9">
        <v>-68304.92</v>
      </c>
      <c r="BM66" s="9">
        <v>1106.93</v>
      </c>
      <c r="BN66" s="9">
        <v>44728.94</v>
      </c>
      <c r="BO66" s="9">
        <v>1528.03</v>
      </c>
      <c r="BP66" s="9">
        <v>-10.38</v>
      </c>
      <c r="BQ66" s="9">
        <v>0</v>
      </c>
      <c r="BR66" s="9">
        <v>0</v>
      </c>
      <c r="BS66" s="9">
        <v>1897.33</v>
      </c>
      <c r="BT66" s="9">
        <v>132.81</v>
      </c>
      <c r="BU66" s="9">
        <v>0</v>
      </c>
      <c r="BV66" s="9">
        <v>0</v>
      </c>
      <c r="BW66" s="9">
        <v>-847.67</v>
      </c>
      <c r="BX66" s="9">
        <v>-6243.93</v>
      </c>
      <c r="BY66" s="9">
        <v>-437.08</v>
      </c>
      <c r="BZ66" s="9">
        <v>0</v>
      </c>
      <c r="CA66" s="9">
        <v>0</v>
      </c>
      <c r="CB66" s="9"/>
      <c r="CC66" s="9"/>
      <c r="CD66" s="9"/>
      <c r="CE66" s="9"/>
      <c r="CF66" s="9"/>
      <c r="CG66" s="9"/>
      <c r="CH66" s="9"/>
      <c r="CI66" s="9"/>
      <c r="CJ66" s="9"/>
      <c r="CK66" s="9"/>
      <c r="CL66" s="9"/>
      <c r="CM66" s="9"/>
      <c r="CN66" s="9"/>
      <c r="CO66" s="9"/>
      <c r="CP66" s="9"/>
      <c r="CQ66" s="9"/>
      <c r="CR66" s="9">
        <f t="shared" si="53"/>
        <v>42058837.82</v>
      </c>
      <c r="CS66" s="237">
        <f t="shared" si="54"/>
        <v>26828.450000010431</v>
      </c>
      <c r="CU66" s="9">
        <f t="shared" si="55"/>
        <v>36241308.770000003</v>
      </c>
      <c r="CV66" s="9">
        <f t="shared" si="56"/>
        <v>16063951.229999997</v>
      </c>
      <c r="DH66" s="21"/>
      <c r="DP66" s="21"/>
      <c r="DU66" s="21"/>
      <c r="DZ66" s="21"/>
    </row>
    <row r="67" spans="1:130">
      <c r="A67" s="10" t="s">
        <v>57</v>
      </c>
      <c r="B67" s="9">
        <v>0</v>
      </c>
      <c r="C67" s="9">
        <v>0</v>
      </c>
      <c r="D67" s="9">
        <v>0</v>
      </c>
      <c r="E67" s="9">
        <v>0</v>
      </c>
      <c r="F67" s="9">
        <v>0</v>
      </c>
      <c r="G67" s="9">
        <v>0</v>
      </c>
      <c r="H67" s="9">
        <v>0</v>
      </c>
      <c r="I67" s="9">
        <v>0</v>
      </c>
      <c r="J67" s="9">
        <v>0</v>
      </c>
      <c r="K67" s="9">
        <v>0</v>
      </c>
      <c r="L67" s="9">
        <v>0</v>
      </c>
      <c r="M67" s="9">
        <v>0</v>
      </c>
      <c r="N67" s="9">
        <v>0</v>
      </c>
      <c r="O67" s="9">
        <v>0</v>
      </c>
      <c r="P67" s="9">
        <v>0</v>
      </c>
      <c r="Q67" s="9">
        <v>0</v>
      </c>
      <c r="R67" s="9">
        <v>0</v>
      </c>
      <c r="S67" s="9">
        <v>0</v>
      </c>
      <c r="T67" s="9">
        <v>0</v>
      </c>
      <c r="U67" s="9">
        <v>0</v>
      </c>
      <c r="V67" s="9">
        <v>0</v>
      </c>
      <c r="W67" s="9">
        <v>0</v>
      </c>
      <c r="X67" s="9">
        <v>0</v>
      </c>
      <c r="Y67" s="9">
        <v>0</v>
      </c>
      <c r="Z67" s="9">
        <v>0</v>
      </c>
      <c r="AA67" s="9">
        <v>0</v>
      </c>
      <c r="AB67" s="9">
        <v>13393.82</v>
      </c>
      <c r="AC67" s="9">
        <v>18832.669999999998</v>
      </c>
      <c r="AD67" s="9">
        <v>1271.4100000000001</v>
      </c>
      <c r="AE67" s="9">
        <v>271.64999999999998</v>
      </c>
      <c r="AF67" s="9">
        <v>54.819999999999993</v>
      </c>
      <c r="AG67" s="9">
        <v>2.5099999999999998</v>
      </c>
      <c r="AH67" s="9">
        <v>0</v>
      </c>
      <c r="AI67" s="9">
        <v>1454.56</v>
      </c>
      <c r="AJ67" s="9">
        <v>3521.4599999999996</v>
      </c>
      <c r="AK67" s="9">
        <v>87707.060000000027</v>
      </c>
      <c r="AL67" s="9">
        <v>20808.84</v>
      </c>
      <c r="AM67" s="9">
        <v>81264.180000000008</v>
      </c>
      <c r="AN67" s="9">
        <v>15576.010000000002</v>
      </c>
      <c r="AO67" s="9">
        <v>1253405.6799999995</v>
      </c>
      <c r="AP67" s="9">
        <v>-1099833.5099999995</v>
      </c>
      <c r="AQ67" s="9">
        <v>21312.959999999999</v>
      </c>
      <c r="AR67" s="9">
        <v>2168341.6100000013</v>
      </c>
      <c r="AS67" s="9">
        <v>-223235.39999999839</v>
      </c>
      <c r="AT67" s="9">
        <v>619467.92000000062</v>
      </c>
      <c r="AU67" s="9">
        <v>928450.01000000024</v>
      </c>
      <c r="AV67" s="9">
        <v>-187202.88999999996</v>
      </c>
      <c r="AW67" s="9">
        <v>10571.739999999998</v>
      </c>
      <c r="AX67" s="9">
        <v>63359.46</v>
      </c>
      <c r="AY67" s="9">
        <v>114679.73000000003</v>
      </c>
      <c r="AZ67" s="9">
        <v>389325.95999999996</v>
      </c>
      <c r="BA67" s="9">
        <v>581310.90999999957</v>
      </c>
      <c r="BB67" s="9">
        <v>404272.05999999994</v>
      </c>
      <c r="BC67" s="9">
        <v>943661.39999999956</v>
      </c>
      <c r="BD67" s="9">
        <v>232989.36000000002</v>
      </c>
      <c r="BE67" s="9">
        <v>41961.599999999991</v>
      </c>
      <c r="BF67" s="9">
        <v>-3338.2299999999996</v>
      </c>
      <c r="BG67" s="9">
        <v>15972.649999999998</v>
      </c>
      <c r="BH67" s="9">
        <v>4100.79</v>
      </c>
      <c r="BI67" s="9">
        <v>1384.8600000000001</v>
      </c>
      <c r="BJ67" s="9">
        <v>330.44000000000005</v>
      </c>
      <c r="BK67" s="9">
        <v>0</v>
      </c>
      <c r="BL67" s="9">
        <v>-36899.22</v>
      </c>
      <c r="BM67" s="9">
        <v>14.4</v>
      </c>
      <c r="BN67" s="9">
        <v>0</v>
      </c>
      <c r="BO67" s="9">
        <v>0</v>
      </c>
      <c r="BP67" s="9">
        <v>0</v>
      </c>
      <c r="BQ67" s="9">
        <v>0</v>
      </c>
      <c r="BR67" s="9">
        <v>2043.3</v>
      </c>
      <c r="BS67" s="9">
        <v>7797.2999999999993</v>
      </c>
      <c r="BT67" s="9">
        <v>-3310.31</v>
      </c>
      <c r="BU67" s="9">
        <v>0</v>
      </c>
      <c r="BV67" s="9">
        <v>0</v>
      </c>
      <c r="BW67" s="9">
        <v>0</v>
      </c>
      <c r="BX67" s="9">
        <v>0</v>
      </c>
      <c r="BY67" s="9">
        <v>0</v>
      </c>
      <c r="BZ67" s="9">
        <v>0</v>
      </c>
      <c r="CA67" s="9">
        <v>0</v>
      </c>
      <c r="CB67" s="9"/>
      <c r="CC67" s="9"/>
      <c r="CD67" s="9"/>
      <c r="CE67" s="9"/>
      <c r="CF67" s="9"/>
      <c r="CG67" s="9"/>
      <c r="CH67" s="9"/>
      <c r="CI67" s="9"/>
      <c r="CJ67" s="9"/>
      <c r="CK67" s="9"/>
      <c r="CL67" s="9"/>
      <c r="CM67" s="9"/>
      <c r="CN67" s="9"/>
      <c r="CO67" s="9"/>
      <c r="CP67" s="9"/>
      <c r="CQ67" s="9"/>
      <c r="CR67" s="9">
        <f t="shared" si="53"/>
        <v>6495093.5700000031</v>
      </c>
      <c r="CS67" s="237">
        <f t="shared" si="54"/>
        <v>9880.5000000046566</v>
      </c>
      <c r="CU67" s="9">
        <f t="shared" si="55"/>
        <v>6495093.5700000031</v>
      </c>
      <c r="CV67" s="9">
        <f t="shared" si="56"/>
        <v>35281.440000000002</v>
      </c>
      <c r="DH67" s="21"/>
      <c r="DP67" s="21"/>
      <c r="DU67" s="21"/>
      <c r="DZ67" s="21"/>
    </row>
    <row r="68" spans="1:130">
      <c r="A68" s="70" t="s">
        <v>314</v>
      </c>
      <c r="B68" s="9">
        <v>0</v>
      </c>
      <c r="C68" s="9">
        <v>0</v>
      </c>
      <c r="D68" s="9">
        <v>0</v>
      </c>
      <c r="E68" s="9">
        <v>0</v>
      </c>
      <c r="F68" s="9">
        <v>0</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v>0</v>
      </c>
      <c r="AI68" s="9">
        <v>0</v>
      </c>
      <c r="AJ68" s="9">
        <v>951.53</v>
      </c>
      <c r="AK68" s="9">
        <v>737.31000000000006</v>
      </c>
      <c r="AL68" s="9">
        <v>1820.0600000000004</v>
      </c>
      <c r="AM68" s="9">
        <v>464.97</v>
      </c>
      <c r="AN68" s="9">
        <v>31.02</v>
      </c>
      <c r="AO68" s="9">
        <v>3.71</v>
      </c>
      <c r="AP68" s="9">
        <v>598.74</v>
      </c>
      <c r="AQ68" s="9">
        <v>1001.14</v>
      </c>
      <c r="AR68" s="9">
        <v>12545.96</v>
      </c>
      <c r="AS68" s="9">
        <v>866.47000000000014</v>
      </c>
      <c r="AT68" s="9">
        <v>3052.96</v>
      </c>
      <c r="AU68" s="9">
        <v>47.94</v>
      </c>
      <c r="AV68" s="9">
        <v>255.94</v>
      </c>
      <c r="AW68" s="9">
        <v>92.5</v>
      </c>
      <c r="AX68" s="9">
        <v>13.78</v>
      </c>
      <c r="AY68" s="9">
        <v>120.53</v>
      </c>
      <c r="AZ68" s="9">
        <v>72.83</v>
      </c>
      <c r="BA68" s="9">
        <v>13.2</v>
      </c>
      <c r="BB68" s="9">
        <v>6700.35</v>
      </c>
      <c r="BC68" s="9">
        <v>11850.250000000002</v>
      </c>
      <c r="BD68" s="9">
        <v>34762.07</v>
      </c>
      <c r="BE68" s="9">
        <v>85910.200000000026</v>
      </c>
      <c r="BF68" s="9">
        <v>6377.6900000000005</v>
      </c>
      <c r="BG68" s="9">
        <v>6105.19</v>
      </c>
      <c r="BH68" s="9">
        <v>365.74</v>
      </c>
      <c r="BI68" s="9">
        <v>152.26</v>
      </c>
      <c r="BJ68" s="9">
        <v>9.14</v>
      </c>
      <c r="BK68" s="9">
        <v>-9.14</v>
      </c>
      <c r="BL68" s="9">
        <v>0</v>
      </c>
      <c r="BM68" s="9">
        <v>0</v>
      </c>
      <c r="BN68" s="9">
        <v>0</v>
      </c>
      <c r="BO68" s="9">
        <v>0</v>
      </c>
      <c r="BP68" s="9">
        <v>0</v>
      </c>
      <c r="BQ68" s="9">
        <v>0</v>
      </c>
      <c r="BR68" s="9">
        <v>0</v>
      </c>
      <c r="BS68" s="9">
        <v>0</v>
      </c>
      <c r="BT68" s="9">
        <v>0</v>
      </c>
      <c r="BU68" s="9">
        <v>0</v>
      </c>
      <c r="BV68" s="9">
        <v>0</v>
      </c>
      <c r="BW68" s="9">
        <v>0</v>
      </c>
      <c r="BX68" s="9">
        <v>0</v>
      </c>
      <c r="BY68" s="9">
        <v>0</v>
      </c>
      <c r="BZ68" s="9">
        <v>0</v>
      </c>
      <c r="CA68" s="9">
        <v>0</v>
      </c>
      <c r="CB68" s="9"/>
      <c r="CC68" s="9"/>
      <c r="CD68" s="9"/>
      <c r="CE68" s="9"/>
      <c r="CF68" s="9"/>
      <c r="CG68" s="9"/>
      <c r="CH68" s="9"/>
      <c r="CI68" s="9"/>
      <c r="CJ68" s="9"/>
      <c r="CK68" s="9"/>
      <c r="CL68" s="9"/>
      <c r="CM68" s="9"/>
      <c r="CN68" s="9"/>
      <c r="CO68" s="9"/>
      <c r="CP68" s="9"/>
      <c r="CQ68" s="9"/>
      <c r="CR68" s="9">
        <f t="shared" si="53"/>
        <v>174914.34000000003</v>
      </c>
      <c r="CS68" s="237">
        <f t="shared" si="54"/>
        <v>902.04000000003725</v>
      </c>
      <c r="CU68" s="9">
        <f t="shared" si="55"/>
        <v>174914.34000000003</v>
      </c>
      <c r="CV68" s="9">
        <f t="shared" si="56"/>
        <v>0</v>
      </c>
      <c r="DH68" s="21"/>
      <c r="DP68" s="21"/>
      <c r="DU68" s="21"/>
      <c r="DZ68" s="21"/>
    </row>
    <row r="69" spans="1:130">
      <c r="A69" s="70" t="s">
        <v>316</v>
      </c>
      <c r="B69" s="9">
        <v>0</v>
      </c>
      <c r="C69" s="9">
        <v>0</v>
      </c>
      <c r="D69" s="9">
        <v>0</v>
      </c>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106.49000000000001</v>
      </c>
      <c r="AL69" s="9">
        <v>568.52</v>
      </c>
      <c r="AM69" s="9">
        <v>153.12</v>
      </c>
      <c r="AN69" s="9">
        <v>16.45</v>
      </c>
      <c r="AO69" s="9">
        <v>1.27</v>
      </c>
      <c r="AP69" s="9">
        <v>0.73</v>
      </c>
      <c r="AQ69" s="9">
        <v>245.42000000000002</v>
      </c>
      <c r="AR69" s="9">
        <v>15.51</v>
      </c>
      <c r="AS69" s="9">
        <v>422.91</v>
      </c>
      <c r="AT69" s="9">
        <v>1843.5900000000001</v>
      </c>
      <c r="AU69" s="9">
        <v>285.89000000000004</v>
      </c>
      <c r="AV69" s="9">
        <v>14.899999999999999</v>
      </c>
      <c r="AW69" s="9">
        <v>676.68</v>
      </c>
      <c r="AX69" s="9">
        <v>4678.9399999999996</v>
      </c>
      <c r="AY69" s="9">
        <v>656.43</v>
      </c>
      <c r="AZ69" s="9">
        <v>776.43</v>
      </c>
      <c r="BA69" s="9">
        <v>9665.7900000000009</v>
      </c>
      <c r="BB69" s="9">
        <v>16277.390000000003</v>
      </c>
      <c r="BC69" s="9">
        <v>97397.85</v>
      </c>
      <c r="BD69" s="9">
        <v>8306.98</v>
      </c>
      <c r="BE69" s="9">
        <v>231.07</v>
      </c>
      <c r="BF69" s="9">
        <v>-3886</v>
      </c>
      <c r="BG69" s="9">
        <v>-972.65</v>
      </c>
      <c r="BH69" s="9">
        <v>139.07</v>
      </c>
      <c r="BI69" s="9">
        <v>11.57</v>
      </c>
      <c r="BJ69" s="9">
        <v>124.13</v>
      </c>
      <c r="BK69" s="9">
        <v>3.5300000000000002</v>
      </c>
      <c r="BL69" s="9">
        <v>0</v>
      </c>
      <c r="BM69" s="9">
        <v>0</v>
      </c>
      <c r="BN69" s="9">
        <v>0</v>
      </c>
      <c r="BO69" s="9">
        <v>0</v>
      </c>
      <c r="BP69" s="9">
        <v>0</v>
      </c>
      <c r="BQ69" s="9">
        <v>0</v>
      </c>
      <c r="BR69" s="9">
        <v>0</v>
      </c>
      <c r="BS69" s="9">
        <v>0</v>
      </c>
      <c r="BT69" s="9">
        <v>0</v>
      </c>
      <c r="BU69" s="9">
        <v>0</v>
      </c>
      <c r="BV69" s="9">
        <v>0</v>
      </c>
      <c r="BW69" s="9">
        <v>0</v>
      </c>
      <c r="BX69" s="9">
        <v>0</v>
      </c>
      <c r="BY69" s="9">
        <v>0</v>
      </c>
      <c r="BZ69" s="9">
        <v>0</v>
      </c>
      <c r="CA69" s="9">
        <v>0</v>
      </c>
      <c r="CB69" s="9"/>
      <c r="CC69" s="9"/>
      <c r="CD69" s="9"/>
      <c r="CE69" s="9"/>
      <c r="CF69" s="9"/>
      <c r="CG69" s="9"/>
      <c r="CH69" s="9"/>
      <c r="CI69" s="9"/>
      <c r="CJ69" s="9"/>
      <c r="CK69" s="9"/>
      <c r="CL69" s="9"/>
      <c r="CM69" s="9"/>
      <c r="CN69" s="9"/>
      <c r="CO69" s="9"/>
      <c r="CP69" s="9"/>
      <c r="CQ69" s="9"/>
      <c r="CR69" s="9">
        <f t="shared" si="53"/>
        <v>137762.01000000004</v>
      </c>
      <c r="CS69" s="237">
        <f t="shared" si="54"/>
        <v>664.6600000000617</v>
      </c>
      <c r="CU69" s="9">
        <f t="shared" si="55"/>
        <v>137762.01000000004</v>
      </c>
      <c r="CV69" s="9">
        <f t="shared" si="56"/>
        <v>0</v>
      </c>
      <c r="DH69" s="21"/>
      <c r="DP69" s="21"/>
      <c r="DU69" s="21"/>
      <c r="DZ69" s="21"/>
    </row>
    <row r="70" spans="1:130">
      <c r="A70" s="245" t="s">
        <v>354</v>
      </c>
      <c r="B70" s="9">
        <v>0</v>
      </c>
      <c r="C70" s="9">
        <v>0</v>
      </c>
      <c r="D70" s="9">
        <v>0</v>
      </c>
      <c r="E70" s="9">
        <v>0</v>
      </c>
      <c r="F70" s="9">
        <v>0</v>
      </c>
      <c r="G70" s="9">
        <v>0</v>
      </c>
      <c r="H70" s="9">
        <v>0</v>
      </c>
      <c r="I70" s="9">
        <v>0</v>
      </c>
      <c r="J70" s="9">
        <v>0</v>
      </c>
      <c r="K70" s="9">
        <v>0</v>
      </c>
      <c r="L70" s="9">
        <v>0</v>
      </c>
      <c r="M70" s="9">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0</v>
      </c>
      <c r="AF70" s="9">
        <v>0</v>
      </c>
      <c r="AG70" s="9">
        <v>0</v>
      </c>
      <c r="AH70" s="9">
        <v>0</v>
      </c>
      <c r="AI70" s="9">
        <v>0</v>
      </c>
      <c r="AJ70" s="9">
        <v>0</v>
      </c>
      <c r="AK70" s="9">
        <v>210.98000000000002</v>
      </c>
      <c r="AL70" s="9">
        <v>3560.04</v>
      </c>
      <c r="AM70" s="9">
        <v>1071.49</v>
      </c>
      <c r="AN70" s="9">
        <v>881.8900000000001</v>
      </c>
      <c r="AO70" s="9">
        <v>258.69</v>
      </c>
      <c r="AP70" s="9">
        <v>625.91</v>
      </c>
      <c r="AQ70" s="9">
        <v>43.65</v>
      </c>
      <c r="AR70" s="9">
        <v>255.57000000000002</v>
      </c>
      <c r="AS70" s="9">
        <v>268.8</v>
      </c>
      <c r="AT70" s="9">
        <v>359.59999999999997</v>
      </c>
      <c r="AU70" s="9">
        <v>5007.74</v>
      </c>
      <c r="AV70" s="9">
        <v>-4893.79</v>
      </c>
      <c r="AW70" s="9">
        <v>7564.3300000000008</v>
      </c>
      <c r="AX70" s="9">
        <v>485.35999999999996</v>
      </c>
      <c r="AY70" s="9">
        <v>355.53000000000003</v>
      </c>
      <c r="AZ70" s="9">
        <v>23.13</v>
      </c>
      <c r="BA70" s="9">
        <v>325.45</v>
      </c>
      <c r="BB70" s="9">
        <v>730.95</v>
      </c>
      <c r="BC70" s="9">
        <v>714.94999999999993</v>
      </c>
      <c r="BD70" s="9">
        <v>17320.659999999996</v>
      </c>
      <c r="BE70" s="9">
        <v>48157.760000000002</v>
      </c>
      <c r="BF70" s="9">
        <v>5585.16</v>
      </c>
      <c r="BG70" s="9">
        <v>4031.77</v>
      </c>
      <c r="BH70" s="9">
        <v>275.3</v>
      </c>
      <c r="BI70" s="9">
        <v>289.24</v>
      </c>
      <c r="BJ70" s="9">
        <v>643</v>
      </c>
      <c r="BK70" s="9">
        <v>20150.139999999996</v>
      </c>
      <c r="BL70" s="9">
        <v>21425.65</v>
      </c>
      <c r="BM70" s="9">
        <v>135446.43999999997</v>
      </c>
      <c r="BN70" s="9">
        <v>8527.159999999998</v>
      </c>
      <c r="BO70" s="9">
        <v>-44020.1</v>
      </c>
      <c r="BP70" s="9">
        <v>-2260.8599999999997</v>
      </c>
      <c r="BQ70" s="9">
        <v>-9.9</v>
      </c>
      <c r="BR70" s="9">
        <v>13549.67</v>
      </c>
      <c r="BS70" s="9">
        <v>270.99</v>
      </c>
      <c r="BT70" s="9">
        <v>0</v>
      </c>
      <c r="BU70" s="9">
        <v>0</v>
      </c>
      <c r="BV70" s="9">
        <v>0</v>
      </c>
      <c r="BW70" s="9">
        <v>0</v>
      </c>
      <c r="BX70" s="9">
        <v>0</v>
      </c>
      <c r="BY70" s="9">
        <v>0</v>
      </c>
      <c r="BZ70" s="9">
        <v>0</v>
      </c>
      <c r="CA70" s="9">
        <v>0</v>
      </c>
      <c r="CB70" s="9"/>
      <c r="CC70" s="9"/>
      <c r="CD70" s="9"/>
      <c r="CE70" s="9"/>
      <c r="CF70" s="9"/>
      <c r="CG70" s="9"/>
      <c r="CH70" s="9"/>
      <c r="CI70" s="9"/>
      <c r="CJ70" s="9"/>
      <c r="CK70" s="9"/>
      <c r="CL70" s="9"/>
      <c r="CM70" s="9"/>
      <c r="CN70" s="9"/>
      <c r="CO70" s="9"/>
      <c r="CP70" s="9"/>
      <c r="CQ70" s="9"/>
      <c r="CR70" s="9">
        <f t="shared" si="53"/>
        <v>247232.35</v>
      </c>
      <c r="CS70" s="237">
        <f t="shared" si="54"/>
        <v>16014.260000000009</v>
      </c>
      <c r="CU70" s="9">
        <f t="shared" si="55"/>
        <v>247232.35</v>
      </c>
      <c r="CV70" s="9">
        <f t="shared" si="56"/>
        <v>0</v>
      </c>
      <c r="DH70" s="21"/>
      <c r="DP70" s="21"/>
      <c r="DU70" s="21"/>
      <c r="DZ70" s="21"/>
    </row>
    <row r="71" spans="1:130">
      <c r="A71" s="70" t="s">
        <v>297</v>
      </c>
      <c r="B71" s="9">
        <v>0</v>
      </c>
      <c r="C71" s="9">
        <v>0</v>
      </c>
      <c r="D71" s="9">
        <v>0</v>
      </c>
      <c r="E71" s="9">
        <v>0</v>
      </c>
      <c r="F71" s="9">
        <v>0</v>
      </c>
      <c r="G71" s="9">
        <v>0</v>
      </c>
      <c r="H71" s="9">
        <v>0</v>
      </c>
      <c r="I71" s="9">
        <v>0</v>
      </c>
      <c r="J71" s="9">
        <v>0</v>
      </c>
      <c r="K71" s="9">
        <v>0</v>
      </c>
      <c r="L71" s="9">
        <v>0</v>
      </c>
      <c r="M71" s="9">
        <v>0</v>
      </c>
      <c r="N71" s="9">
        <v>0</v>
      </c>
      <c r="O71" s="9">
        <v>0</v>
      </c>
      <c r="P71" s="9">
        <v>0</v>
      </c>
      <c r="Q71" s="9">
        <v>0</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0</v>
      </c>
      <c r="AM71" s="9">
        <v>1747.4099999999999</v>
      </c>
      <c r="AN71" s="9">
        <v>1458.3700000000001</v>
      </c>
      <c r="AO71" s="9">
        <v>1052.6300000000001</v>
      </c>
      <c r="AP71" s="9">
        <v>7720.8</v>
      </c>
      <c r="AQ71" s="9">
        <v>30408.979999999996</v>
      </c>
      <c r="AR71" s="9">
        <v>5497.4600000000009</v>
      </c>
      <c r="AS71" s="9">
        <v>38179.989999999991</v>
      </c>
      <c r="AT71" s="9">
        <v>14624.730000000001</v>
      </c>
      <c r="AU71" s="9">
        <v>139413.03</v>
      </c>
      <c r="AV71" s="9">
        <v>7361.81</v>
      </c>
      <c r="AW71" s="9">
        <v>151.19</v>
      </c>
      <c r="AX71" s="9">
        <v>114.86000000000001</v>
      </c>
      <c r="AY71" s="9">
        <v>116.38999999999999</v>
      </c>
      <c r="AZ71" s="9">
        <v>680.49</v>
      </c>
      <c r="BA71" s="9">
        <v>142.18</v>
      </c>
      <c r="BB71" s="9">
        <v>573.19000000000005</v>
      </c>
      <c r="BC71" s="9">
        <v>141.65</v>
      </c>
      <c r="BD71" s="9">
        <v>114.21000000000001</v>
      </c>
      <c r="BE71" s="9">
        <v>0</v>
      </c>
      <c r="BF71" s="9">
        <v>0</v>
      </c>
      <c r="BG71" s="9">
        <v>0</v>
      </c>
      <c r="BH71" s="9">
        <v>0</v>
      </c>
      <c r="BI71" s="9">
        <v>-2280</v>
      </c>
      <c r="BJ71" s="9">
        <v>-136.80000000000001</v>
      </c>
      <c r="BK71" s="9">
        <v>136.80000000000001</v>
      </c>
      <c r="BL71" s="9">
        <v>0</v>
      </c>
      <c r="BM71" s="9">
        <v>0</v>
      </c>
      <c r="BN71" s="9">
        <v>0</v>
      </c>
      <c r="BO71" s="9">
        <v>0</v>
      </c>
      <c r="BP71" s="9">
        <v>0</v>
      </c>
      <c r="BQ71" s="9">
        <v>0</v>
      </c>
      <c r="BR71" s="9">
        <v>0</v>
      </c>
      <c r="BS71" s="9">
        <v>0</v>
      </c>
      <c r="BT71" s="9">
        <v>0</v>
      </c>
      <c r="BU71" s="9">
        <v>0</v>
      </c>
      <c r="BV71" s="9">
        <v>0</v>
      </c>
      <c r="BW71" s="9">
        <v>0</v>
      </c>
      <c r="BX71" s="9">
        <v>0</v>
      </c>
      <c r="BY71" s="9">
        <v>0</v>
      </c>
      <c r="BZ71" s="9">
        <v>0</v>
      </c>
      <c r="CA71" s="9">
        <v>0</v>
      </c>
      <c r="CB71" s="9"/>
      <c r="CC71" s="9"/>
      <c r="CD71" s="9"/>
      <c r="CE71" s="9"/>
      <c r="CF71" s="9"/>
      <c r="CG71" s="9"/>
      <c r="CH71" s="9"/>
      <c r="CI71" s="9"/>
      <c r="CJ71" s="9"/>
      <c r="CK71" s="9"/>
      <c r="CL71" s="9"/>
      <c r="CM71" s="9"/>
      <c r="CN71" s="9"/>
      <c r="CO71" s="9"/>
      <c r="CP71" s="9"/>
      <c r="CQ71" s="9"/>
      <c r="CR71" s="9">
        <f t="shared" si="53"/>
        <v>247219.36999999994</v>
      </c>
      <c r="CS71" s="237">
        <f t="shared" si="54"/>
        <v>0</v>
      </c>
      <c r="CU71" s="9">
        <f t="shared" si="55"/>
        <v>247219.36999999994</v>
      </c>
      <c r="CV71" s="9">
        <f t="shared" si="56"/>
        <v>0</v>
      </c>
      <c r="DH71" s="21"/>
      <c r="DP71" s="21"/>
      <c r="DU71" s="21"/>
      <c r="DZ71" s="21"/>
    </row>
    <row r="72" spans="1:130">
      <c r="A72" s="70" t="s">
        <v>58</v>
      </c>
      <c r="B72" s="9">
        <v>0</v>
      </c>
      <c r="C72" s="9">
        <v>0</v>
      </c>
      <c r="D72" s="9">
        <v>0</v>
      </c>
      <c r="E72" s="9">
        <v>0</v>
      </c>
      <c r="F72" s="9">
        <v>0</v>
      </c>
      <c r="G72" s="9">
        <v>0</v>
      </c>
      <c r="H72" s="9">
        <v>0</v>
      </c>
      <c r="I72" s="9">
        <v>0</v>
      </c>
      <c r="J72" s="9">
        <v>0</v>
      </c>
      <c r="K72" s="9">
        <v>0</v>
      </c>
      <c r="L72" s="9">
        <v>0</v>
      </c>
      <c r="M72" s="9">
        <v>0</v>
      </c>
      <c r="N72" s="9">
        <v>0</v>
      </c>
      <c r="O72" s="9">
        <v>0</v>
      </c>
      <c r="P72" s="9">
        <v>0</v>
      </c>
      <c r="Q72" s="9">
        <v>0</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0</v>
      </c>
      <c r="AL72" s="9">
        <v>0</v>
      </c>
      <c r="AM72" s="9">
        <v>2811.05</v>
      </c>
      <c r="AN72" s="9">
        <v>5506.0000000000009</v>
      </c>
      <c r="AO72" s="9">
        <v>10880.32</v>
      </c>
      <c r="AP72" s="9">
        <v>4968.7400000000007</v>
      </c>
      <c r="AQ72" s="9">
        <v>6352.0599999999995</v>
      </c>
      <c r="AR72" s="9">
        <v>23006.440000000002</v>
      </c>
      <c r="AS72" s="9">
        <v>302148.81</v>
      </c>
      <c r="AT72" s="9">
        <v>1211504.1600000025</v>
      </c>
      <c r="AU72" s="9">
        <v>3695665.4700000011</v>
      </c>
      <c r="AV72" s="9">
        <v>-925880.5900000002</v>
      </c>
      <c r="AW72" s="9">
        <v>1926609.6200000015</v>
      </c>
      <c r="AX72" s="9">
        <v>2912373.0799999963</v>
      </c>
      <c r="AY72" s="9">
        <v>1215644.410000002</v>
      </c>
      <c r="AZ72" s="9">
        <v>2166333.2299999991</v>
      </c>
      <c r="BA72" s="9">
        <v>3770791.0000000009</v>
      </c>
      <c r="BB72" s="9">
        <v>798988.54999999981</v>
      </c>
      <c r="BC72" s="9">
        <v>1887450.6999999974</v>
      </c>
      <c r="BD72" s="9">
        <v>625471.00999999989</v>
      </c>
      <c r="BE72" s="9">
        <v>88308.680000000008</v>
      </c>
      <c r="BF72" s="9">
        <v>9945.239999999998</v>
      </c>
      <c r="BG72" s="9">
        <v>22304.809999999998</v>
      </c>
      <c r="BH72" s="9">
        <v>-3756.2500000000018</v>
      </c>
      <c r="BI72" s="9">
        <v>608.22000000000025</v>
      </c>
      <c r="BJ72" s="9">
        <v>3668.4900000000002</v>
      </c>
      <c r="BK72" s="9">
        <v>2154.4</v>
      </c>
      <c r="BL72" s="9">
        <v>-203204.23</v>
      </c>
      <c r="BM72" s="9">
        <v>0</v>
      </c>
      <c r="BN72" s="9">
        <v>0</v>
      </c>
      <c r="BO72" s="9">
        <v>0</v>
      </c>
      <c r="BP72" s="9">
        <v>0</v>
      </c>
      <c r="BQ72" s="9">
        <v>0</v>
      </c>
      <c r="BR72" s="9">
        <v>0</v>
      </c>
      <c r="BS72" s="9">
        <v>0</v>
      </c>
      <c r="BT72" s="9">
        <v>0</v>
      </c>
      <c r="BU72" s="9">
        <v>0</v>
      </c>
      <c r="BV72" s="9">
        <v>0</v>
      </c>
      <c r="BW72" s="9">
        <v>0</v>
      </c>
      <c r="BX72" s="9">
        <v>0</v>
      </c>
      <c r="BY72" s="9">
        <v>0</v>
      </c>
      <c r="BZ72" s="9">
        <v>0</v>
      </c>
      <c r="CA72" s="9">
        <v>0</v>
      </c>
      <c r="CB72" s="9"/>
      <c r="CC72" s="9"/>
      <c r="CD72" s="9"/>
      <c r="CE72" s="9"/>
      <c r="CF72" s="9"/>
      <c r="CG72" s="9"/>
      <c r="CH72" s="9"/>
      <c r="CI72" s="9"/>
      <c r="CJ72" s="9"/>
      <c r="CK72" s="9"/>
      <c r="CL72" s="9"/>
      <c r="CM72" s="9"/>
      <c r="CN72" s="9"/>
      <c r="CO72" s="9"/>
      <c r="CP72" s="9"/>
      <c r="CQ72" s="9"/>
      <c r="CR72" s="9">
        <f t="shared" si="53"/>
        <v>19560653.419999998</v>
      </c>
      <c r="CS72" s="237">
        <f t="shared" si="54"/>
        <v>40027.690000001341</v>
      </c>
      <c r="CU72" s="9">
        <f t="shared" si="55"/>
        <v>19560653.419999998</v>
      </c>
      <c r="CV72" s="9">
        <f t="shared" si="56"/>
        <v>0</v>
      </c>
      <c r="DH72" s="21"/>
      <c r="DP72" s="21"/>
      <c r="DU72" s="21"/>
      <c r="DZ72" s="21"/>
    </row>
    <row r="73" spans="1:130">
      <c r="A73" s="10" t="s">
        <v>59</v>
      </c>
      <c r="B73" s="9">
        <v>0</v>
      </c>
      <c r="C73" s="9">
        <v>0</v>
      </c>
      <c r="D73" s="9">
        <v>0</v>
      </c>
      <c r="E73" s="9">
        <v>0</v>
      </c>
      <c r="F73" s="9">
        <v>0</v>
      </c>
      <c r="G73" s="9">
        <v>0</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47.27</v>
      </c>
      <c r="AN73" s="9">
        <v>3.31</v>
      </c>
      <c r="AO73" s="9">
        <v>1516.23</v>
      </c>
      <c r="AP73" s="9">
        <v>2342.6999999999998</v>
      </c>
      <c r="AQ73" s="9">
        <v>3720.2600000000007</v>
      </c>
      <c r="AR73" s="9">
        <v>26935.329999999998</v>
      </c>
      <c r="AS73" s="9">
        <v>6761.0599999999995</v>
      </c>
      <c r="AT73" s="9">
        <v>30756.45</v>
      </c>
      <c r="AU73" s="9">
        <v>42713.72</v>
      </c>
      <c r="AV73" s="9">
        <v>12232.969999999998</v>
      </c>
      <c r="AW73" s="9">
        <v>-2132.9100000000017</v>
      </c>
      <c r="AX73" s="9">
        <v>31632.040000000005</v>
      </c>
      <c r="AY73" s="9">
        <v>134866.05000000002</v>
      </c>
      <c r="AZ73" s="9">
        <v>1412348.8399999999</v>
      </c>
      <c r="BA73" s="9">
        <v>1973887.2599999995</v>
      </c>
      <c r="BB73" s="9">
        <v>793441.25999999989</v>
      </c>
      <c r="BC73" s="9">
        <v>988567.14000000013</v>
      </c>
      <c r="BD73" s="9">
        <v>351304.25</v>
      </c>
      <c r="BE73" s="9">
        <v>56897.700000000012</v>
      </c>
      <c r="BF73" s="9">
        <v>74842.010000000024</v>
      </c>
      <c r="BG73" s="9">
        <v>16216.88</v>
      </c>
      <c r="BH73" s="9">
        <v>2451.16</v>
      </c>
      <c r="BI73" s="9">
        <v>32590.34</v>
      </c>
      <c r="BJ73" s="9">
        <v>967.33999999999355</v>
      </c>
      <c r="BK73" s="9">
        <v>-58.949999999999996</v>
      </c>
      <c r="BL73" s="9">
        <v>-65319.179999999993</v>
      </c>
      <c r="BM73" s="9">
        <v>719.1</v>
      </c>
      <c r="BN73" s="9">
        <v>0</v>
      </c>
      <c r="BO73" s="9">
        <v>0</v>
      </c>
      <c r="BP73" s="9">
        <v>0</v>
      </c>
      <c r="BQ73" s="9">
        <v>0</v>
      </c>
      <c r="BR73" s="9">
        <v>0</v>
      </c>
      <c r="BS73" s="9">
        <v>0</v>
      </c>
      <c r="BT73" s="9">
        <v>0</v>
      </c>
      <c r="BU73" s="9">
        <v>1.9999999998503881E-2</v>
      </c>
      <c r="BV73" s="9">
        <v>0</v>
      </c>
      <c r="BW73" s="9">
        <v>-137.26</v>
      </c>
      <c r="BX73" s="9">
        <v>0</v>
      </c>
      <c r="BY73" s="9">
        <v>0</v>
      </c>
      <c r="BZ73" s="9">
        <v>0</v>
      </c>
      <c r="CA73" s="9">
        <v>0</v>
      </c>
      <c r="CB73" s="9"/>
      <c r="CC73" s="9"/>
      <c r="CD73" s="9"/>
      <c r="CE73" s="9"/>
      <c r="CF73" s="9"/>
      <c r="CG73" s="9"/>
      <c r="CH73" s="9"/>
      <c r="CI73" s="9"/>
      <c r="CJ73" s="9"/>
      <c r="CK73" s="9"/>
      <c r="CL73" s="9"/>
      <c r="CM73" s="9"/>
      <c r="CN73" s="9"/>
      <c r="CO73" s="9"/>
      <c r="CP73" s="9"/>
      <c r="CQ73" s="9"/>
      <c r="CR73" s="9">
        <f t="shared" si="53"/>
        <v>5930112.3899999978</v>
      </c>
      <c r="CS73" s="237">
        <f t="shared" si="54"/>
        <v>29650.51999999769</v>
      </c>
      <c r="CU73" s="9">
        <f t="shared" si="55"/>
        <v>5930112.3899999978</v>
      </c>
      <c r="CV73" s="9">
        <f t="shared" si="56"/>
        <v>0</v>
      </c>
      <c r="DH73" s="21"/>
      <c r="DP73" s="21"/>
      <c r="DU73" s="21"/>
      <c r="DZ73" s="21"/>
    </row>
    <row r="74" spans="1:130">
      <c r="A74" s="10" t="s">
        <v>298</v>
      </c>
      <c r="B74" s="9">
        <v>0</v>
      </c>
      <c r="C74" s="9">
        <v>0</v>
      </c>
      <c r="D74" s="9">
        <v>0</v>
      </c>
      <c r="E74" s="9">
        <v>0</v>
      </c>
      <c r="F74" s="9">
        <v>0</v>
      </c>
      <c r="G74" s="9">
        <v>0</v>
      </c>
      <c r="H74" s="9">
        <v>0</v>
      </c>
      <c r="I74" s="9">
        <v>0</v>
      </c>
      <c r="J74" s="9">
        <v>0</v>
      </c>
      <c r="K74" s="9">
        <v>0</v>
      </c>
      <c r="L74" s="9">
        <v>0</v>
      </c>
      <c r="M74" s="9">
        <v>0</v>
      </c>
      <c r="N74" s="9">
        <v>0</v>
      </c>
      <c r="O74" s="9">
        <v>0</v>
      </c>
      <c r="P74" s="9">
        <v>0</v>
      </c>
      <c r="Q74" s="9">
        <v>0</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62.1</v>
      </c>
      <c r="AO74" s="9">
        <v>118.92000000000002</v>
      </c>
      <c r="AP74" s="9">
        <v>1262.8899999999999</v>
      </c>
      <c r="AQ74" s="9">
        <v>5624.7500000000018</v>
      </c>
      <c r="AR74" s="9">
        <v>12545.87</v>
      </c>
      <c r="AS74" s="9">
        <v>32518.94</v>
      </c>
      <c r="AT74" s="9">
        <v>33465.83</v>
      </c>
      <c r="AU74" s="9">
        <v>79049.050000000017</v>
      </c>
      <c r="AV74" s="9">
        <v>6716.7400000000007</v>
      </c>
      <c r="AW74" s="9">
        <v>246.01</v>
      </c>
      <c r="AX74" s="9">
        <v>1.72</v>
      </c>
      <c r="AY74" s="9">
        <v>0</v>
      </c>
      <c r="AZ74" s="9">
        <v>-85401.47</v>
      </c>
      <c r="BA74" s="9">
        <v>85401.47</v>
      </c>
      <c r="BB74" s="9">
        <v>0</v>
      </c>
      <c r="BC74" s="9">
        <v>0</v>
      </c>
      <c r="BD74" s="9">
        <v>0</v>
      </c>
      <c r="BE74" s="9">
        <v>0</v>
      </c>
      <c r="BF74" s="9">
        <v>0</v>
      </c>
      <c r="BG74" s="9">
        <v>0</v>
      </c>
      <c r="BH74" s="9">
        <v>0</v>
      </c>
      <c r="BI74" s="9">
        <v>0</v>
      </c>
      <c r="BJ74" s="9">
        <v>-6460.5</v>
      </c>
      <c r="BK74" s="9">
        <v>0</v>
      </c>
      <c r="BL74" s="9">
        <v>211.44</v>
      </c>
      <c r="BM74" s="9">
        <v>12.69</v>
      </c>
      <c r="BN74" s="9">
        <v>0</v>
      </c>
      <c r="BO74" s="9">
        <v>0</v>
      </c>
      <c r="BP74" s="9">
        <v>0</v>
      </c>
      <c r="BQ74" s="9">
        <v>0</v>
      </c>
      <c r="BR74" s="9">
        <v>0</v>
      </c>
      <c r="BS74" s="9">
        <v>0</v>
      </c>
      <c r="BT74" s="9">
        <v>0</v>
      </c>
      <c r="BU74" s="9">
        <v>0</v>
      </c>
      <c r="BV74" s="9">
        <v>0</v>
      </c>
      <c r="BW74" s="9">
        <v>0</v>
      </c>
      <c r="BX74" s="9">
        <v>0</v>
      </c>
      <c r="BY74" s="9">
        <v>0</v>
      </c>
      <c r="BZ74" s="9">
        <v>0</v>
      </c>
      <c r="CA74" s="9">
        <v>0</v>
      </c>
      <c r="CB74" s="9"/>
      <c r="CC74" s="9"/>
      <c r="CD74" s="9"/>
      <c r="CE74" s="9"/>
      <c r="CF74" s="9"/>
      <c r="CG74" s="9"/>
      <c r="CH74" s="9"/>
      <c r="CI74" s="9"/>
      <c r="CJ74" s="9"/>
      <c r="CK74" s="9"/>
      <c r="CL74" s="9"/>
      <c r="CM74" s="9"/>
      <c r="CN74" s="9"/>
      <c r="CO74" s="9"/>
      <c r="CP74" s="9"/>
      <c r="CQ74" s="9"/>
      <c r="CR74" s="9">
        <f t="shared" si="53"/>
        <v>165376.45000000004</v>
      </c>
      <c r="CS74" s="237">
        <f t="shared" si="54"/>
        <v>4505.5000000000291</v>
      </c>
      <c r="CU74" s="9">
        <f t="shared" si="55"/>
        <v>165376.45000000004</v>
      </c>
      <c r="CV74" s="9">
        <f t="shared" si="56"/>
        <v>0</v>
      </c>
      <c r="DH74" s="21"/>
      <c r="DP74" s="21"/>
      <c r="DU74" s="21"/>
      <c r="DZ74" s="21"/>
    </row>
    <row r="75" spans="1:130">
      <c r="A75" s="70" t="s">
        <v>343</v>
      </c>
      <c r="B75" s="9">
        <v>0</v>
      </c>
      <c r="C75" s="9">
        <v>0</v>
      </c>
      <c r="D75" s="9">
        <v>0</v>
      </c>
      <c r="E75" s="9">
        <v>0</v>
      </c>
      <c r="F75" s="9">
        <v>0</v>
      </c>
      <c r="G75" s="9">
        <v>0</v>
      </c>
      <c r="H75" s="9">
        <v>0</v>
      </c>
      <c r="I75" s="9">
        <v>0</v>
      </c>
      <c r="J75" s="9">
        <v>0</v>
      </c>
      <c r="K75" s="9">
        <v>0</v>
      </c>
      <c r="L75" s="9">
        <v>0</v>
      </c>
      <c r="M75" s="9">
        <v>0</v>
      </c>
      <c r="N75" s="9">
        <v>0</v>
      </c>
      <c r="O75" s="9">
        <v>0</v>
      </c>
      <c r="P75" s="9">
        <v>0</v>
      </c>
      <c r="Q75" s="9">
        <v>0</v>
      </c>
      <c r="R75" s="9">
        <v>0</v>
      </c>
      <c r="S75" s="9">
        <v>0</v>
      </c>
      <c r="T75" s="9">
        <v>0</v>
      </c>
      <c r="U75" s="9">
        <v>0</v>
      </c>
      <c r="V75" s="9">
        <v>0</v>
      </c>
      <c r="W75" s="9">
        <v>0</v>
      </c>
      <c r="X75" s="9">
        <v>0</v>
      </c>
      <c r="Y75" s="9">
        <v>0</v>
      </c>
      <c r="Z75" s="9">
        <v>0</v>
      </c>
      <c r="AA75" s="9">
        <v>0</v>
      </c>
      <c r="AB75" s="9">
        <v>0</v>
      </c>
      <c r="AC75" s="9">
        <v>0</v>
      </c>
      <c r="AD75" s="9">
        <v>0</v>
      </c>
      <c r="AE75" s="9">
        <v>0</v>
      </c>
      <c r="AF75" s="9">
        <v>0</v>
      </c>
      <c r="AG75" s="9">
        <v>0</v>
      </c>
      <c r="AH75" s="9">
        <v>0</v>
      </c>
      <c r="AI75" s="9">
        <v>0</v>
      </c>
      <c r="AJ75" s="9">
        <v>0</v>
      </c>
      <c r="AK75" s="9">
        <v>0</v>
      </c>
      <c r="AL75" s="9">
        <v>0</v>
      </c>
      <c r="AM75" s="9">
        <v>0</v>
      </c>
      <c r="AN75" s="9">
        <v>0</v>
      </c>
      <c r="AO75" s="9">
        <v>0</v>
      </c>
      <c r="AP75" s="9">
        <v>161.68</v>
      </c>
      <c r="AQ75" s="9">
        <v>939.94</v>
      </c>
      <c r="AR75" s="9">
        <v>1138.0400000000002</v>
      </c>
      <c r="AS75" s="9">
        <v>4697.170000000001</v>
      </c>
      <c r="AT75" s="9">
        <v>981.23</v>
      </c>
      <c r="AU75" s="9">
        <v>222.56</v>
      </c>
      <c r="AV75" s="9">
        <v>505.59999999999997</v>
      </c>
      <c r="AW75" s="9">
        <v>28.439999999999998</v>
      </c>
      <c r="AX75" s="9">
        <v>846.29</v>
      </c>
      <c r="AY75" s="9">
        <v>-1453.3299999999997</v>
      </c>
      <c r="AZ75" s="9">
        <v>899.46999999999991</v>
      </c>
      <c r="BA75" s="9">
        <v>3016.53</v>
      </c>
      <c r="BB75" s="9">
        <v>7490.35</v>
      </c>
      <c r="BC75" s="9">
        <v>69423.520000000004</v>
      </c>
      <c r="BD75" s="9">
        <v>4746.8700000000017</v>
      </c>
      <c r="BE75" s="9">
        <v>143.4</v>
      </c>
      <c r="BF75" s="9">
        <v>16.03</v>
      </c>
      <c r="BG75" s="9">
        <v>4.34</v>
      </c>
      <c r="BH75" s="9">
        <v>0.25</v>
      </c>
      <c r="BI75" s="9">
        <v>223.53</v>
      </c>
      <c r="BJ75" s="9">
        <v>279.71000000000004</v>
      </c>
      <c r="BK75" s="9">
        <v>15.98</v>
      </c>
      <c r="BL75" s="9">
        <v>0</v>
      </c>
      <c r="BM75" s="9">
        <v>0</v>
      </c>
      <c r="BN75" s="9">
        <v>0</v>
      </c>
      <c r="BO75" s="9">
        <v>0</v>
      </c>
      <c r="BP75" s="9">
        <v>1894.72</v>
      </c>
      <c r="BQ75" s="9">
        <v>5994.39</v>
      </c>
      <c r="BR75" s="9">
        <v>137.03</v>
      </c>
      <c r="BS75" s="9">
        <v>0.36</v>
      </c>
      <c r="BT75" s="9">
        <v>0</v>
      </c>
      <c r="BU75" s="9">
        <v>0</v>
      </c>
      <c r="BV75" s="9">
        <v>0</v>
      </c>
      <c r="BW75" s="9">
        <v>0</v>
      </c>
      <c r="BX75" s="9">
        <v>0</v>
      </c>
      <c r="BY75" s="9">
        <v>0</v>
      </c>
      <c r="BZ75" s="9">
        <v>0</v>
      </c>
      <c r="CA75" s="9">
        <v>0</v>
      </c>
      <c r="CB75" s="9"/>
      <c r="CC75" s="9"/>
      <c r="CD75" s="9"/>
      <c r="CE75" s="9"/>
      <c r="CF75" s="9"/>
      <c r="CG75" s="9"/>
      <c r="CH75" s="9"/>
      <c r="CI75" s="9"/>
      <c r="CJ75" s="9"/>
      <c r="CK75" s="9"/>
      <c r="CL75" s="9"/>
      <c r="CM75" s="9"/>
      <c r="CN75" s="9"/>
      <c r="CO75" s="9"/>
      <c r="CP75" s="9"/>
      <c r="CQ75" s="9"/>
      <c r="CR75" s="9">
        <f t="shared" si="53"/>
        <v>102354.09999999999</v>
      </c>
      <c r="CS75" s="237">
        <f t="shared" si="54"/>
        <v>1374.9099999999889</v>
      </c>
      <c r="CU75" s="9">
        <f t="shared" si="55"/>
        <v>102354.09999999999</v>
      </c>
      <c r="CV75" s="9">
        <f t="shared" si="56"/>
        <v>0</v>
      </c>
      <c r="DH75" s="21"/>
      <c r="DP75" s="21"/>
      <c r="DU75" s="21"/>
      <c r="DZ75" s="21"/>
    </row>
    <row r="76" spans="1:130">
      <c r="A76" s="10" t="s">
        <v>60</v>
      </c>
      <c r="B76" s="9">
        <v>0</v>
      </c>
      <c r="C76" s="9">
        <v>0</v>
      </c>
      <c r="D76" s="9">
        <v>0</v>
      </c>
      <c r="E76" s="9">
        <v>0</v>
      </c>
      <c r="F76" s="9">
        <v>0</v>
      </c>
      <c r="G76" s="9">
        <v>0</v>
      </c>
      <c r="H76" s="9">
        <v>0</v>
      </c>
      <c r="I76" s="9">
        <v>0</v>
      </c>
      <c r="J76" s="9">
        <v>0</v>
      </c>
      <c r="K76" s="9">
        <v>0</v>
      </c>
      <c r="L76" s="9">
        <v>0</v>
      </c>
      <c r="M76" s="9">
        <v>0</v>
      </c>
      <c r="N76" s="9">
        <v>0</v>
      </c>
      <c r="O76" s="9">
        <v>0</v>
      </c>
      <c r="P76" s="9">
        <v>0</v>
      </c>
      <c r="Q76" s="9">
        <v>0</v>
      </c>
      <c r="R76" s="9">
        <v>0</v>
      </c>
      <c r="S76" s="9">
        <v>0</v>
      </c>
      <c r="T76" s="9">
        <v>0</v>
      </c>
      <c r="U76" s="9">
        <v>0</v>
      </c>
      <c r="V76" s="9">
        <v>0</v>
      </c>
      <c r="W76" s="9">
        <v>0</v>
      </c>
      <c r="X76" s="9">
        <v>0</v>
      </c>
      <c r="Y76" s="9">
        <v>0</v>
      </c>
      <c r="Z76" s="9">
        <v>0</v>
      </c>
      <c r="AA76" s="9">
        <v>0</v>
      </c>
      <c r="AB76" s="9">
        <v>0</v>
      </c>
      <c r="AC76" s="9">
        <v>0</v>
      </c>
      <c r="AD76" s="9">
        <v>0</v>
      </c>
      <c r="AE76" s="9">
        <v>0</v>
      </c>
      <c r="AF76" s="9">
        <v>0</v>
      </c>
      <c r="AG76" s="9">
        <v>0</v>
      </c>
      <c r="AH76" s="9">
        <v>0</v>
      </c>
      <c r="AI76" s="9">
        <v>0</v>
      </c>
      <c r="AJ76" s="9">
        <v>0</v>
      </c>
      <c r="AK76" s="9">
        <v>0</v>
      </c>
      <c r="AL76" s="9">
        <v>0</v>
      </c>
      <c r="AM76" s="9">
        <v>0</v>
      </c>
      <c r="AN76" s="9">
        <v>0</v>
      </c>
      <c r="AO76" s="9">
        <v>0</v>
      </c>
      <c r="AP76" s="9">
        <v>0</v>
      </c>
      <c r="AQ76" s="9">
        <v>0</v>
      </c>
      <c r="AR76" s="9">
        <v>0</v>
      </c>
      <c r="AS76" s="9">
        <v>0</v>
      </c>
      <c r="AT76" s="9">
        <v>0</v>
      </c>
      <c r="AU76" s="9">
        <v>0</v>
      </c>
      <c r="AV76" s="9">
        <v>1850.02</v>
      </c>
      <c r="AW76" s="9">
        <v>947.30000000000007</v>
      </c>
      <c r="AX76" s="9">
        <v>8995.2999999999993</v>
      </c>
      <c r="AY76" s="9">
        <v>10847.36</v>
      </c>
      <c r="AZ76" s="9">
        <v>24775.7</v>
      </c>
      <c r="BA76" s="9">
        <v>1347.19</v>
      </c>
      <c r="BB76" s="9">
        <v>3032.0499999999997</v>
      </c>
      <c r="BC76" s="9">
        <v>69067.56</v>
      </c>
      <c r="BD76" s="9">
        <v>5268.4699999999984</v>
      </c>
      <c r="BE76" s="9">
        <v>5269.41</v>
      </c>
      <c r="BF76" s="9">
        <v>366.76</v>
      </c>
      <c r="BG76" s="9">
        <v>0</v>
      </c>
      <c r="BH76" s="9">
        <v>0</v>
      </c>
      <c r="BI76" s="9">
        <v>51.03</v>
      </c>
      <c r="BJ76" s="9">
        <v>153.38</v>
      </c>
      <c r="BK76" s="9">
        <v>9.0399999999935972</v>
      </c>
      <c r="BL76" s="9">
        <v>0</v>
      </c>
      <c r="BM76" s="9">
        <v>0</v>
      </c>
      <c r="BN76" s="9">
        <v>-0.02</v>
      </c>
      <c r="BO76" s="9">
        <v>0</v>
      </c>
      <c r="BP76" s="9">
        <v>0</v>
      </c>
      <c r="BQ76" s="9">
        <v>0</v>
      </c>
      <c r="BR76" s="9">
        <v>0</v>
      </c>
      <c r="BS76" s="9">
        <v>0</v>
      </c>
      <c r="BT76" s="9">
        <v>0</v>
      </c>
      <c r="BU76" s="9">
        <v>0</v>
      </c>
      <c r="BV76" s="9">
        <v>0</v>
      </c>
      <c r="BW76" s="9">
        <v>0</v>
      </c>
      <c r="BX76" s="9">
        <v>0</v>
      </c>
      <c r="BY76" s="9">
        <v>0</v>
      </c>
      <c r="BZ76" s="9">
        <v>0</v>
      </c>
      <c r="CA76" s="9">
        <v>0</v>
      </c>
      <c r="CB76" s="9"/>
      <c r="CC76" s="9"/>
      <c r="CD76" s="9"/>
      <c r="CE76" s="9"/>
      <c r="CF76" s="9"/>
      <c r="CG76" s="9"/>
      <c r="CH76" s="9"/>
      <c r="CI76" s="9"/>
      <c r="CJ76" s="9"/>
      <c r="CK76" s="9"/>
      <c r="CL76" s="9"/>
      <c r="CM76" s="9"/>
      <c r="CN76" s="9"/>
      <c r="CO76" s="9"/>
      <c r="CP76" s="9"/>
      <c r="CQ76" s="9"/>
      <c r="CR76" s="9">
        <f t="shared" si="53"/>
        <v>131980.55000000002</v>
      </c>
      <c r="CS76" s="237">
        <f t="shared" si="54"/>
        <v>0</v>
      </c>
      <c r="CU76" s="9">
        <f t="shared" si="55"/>
        <v>131980.55000000002</v>
      </c>
      <c r="CV76" s="9">
        <f t="shared" si="56"/>
        <v>0</v>
      </c>
      <c r="DH76" s="21"/>
      <c r="DP76" s="21"/>
      <c r="DU76" s="21"/>
      <c r="DZ76" s="21"/>
    </row>
    <row r="77" spans="1:130">
      <c r="A77" t="s">
        <v>61</v>
      </c>
      <c r="B77" s="9">
        <v>0</v>
      </c>
      <c r="C77" s="9">
        <v>0</v>
      </c>
      <c r="D77" s="9">
        <v>0</v>
      </c>
      <c r="E77" s="9">
        <v>0</v>
      </c>
      <c r="F77" s="9">
        <v>0</v>
      </c>
      <c r="G77" s="9">
        <v>0</v>
      </c>
      <c r="H77" s="9">
        <v>0</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1651.6200000000001</v>
      </c>
      <c r="AQ77" s="9">
        <v>372.62</v>
      </c>
      <c r="AR77" s="9">
        <v>3005.8</v>
      </c>
      <c r="AS77" s="9">
        <v>3377.69</v>
      </c>
      <c r="AT77" s="9">
        <v>27703.26</v>
      </c>
      <c r="AU77" s="9">
        <v>399269.60000000003</v>
      </c>
      <c r="AV77" s="9">
        <v>144561.21999999994</v>
      </c>
      <c r="AW77" s="9">
        <v>647557.49</v>
      </c>
      <c r="AX77" s="9">
        <v>819188.61999999988</v>
      </c>
      <c r="AY77" s="9">
        <v>239871.96000000002</v>
      </c>
      <c r="AZ77" s="9">
        <v>-2365.7800000000007</v>
      </c>
      <c r="BA77" s="9">
        <v>67525.78</v>
      </c>
      <c r="BB77" s="9">
        <v>68404.020000000033</v>
      </c>
      <c r="BC77" s="9">
        <v>82178.040000000008</v>
      </c>
      <c r="BD77" s="9">
        <v>17572.91</v>
      </c>
      <c r="BE77" s="9">
        <v>-3536.63</v>
      </c>
      <c r="BF77" s="9">
        <v>368.9200000000003</v>
      </c>
      <c r="BG77" s="9">
        <v>6246.22</v>
      </c>
      <c r="BH77" s="9">
        <v>1476.5800000000002</v>
      </c>
      <c r="BI77" s="9">
        <v>7076.27</v>
      </c>
      <c r="BJ77" s="9">
        <v>335.91</v>
      </c>
      <c r="BK77" s="9">
        <v>-4.41</v>
      </c>
      <c r="BL77" s="9">
        <v>-28117.050000000003</v>
      </c>
      <c r="BM77" s="9">
        <v>-17.29</v>
      </c>
      <c r="BN77" s="9">
        <v>-2230.44</v>
      </c>
      <c r="BO77" s="9">
        <v>-89.22</v>
      </c>
      <c r="BP77" s="9">
        <v>0</v>
      </c>
      <c r="BQ77" s="9">
        <v>0</v>
      </c>
      <c r="BR77" s="9">
        <v>0</v>
      </c>
      <c r="BS77" s="9">
        <v>0</v>
      </c>
      <c r="BT77" s="9">
        <v>0</v>
      </c>
      <c r="BU77" s="9">
        <v>0</v>
      </c>
      <c r="BV77" s="9">
        <v>0</v>
      </c>
      <c r="BW77" s="9">
        <v>0</v>
      </c>
      <c r="BX77" s="9">
        <v>0</v>
      </c>
      <c r="BY77" s="9">
        <v>0</v>
      </c>
      <c r="BZ77" s="9">
        <v>0</v>
      </c>
      <c r="CA77" s="9">
        <v>0</v>
      </c>
      <c r="CB77" s="9"/>
      <c r="CC77" s="9"/>
      <c r="CD77" s="9"/>
      <c r="CE77" s="9"/>
      <c r="CF77" s="9"/>
      <c r="CG77" s="9"/>
      <c r="CH77" s="9"/>
      <c r="CI77" s="9"/>
      <c r="CJ77" s="9"/>
      <c r="CK77" s="9"/>
      <c r="CL77" s="9"/>
      <c r="CM77" s="9"/>
      <c r="CN77" s="9"/>
      <c r="CO77" s="9"/>
      <c r="CP77" s="9"/>
      <c r="CQ77" s="9"/>
      <c r="CR77" s="9">
        <f t="shared" si="53"/>
        <v>2501383.7100000004</v>
      </c>
      <c r="CS77" s="237">
        <f t="shared" si="54"/>
        <v>29517.820000000298</v>
      </c>
      <c r="CU77" s="9">
        <f t="shared" si="55"/>
        <v>2501383.7100000004</v>
      </c>
      <c r="CV77" s="9">
        <f t="shared" si="56"/>
        <v>0</v>
      </c>
      <c r="DH77" s="21"/>
      <c r="DP77" s="21"/>
      <c r="DU77" s="21"/>
      <c r="DZ77" s="21"/>
    </row>
    <row r="78" spans="1:130">
      <c r="A78" s="10" t="s">
        <v>300</v>
      </c>
      <c r="B78" s="9">
        <v>0</v>
      </c>
      <c r="C78" s="9">
        <v>0</v>
      </c>
      <c r="D78" s="9">
        <v>0</v>
      </c>
      <c r="E78" s="9">
        <v>0</v>
      </c>
      <c r="F78" s="9">
        <v>0</v>
      </c>
      <c r="G78" s="9">
        <v>0</v>
      </c>
      <c r="H78" s="9">
        <v>0</v>
      </c>
      <c r="I78" s="9">
        <v>0</v>
      </c>
      <c r="J78" s="9">
        <v>0</v>
      </c>
      <c r="K78" s="9">
        <v>0</v>
      </c>
      <c r="L78" s="9">
        <v>0</v>
      </c>
      <c r="M78" s="9">
        <v>0</v>
      </c>
      <c r="N78" s="9">
        <v>0</v>
      </c>
      <c r="O78" s="9">
        <v>0</v>
      </c>
      <c r="P78" s="9">
        <v>0</v>
      </c>
      <c r="Q78" s="9">
        <v>0</v>
      </c>
      <c r="R78" s="9">
        <v>0</v>
      </c>
      <c r="S78" s="9">
        <v>0</v>
      </c>
      <c r="T78" s="9">
        <v>0</v>
      </c>
      <c r="U78" s="9">
        <v>0</v>
      </c>
      <c r="V78" s="9">
        <v>0</v>
      </c>
      <c r="W78" s="9">
        <v>0</v>
      </c>
      <c r="X78" s="9">
        <v>0</v>
      </c>
      <c r="Y78" s="9">
        <v>0</v>
      </c>
      <c r="Z78" s="9">
        <v>0</v>
      </c>
      <c r="AA78" s="9">
        <v>0</v>
      </c>
      <c r="AB78" s="9">
        <v>0</v>
      </c>
      <c r="AC78" s="9">
        <v>0</v>
      </c>
      <c r="AD78" s="9">
        <v>0</v>
      </c>
      <c r="AE78" s="9">
        <v>0</v>
      </c>
      <c r="AF78" s="9">
        <v>0</v>
      </c>
      <c r="AG78" s="9">
        <v>0</v>
      </c>
      <c r="AH78" s="9">
        <v>0</v>
      </c>
      <c r="AI78" s="9">
        <v>0</v>
      </c>
      <c r="AJ78" s="9">
        <v>0</v>
      </c>
      <c r="AK78" s="9">
        <v>0</v>
      </c>
      <c r="AL78" s="9">
        <v>0</v>
      </c>
      <c r="AM78" s="9">
        <v>0</v>
      </c>
      <c r="AN78" s="9">
        <v>0</v>
      </c>
      <c r="AO78" s="9">
        <v>0</v>
      </c>
      <c r="AP78" s="9">
        <v>0</v>
      </c>
      <c r="AQ78" s="9">
        <v>0</v>
      </c>
      <c r="AR78" s="9">
        <v>0</v>
      </c>
      <c r="AS78" s="9">
        <v>0</v>
      </c>
      <c r="AT78" s="9">
        <v>0</v>
      </c>
      <c r="AU78" s="9">
        <v>3239.7799999999997</v>
      </c>
      <c r="AV78" s="9">
        <v>162.74</v>
      </c>
      <c r="AW78" s="9">
        <v>36108.29</v>
      </c>
      <c r="AX78" s="9">
        <v>2145.6600000000003</v>
      </c>
      <c r="AY78" s="9">
        <v>2398.39</v>
      </c>
      <c r="AZ78" s="9">
        <v>11330.53</v>
      </c>
      <c r="BA78" s="9">
        <v>3162.4500000000003</v>
      </c>
      <c r="BB78" s="9">
        <v>14678.429999999998</v>
      </c>
      <c r="BC78" s="9">
        <v>14968.769999999999</v>
      </c>
      <c r="BD78" s="9">
        <v>7236.22</v>
      </c>
      <c r="BE78" s="9">
        <v>57997.770000000004</v>
      </c>
      <c r="BF78" s="9">
        <v>2860.5800000000004</v>
      </c>
      <c r="BG78" s="9">
        <v>8.8300000000000018</v>
      </c>
      <c r="BH78" s="9">
        <v>1.93</v>
      </c>
      <c r="BI78" s="9">
        <v>0</v>
      </c>
      <c r="BJ78" s="9">
        <v>-32.99</v>
      </c>
      <c r="BK78" s="9">
        <v>0</v>
      </c>
      <c r="BL78" s="9">
        <v>0</v>
      </c>
      <c r="BM78" s="9">
        <v>0</v>
      </c>
      <c r="BN78" s="9">
        <v>0</v>
      </c>
      <c r="BO78" s="9">
        <v>0</v>
      </c>
      <c r="BP78" s="9">
        <v>0</v>
      </c>
      <c r="BQ78" s="9">
        <v>0</v>
      </c>
      <c r="BR78" s="9">
        <v>0</v>
      </c>
      <c r="BS78" s="9">
        <v>0</v>
      </c>
      <c r="BT78" s="9">
        <v>0</v>
      </c>
      <c r="BU78" s="9">
        <v>0</v>
      </c>
      <c r="BV78" s="9">
        <v>0</v>
      </c>
      <c r="BW78" s="9">
        <v>0</v>
      </c>
      <c r="BX78" s="9">
        <v>0</v>
      </c>
      <c r="BY78" s="9">
        <v>0</v>
      </c>
      <c r="BZ78" s="9">
        <v>0</v>
      </c>
      <c r="CA78" s="9">
        <v>0</v>
      </c>
      <c r="CB78" s="9"/>
      <c r="CC78" s="9"/>
      <c r="CD78" s="9"/>
      <c r="CE78" s="9"/>
      <c r="CF78" s="9"/>
      <c r="CG78" s="9"/>
      <c r="CH78" s="9"/>
      <c r="CI78" s="9"/>
      <c r="CJ78" s="9"/>
      <c r="CK78" s="9"/>
      <c r="CL78" s="9"/>
      <c r="CM78" s="9"/>
      <c r="CN78" s="9"/>
      <c r="CO78" s="9"/>
      <c r="CP78" s="9"/>
      <c r="CQ78" s="9"/>
      <c r="CR78" s="9">
        <f t="shared" si="53"/>
        <v>156267.37999999998</v>
      </c>
      <c r="CS78" s="237">
        <f t="shared" si="54"/>
        <v>0</v>
      </c>
      <c r="CU78" s="9">
        <f t="shared" si="55"/>
        <v>156267.37999999998</v>
      </c>
      <c r="CV78" s="9">
        <f t="shared" si="56"/>
        <v>0</v>
      </c>
      <c r="DH78" s="21"/>
      <c r="DP78" s="21"/>
      <c r="DU78" s="21"/>
      <c r="DZ78" s="21"/>
    </row>
    <row r="79" spans="1:130">
      <c r="A79" t="s">
        <v>377</v>
      </c>
      <c r="B79" s="9">
        <v>0</v>
      </c>
      <c r="C79" s="9">
        <v>0</v>
      </c>
      <c r="D79" s="9">
        <v>0</v>
      </c>
      <c r="E79" s="9">
        <v>0</v>
      </c>
      <c r="F79" s="9">
        <v>0</v>
      </c>
      <c r="G79" s="9">
        <v>0</v>
      </c>
      <c r="H79" s="9">
        <v>0</v>
      </c>
      <c r="I79" s="9">
        <v>0</v>
      </c>
      <c r="J79" s="9">
        <v>0</v>
      </c>
      <c r="K79" s="9">
        <v>0</v>
      </c>
      <c r="L79" s="9">
        <v>0</v>
      </c>
      <c r="M79" s="9">
        <v>0</v>
      </c>
      <c r="N79" s="9">
        <v>0</v>
      </c>
      <c r="O79" s="9">
        <v>0</v>
      </c>
      <c r="P79" s="9">
        <v>0</v>
      </c>
      <c r="Q79" s="9">
        <v>0</v>
      </c>
      <c r="R79" s="9">
        <v>0</v>
      </c>
      <c r="S79" s="9">
        <v>0</v>
      </c>
      <c r="T79" s="9">
        <v>0</v>
      </c>
      <c r="U79" s="9">
        <v>0</v>
      </c>
      <c r="V79" s="9">
        <v>0</v>
      </c>
      <c r="W79" s="9">
        <v>0</v>
      </c>
      <c r="X79" s="9">
        <v>0</v>
      </c>
      <c r="Y79" s="9">
        <v>0</v>
      </c>
      <c r="Z79" s="9">
        <v>0</v>
      </c>
      <c r="AA79" s="9">
        <v>0</v>
      </c>
      <c r="AB79" s="9">
        <v>0</v>
      </c>
      <c r="AC79" s="9">
        <v>0</v>
      </c>
      <c r="AD79" s="9">
        <v>0</v>
      </c>
      <c r="AE79" s="9">
        <v>0</v>
      </c>
      <c r="AF79" s="9">
        <v>0</v>
      </c>
      <c r="AG79" s="9">
        <v>0</v>
      </c>
      <c r="AH79" s="9">
        <v>0</v>
      </c>
      <c r="AI79" s="9">
        <v>0</v>
      </c>
      <c r="AJ79" s="9">
        <v>0</v>
      </c>
      <c r="AK79" s="9">
        <v>0</v>
      </c>
      <c r="AL79" s="9">
        <v>0</v>
      </c>
      <c r="AM79" s="9">
        <v>0</v>
      </c>
      <c r="AN79" s="9">
        <v>0</v>
      </c>
      <c r="AO79" s="9">
        <v>0</v>
      </c>
      <c r="AP79" s="9">
        <v>0</v>
      </c>
      <c r="AQ79" s="9">
        <v>0</v>
      </c>
      <c r="AR79" s="9">
        <v>0</v>
      </c>
      <c r="AS79" s="9">
        <v>0</v>
      </c>
      <c r="AT79" s="9">
        <v>0</v>
      </c>
      <c r="AU79" s="9">
        <v>1691.3200000000002</v>
      </c>
      <c r="AV79" s="9">
        <v>1096.8500000000001</v>
      </c>
      <c r="AW79" s="9">
        <v>1009.56</v>
      </c>
      <c r="AX79" s="9">
        <v>55.83</v>
      </c>
      <c r="AY79" s="9">
        <v>2.08</v>
      </c>
      <c r="AZ79" s="9">
        <v>231.76999999999998</v>
      </c>
      <c r="BA79" s="9">
        <v>64.2</v>
      </c>
      <c r="BB79" s="9">
        <v>260.37</v>
      </c>
      <c r="BC79" s="9">
        <v>17.3</v>
      </c>
      <c r="BD79" s="9">
        <v>2.02</v>
      </c>
      <c r="BE79" s="9">
        <v>2.0299999999999998</v>
      </c>
      <c r="BF79" s="9">
        <v>2.0299999999999998</v>
      </c>
      <c r="BG79" s="9">
        <v>2.0299999999999998</v>
      </c>
      <c r="BH79" s="9">
        <v>1.5</v>
      </c>
      <c r="BI79" s="9">
        <v>1.5</v>
      </c>
      <c r="BJ79" s="9">
        <v>1.5</v>
      </c>
      <c r="BK79" s="9">
        <v>1.5</v>
      </c>
      <c r="BL79" s="9">
        <v>1.5</v>
      </c>
      <c r="BM79" s="9">
        <v>1.5</v>
      </c>
      <c r="BN79" s="9">
        <v>146.18</v>
      </c>
      <c r="BO79" s="9">
        <v>20.49</v>
      </c>
      <c r="BP79" s="9">
        <v>1978.15</v>
      </c>
      <c r="BQ79" s="9">
        <v>28.84</v>
      </c>
      <c r="BR79" s="9">
        <v>50893.939999999995</v>
      </c>
      <c r="BS79" s="9">
        <v>-3736.69</v>
      </c>
      <c r="BT79" s="9">
        <v>-305.32</v>
      </c>
      <c r="BU79" s="9">
        <v>1.93</v>
      </c>
      <c r="BV79" s="9">
        <v>0</v>
      </c>
      <c r="BW79" s="9">
        <v>0</v>
      </c>
      <c r="BX79" s="9">
        <v>0</v>
      </c>
      <c r="BY79" s="9">
        <v>0</v>
      </c>
      <c r="BZ79" s="9">
        <v>0</v>
      </c>
      <c r="CA79" s="9">
        <v>0</v>
      </c>
      <c r="CB79" s="9"/>
      <c r="CC79" s="9"/>
      <c r="CD79" s="9"/>
      <c r="CE79" s="9"/>
      <c r="CF79" s="9"/>
      <c r="CG79" s="9"/>
      <c r="CH79" s="9"/>
      <c r="CI79" s="9"/>
      <c r="CJ79" s="9"/>
      <c r="CK79" s="9"/>
      <c r="CL79" s="9"/>
      <c r="CM79" s="9"/>
      <c r="CN79" s="9"/>
      <c r="CO79" s="9"/>
      <c r="CP79" s="9"/>
      <c r="CQ79" s="9"/>
      <c r="CR79" s="9">
        <f t="shared" si="53"/>
        <v>53473.909999999989</v>
      </c>
      <c r="CS79" s="237">
        <f>CR79+CR24</f>
        <v>-32881476.909999996</v>
      </c>
      <c r="CU79" s="9">
        <f t="shared" si="55"/>
        <v>53473.909999999989</v>
      </c>
      <c r="CV79" s="9">
        <f t="shared" si="56"/>
        <v>0</v>
      </c>
      <c r="DH79" s="21"/>
      <c r="DP79" s="21"/>
      <c r="DU79" s="21"/>
      <c r="DZ79" s="21"/>
    </row>
    <row r="80" spans="1:130">
      <c r="A80" s="10" t="s">
        <v>301</v>
      </c>
      <c r="B80" s="9">
        <v>0</v>
      </c>
      <c r="C80" s="9">
        <v>0</v>
      </c>
      <c r="D80" s="9">
        <v>0</v>
      </c>
      <c r="E80" s="9">
        <v>0</v>
      </c>
      <c r="F80" s="9">
        <v>0</v>
      </c>
      <c r="G80" s="9">
        <v>0</v>
      </c>
      <c r="H80" s="9">
        <v>0</v>
      </c>
      <c r="I80" s="9">
        <v>0</v>
      </c>
      <c r="J80" s="9">
        <v>0</v>
      </c>
      <c r="K80" s="9">
        <v>0</v>
      </c>
      <c r="L80" s="9">
        <v>0</v>
      </c>
      <c r="M80" s="9">
        <v>0</v>
      </c>
      <c r="N80" s="9">
        <v>0</v>
      </c>
      <c r="O80" s="9">
        <v>0</v>
      </c>
      <c r="P80" s="9">
        <v>0</v>
      </c>
      <c r="Q80" s="9">
        <v>0</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v>0</v>
      </c>
      <c r="AJ80" s="9">
        <v>0</v>
      </c>
      <c r="AK80" s="9">
        <v>0</v>
      </c>
      <c r="AL80" s="9">
        <v>0</v>
      </c>
      <c r="AM80" s="9">
        <v>0</v>
      </c>
      <c r="AN80" s="9">
        <v>0</v>
      </c>
      <c r="AO80" s="9">
        <v>0</v>
      </c>
      <c r="AP80" s="9">
        <v>0</v>
      </c>
      <c r="AQ80" s="9">
        <v>0</v>
      </c>
      <c r="AR80" s="9">
        <v>0</v>
      </c>
      <c r="AS80" s="9">
        <v>0</v>
      </c>
      <c r="AT80" s="9">
        <v>1734.6399999999999</v>
      </c>
      <c r="AU80" s="9">
        <v>2709903.83</v>
      </c>
      <c r="AV80" s="9">
        <v>-2097238.6699999981</v>
      </c>
      <c r="AW80" s="9">
        <v>420803.74000000005</v>
      </c>
      <c r="AX80" s="9">
        <v>3184091.8799999994</v>
      </c>
      <c r="AY80" s="9">
        <v>-1268982.4800000002</v>
      </c>
      <c r="AZ80" s="9">
        <v>603056.72</v>
      </c>
      <c r="BA80" s="9">
        <v>2338087.8000000003</v>
      </c>
      <c r="BB80" s="9">
        <v>-776915.42</v>
      </c>
      <c r="BC80" s="9">
        <v>2283080.4299999988</v>
      </c>
      <c r="BD80" s="9">
        <v>5365211.5599999949</v>
      </c>
      <c r="BE80" s="9">
        <v>3131300.0900000022</v>
      </c>
      <c r="BF80" s="9">
        <v>4892757.6100000003</v>
      </c>
      <c r="BG80" s="9">
        <v>5843809.9399999985</v>
      </c>
      <c r="BH80" s="9">
        <v>801436.48999999976</v>
      </c>
      <c r="BI80" s="9">
        <v>1187762.6299999999</v>
      </c>
      <c r="BJ80" s="9">
        <v>1832597.4700000002</v>
      </c>
      <c r="BK80" s="9">
        <v>60811.610000000233</v>
      </c>
      <c r="BL80" s="9">
        <v>137871.74000000022</v>
      </c>
      <c r="BM80" s="9">
        <v>1288026.5899999999</v>
      </c>
      <c r="BN80" s="9">
        <v>447869.43000000017</v>
      </c>
      <c r="BO80" s="9">
        <v>197077.43</v>
      </c>
      <c r="BP80" s="9">
        <v>779968.76000000013</v>
      </c>
      <c r="BQ80" s="9">
        <v>-167141.33000000002</v>
      </c>
      <c r="BR80" s="9">
        <v>38299.209999999977</v>
      </c>
      <c r="BS80" s="9">
        <v>821.6199999999991</v>
      </c>
      <c r="BT80" s="9">
        <v>4614.2499999999991</v>
      </c>
      <c r="BU80" s="9">
        <v>5775.73</v>
      </c>
      <c r="BV80" s="9">
        <v>1177.3699999999999</v>
      </c>
      <c r="BW80" s="9">
        <v>-118220.76</v>
      </c>
      <c r="BX80" s="9">
        <v>-6937.4500000000007</v>
      </c>
      <c r="BY80" s="9">
        <v>93.94</v>
      </c>
      <c r="BZ80" s="9">
        <v>0</v>
      </c>
      <c r="CA80" s="9">
        <v>0</v>
      </c>
      <c r="CB80" s="9"/>
      <c r="CC80" s="9"/>
      <c r="CD80" s="9"/>
      <c r="CE80" s="9"/>
      <c r="CF80" s="9"/>
      <c r="CG80" s="9"/>
      <c r="CH80" s="9"/>
      <c r="CI80" s="9"/>
      <c r="CJ80" s="9"/>
      <c r="CK80" s="9"/>
      <c r="CL80" s="9"/>
      <c r="CM80" s="9"/>
      <c r="CN80" s="9"/>
      <c r="CO80" s="9"/>
      <c r="CP80" s="9"/>
      <c r="CQ80" s="9"/>
      <c r="CR80" s="9">
        <f t="shared" si="53"/>
        <v>33122606.399999999</v>
      </c>
      <c r="CS80" s="237">
        <f>CR80+CR26</f>
        <v>32910281.889999997</v>
      </c>
      <c r="CU80" s="9">
        <f t="shared" si="55"/>
        <v>33122606.399999999</v>
      </c>
      <c r="CV80" s="9">
        <f t="shared" si="56"/>
        <v>0</v>
      </c>
      <c r="DH80" s="21"/>
      <c r="DP80" s="21"/>
      <c r="DU80" s="21"/>
      <c r="DZ80" s="21"/>
    </row>
    <row r="81" spans="1:130">
      <c r="A81" s="10" t="s">
        <v>428</v>
      </c>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v>397.31</v>
      </c>
      <c r="AW81" s="9">
        <v>79.47</v>
      </c>
      <c r="AX81" s="9">
        <v>245.79</v>
      </c>
      <c r="AY81" s="9">
        <v>863.33</v>
      </c>
      <c r="AZ81" s="9">
        <v>158.13</v>
      </c>
      <c r="BA81" s="9">
        <v>213.20999999999998</v>
      </c>
      <c r="BB81" s="9">
        <v>55.959999999999994</v>
      </c>
      <c r="BC81" s="9">
        <v>800.1400000000001</v>
      </c>
      <c r="BD81" s="9">
        <v>370.57</v>
      </c>
      <c r="BE81" s="9">
        <v>40.799999999999997</v>
      </c>
      <c r="BF81" s="9">
        <v>622.62999999999988</v>
      </c>
      <c r="BG81" s="9">
        <v>9259.84</v>
      </c>
      <c r="BH81" s="9">
        <v>1536.4099999999999</v>
      </c>
      <c r="BI81" s="9">
        <v>558.87</v>
      </c>
      <c r="BJ81" s="9">
        <v>-71.47999999999999</v>
      </c>
      <c r="BK81" s="9">
        <v>-6.38</v>
      </c>
      <c r="BL81" s="9"/>
      <c r="BM81" s="9">
        <v>0</v>
      </c>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f t="shared" si="53"/>
        <v>15124.600000000002</v>
      </c>
      <c r="CS81" s="237"/>
      <c r="CU81" s="9">
        <f t="shared" ref="CU81:CU91" si="57">CR81+CT25</f>
        <v>15124.600000000002</v>
      </c>
      <c r="CV81" s="9">
        <f t="shared" ref="CV81:CV91" si="58">SUM(B81:AI81)</f>
        <v>0</v>
      </c>
      <c r="DH81" s="21"/>
      <c r="DP81" s="21"/>
      <c r="DU81" s="21"/>
      <c r="DZ81" s="21"/>
    </row>
    <row r="82" spans="1:130">
      <c r="A82" s="10" t="s">
        <v>299</v>
      </c>
      <c r="B82" s="9">
        <v>0</v>
      </c>
      <c r="C82" s="9">
        <v>0</v>
      </c>
      <c r="D82" s="9">
        <v>0</v>
      </c>
      <c r="E82" s="9">
        <v>0</v>
      </c>
      <c r="F82" s="9">
        <v>0</v>
      </c>
      <c r="G82" s="9">
        <v>0</v>
      </c>
      <c r="H82" s="9">
        <v>0</v>
      </c>
      <c r="I82" s="9">
        <v>0</v>
      </c>
      <c r="J82" s="9">
        <v>0</v>
      </c>
      <c r="K82" s="9">
        <v>0</v>
      </c>
      <c r="L82" s="9">
        <v>0</v>
      </c>
      <c r="M82" s="9">
        <v>0</v>
      </c>
      <c r="N82" s="9">
        <v>0</v>
      </c>
      <c r="O82" s="9">
        <v>0</v>
      </c>
      <c r="P82" s="9">
        <v>0</v>
      </c>
      <c r="Q82" s="9">
        <v>0</v>
      </c>
      <c r="R82" s="9">
        <v>0</v>
      </c>
      <c r="S82" s="9">
        <v>0</v>
      </c>
      <c r="T82" s="9">
        <v>0</v>
      </c>
      <c r="U82" s="9">
        <v>0</v>
      </c>
      <c r="V82" s="9">
        <v>0</v>
      </c>
      <c r="W82" s="9">
        <v>0</v>
      </c>
      <c r="X82" s="9">
        <v>0</v>
      </c>
      <c r="Y82" s="9">
        <v>0</v>
      </c>
      <c r="Z82" s="9">
        <v>0</v>
      </c>
      <c r="AA82" s="9">
        <v>0</v>
      </c>
      <c r="AB82" s="9">
        <v>0</v>
      </c>
      <c r="AC82" s="9">
        <v>0</v>
      </c>
      <c r="AD82" s="9">
        <v>0</v>
      </c>
      <c r="AE82" s="9">
        <v>0</v>
      </c>
      <c r="AF82" s="9">
        <v>0</v>
      </c>
      <c r="AG82" s="9">
        <v>0</v>
      </c>
      <c r="AH82" s="9">
        <v>0</v>
      </c>
      <c r="AI82" s="9">
        <v>0</v>
      </c>
      <c r="AJ82" s="9">
        <v>0</v>
      </c>
      <c r="AK82" s="9">
        <v>0</v>
      </c>
      <c r="AL82" s="9">
        <v>0</v>
      </c>
      <c r="AM82" s="9">
        <v>0</v>
      </c>
      <c r="AN82" s="9">
        <v>0</v>
      </c>
      <c r="AO82" s="9">
        <v>0</v>
      </c>
      <c r="AP82" s="9">
        <v>0</v>
      </c>
      <c r="AQ82" s="9">
        <v>0</v>
      </c>
      <c r="AR82" s="9">
        <v>0</v>
      </c>
      <c r="AS82" s="9">
        <v>0</v>
      </c>
      <c r="AT82" s="9">
        <v>1714.4299999999998</v>
      </c>
      <c r="AU82" s="9">
        <v>7437.2000000000007</v>
      </c>
      <c r="AV82" s="9">
        <v>14424.229999999998</v>
      </c>
      <c r="AW82" s="9">
        <v>1149.44</v>
      </c>
      <c r="AX82" s="9">
        <v>660.77</v>
      </c>
      <c r="AY82" s="9">
        <v>28209.96</v>
      </c>
      <c r="AZ82" s="9">
        <v>4358.7299999999996</v>
      </c>
      <c r="BA82" s="9">
        <v>48980.61</v>
      </c>
      <c r="BB82" s="9">
        <v>10108.130000000001</v>
      </c>
      <c r="BC82" s="9">
        <v>17379.170000000002</v>
      </c>
      <c r="BD82" s="9">
        <v>10193.630000000001</v>
      </c>
      <c r="BE82" s="9">
        <v>63549.75</v>
      </c>
      <c r="BF82" s="9">
        <v>4412.46</v>
      </c>
      <c r="BG82" s="9">
        <v>21.78</v>
      </c>
      <c r="BH82" s="9">
        <v>40.33</v>
      </c>
      <c r="BI82" s="9">
        <v>215.5</v>
      </c>
      <c r="BJ82" s="9">
        <v>12.79</v>
      </c>
      <c r="BK82" s="9">
        <v>-12.79</v>
      </c>
      <c r="BL82" s="9">
        <v>0</v>
      </c>
      <c r="BM82" s="9">
        <v>0</v>
      </c>
      <c r="BN82" s="9">
        <v>0</v>
      </c>
      <c r="BO82" s="9">
        <v>0</v>
      </c>
      <c r="BP82" s="9">
        <v>0</v>
      </c>
      <c r="BQ82" s="9">
        <v>0</v>
      </c>
      <c r="BR82" s="9">
        <v>0</v>
      </c>
      <c r="BS82" s="9">
        <v>0</v>
      </c>
      <c r="BT82" s="9">
        <v>0</v>
      </c>
      <c r="BU82" s="9">
        <v>0</v>
      </c>
      <c r="BV82" s="9">
        <v>0</v>
      </c>
      <c r="BW82" s="9">
        <v>0</v>
      </c>
      <c r="BX82" s="9">
        <v>0</v>
      </c>
      <c r="BY82" s="9">
        <v>0</v>
      </c>
      <c r="BZ82" s="9">
        <v>0</v>
      </c>
      <c r="CA82" s="9">
        <v>0</v>
      </c>
      <c r="CB82" s="9"/>
      <c r="CC82" s="9"/>
      <c r="CD82" s="9"/>
      <c r="CE82" s="9"/>
      <c r="CF82" s="9"/>
      <c r="CG82" s="9"/>
      <c r="CH82" s="9"/>
      <c r="CI82" s="9"/>
      <c r="CJ82" s="9"/>
      <c r="CK82" s="9"/>
      <c r="CL82" s="9"/>
      <c r="CM82" s="9"/>
      <c r="CN82" s="9"/>
      <c r="CO82" s="9"/>
      <c r="CP82" s="9"/>
      <c r="CQ82" s="9"/>
      <c r="CR82" s="9">
        <f t="shared" si="53"/>
        <v>212856.12</v>
      </c>
      <c r="CS82" s="237">
        <f>CR82+CR27</f>
        <v>38890.329999999987</v>
      </c>
      <c r="CU82" s="9">
        <f t="shared" si="57"/>
        <v>212856.12</v>
      </c>
      <c r="CV82" s="9">
        <f t="shared" si="58"/>
        <v>0</v>
      </c>
      <c r="DH82" s="21"/>
      <c r="DP82" s="21"/>
      <c r="DU82" s="21"/>
      <c r="DZ82" s="21"/>
    </row>
    <row r="83" spans="1:130">
      <c r="A83" s="10" t="s">
        <v>317</v>
      </c>
      <c r="B83" s="9">
        <v>0</v>
      </c>
      <c r="C83" s="9">
        <v>0</v>
      </c>
      <c r="D83" s="9">
        <v>0</v>
      </c>
      <c r="E83" s="9">
        <v>0</v>
      </c>
      <c r="F83" s="9">
        <v>0</v>
      </c>
      <c r="G83" s="9">
        <v>0</v>
      </c>
      <c r="H83" s="9">
        <v>0</v>
      </c>
      <c r="I83" s="9">
        <v>0</v>
      </c>
      <c r="J83" s="9">
        <v>0</v>
      </c>
      <c r="K83" s="9">
        <v>0</v>
      </c>
      <c r="L83" s="9">
        <v>0</v>
      </c>
      <c r="M83" s="9">
        <v>0</v>
      </c>
      <c r="N83" s="9">
        <v>0</v>
      </c>
      <c r="O83" s="9">
        <v>0</v>
      </c>
      <c r="P83" s="9">
        <v>0</v>
      </c>
      <c r="Q83" s="9">
        <v>0</v>
      </c>
      <c r="R83" s="9">
        <v>0</v>
      </c>
      <c r="S83" s="9">
        <v>0</v>
      </c>
      <c r="T83" s="9">
        <v>0</v>
      </c>
      <c r="U83" s="9">
        <v>0</v>
      </c>
      <c r="V83" s="9">
        <v>0</v>
      </c>
      <c r="W83" s="9">
        <v>0</v>
      </c>
      <c r="X83" s="9">
        <v>0</v>
      </c>
      <c r="Y83" s="9">
        <v>0</v>
      </c>
      <c r="Z83" s="9">
        <v>0</v>
      </c>
      <c r="AA83" s="9">
        <v>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9">
        <v>0</v>
      </c>
      <c r="AS83" s="9">
        <v>0</v>
      </c>
      <c r="AT83" s="9">
        <v>0</v>
      </c>
      <c r="AU83" s="9">
        <v>0</v>
      </c>
      <c r="AV83" s="9">
        <v>1985.31</v>
      </c>
      <c r="AW83" s="9">
        <v>424.41999999999996</v>
      </c>
      <c r="AX83" s="9">
        <v>1055.6600000000001</v>
      </c>
      <c r="AY83" s="9">
        <v>27191.079999999994</v>
      </c>
      <c r="AZ83" s="9">
        <v>18426.68</v>
      </c>
      <c r="BA83" s="9">
        <v>11518.29</v>
      </c>
      <c r="BB83" s="9">
        <v>8553.7900000000009</v>
      </c>
      <c r="BC83" s="9">
        <v>11245.37</v>
      </c>
      <c r="BD83" s="9">
        <v>36281.239999999991</v>
      </c>
      <c r="BE83" s="9">
        <v>6137.8099999999995</v>
      </c>
      <c r="BF83" s="9">
        <v>66296.87</v>
      </c>
      <c r="BG83" s="9">
        <v>2626.0699999999997</v>
      </c>
      <c r="BH83" s="9">
        <v>78.37</v>
      </c>
      <c r="BI83" s="9">
        <v>0</v>
      </c>
      <c r="BJ83" s="9">
        <v>173.66</v>
      </c>
      <c r="BK83" s="9">
        <v>10.42</v>
      </c>
      <c r="BL83" s="9">
        <v>0</v>
      </c>
      <c r="BM83" s="9">
        <v>0</v>
      </c>
      <c r="BN83" s="9">
        <v>0</v>
      </c>
      <c r="BO83" s="9">
        <v>0</v>
      </c>
      <c r="BP83" s="9">
        <v>0</v>
      </c>
      <c r="BQ83" s="9">
        <v>0</v>
      </c>
      <c r="BR83" s="9">
        <v>0</v>
      </c>
      <c r="BS83" s="9">
        <v>0</v>
      </c>
      <c r="BT83" s="9">
        <v>0</v>
      </c>
      <c r="BU83" s="9">
        <v>0</v>
      </c>
      <c r="BV83" s="9">
        <v>0</v>
      </c>
      <c r="BW83" s="9">
        <v>0</v>
      </c>
      <c r="BX83" s="9">
        <v>0</v>
      </c>
      <c r="BY83" s="9">
        <v>0</v>
      </c>
      <c r="BZ83" s="9">
        <v>0</v>
      </c>
      <c r="CA83" s="9">
        <v>0</v>
      </c>
      <c r="CB83" s="9"/>
      <c r="CC83" s="9"/>
      <c r="CD83" s="9"/>
      <c r="CE83" s="9"/>
      <c r="CF83" s="9"/>
      <c r="CG83" s="9"/>
      <c r="CH83" s="9"/>
      <c r="CI83" s="9"/>
      <c r="CJ83" s="9"/>
      <c r="CK83" s="9"/>
      <c r="CL83" s="9"/>
      <c r="CM83" s="9"/>
      <c r="CN83" s="9"/>
      <c r="CO83" s="9"/>
      <c r="CP83" s="9"/>
      <c r="CQ83" s="9"/>
      <c r="CR83" s="9">
        <f t="shared" si="53"/>
        <v>192005.03999999998</v>
      </c>
      <c r="CS83" s="237">
        <f>CR83+CR28</f>
        <v>141559.60999999999</v>
      </c>
      <c r="CU83" s="9">
        <f t="shared" si="57"/>
        <v>192005.03999999998</v>
      </c>
      <c r="CV83" s="9">
        <f t="shared" si="58"/>
        <v>0</v>
      </c>
      <c r="DH83" s="21"/>
      <c r="DP83" s="21"/>
      <c r="DU83" s="21"/>
      <c r="DZ83" s="21"/>
    </row>
    <row r="84" spans="1:130">
      <c r="A84" s="10" t="s">
        <v>318</v>
      </c>
      <c r="B84" s="9">
        <v>0</v>
      </c>
      <c r="C84" s="9">
        <v>0</v>
      </c>
      <c r="D84" s="9">
        <v>0</v>
      </c>
      <c r="E84" s="9">
        <v>0</v>
      </c>
      <c r="F84" s="9">
        <v>0</v>
      </c>
      <c r="G84" s="9">
        <v>0</v>
      </c>
      <c r="H84" s="9">
        <v>0</v>
      </c>
      <c r="I84" s="9">
        <v>0</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v>0</v>
      </c>
      <c r="AB84" s="9">
        <v>0</v>
      </c>
      <c r="AC84" s="9">
        <v>0</v>
      </c>
      <c r="AD84" s="9">
        <v>0</v>
      </c>
      <c r="AE84" s="9">
        <v>0</v>
      </c>
      <c r="AF84" s="9">
        <v>0</v>
      </c>
      <c r="AG84" s="9">
        <v>0</v>
      </c>
      <c r="AH84" s="9">
        <v>0</v>
      </c>
      <c r="AI84" s="9">
        <v>0</v>
      </c>
      <c r="AJ84" s="9">
        <v>0</v>
      </c>
      <c r="AK84" s="9">
        <v>0</v>
      </c>
      <c r="AL84" s="9">
        <v>0</v>
      </c>
      <c r="AM84" s="9">
        <v>0</v>
      </c>
      <c r="AN84" s="9">
        <v>0</v>
      </c>
      <c r="AO84" s="9">
        <v>0</v>
      </c>
      <c r="AP84" s="9">
        <v>0</v>
      </c>
      <c r="AQ84" s="9">
        <v>0</v>
      </c>
      <c r="AR84" s="9">
        <v>0</v>
      </c>
      <c r="AS84" s="9">
        <v>0</v>
      </c>
      <c r="AT84" s="9">
        <v>0</v>
      </c>
      <c r="AU84" s="9">
        <v>0</v>
      </c>
      <c r="AV84" s="9">
        <v>561.20000000000005</v>
      </c>
      <c r="AW84" s="9">
        <v>91.38</v>
      </c>
      <c r="AX84" s="9">
        <v>5323.48</v>
      </c>
      <c r="AY84" s="9">
        <v>870.56</v>
      </c>
      <c r="AZ84" s="9">
        <v>308.17</v>
      </c>
      <c r="BA84" s="9">
        <v>38550.050000000003</v>
      </c>
      <c r="BB84" s="9">
        <v>3216.25</v>
      </c>
      <c r="BC84" s="9">
        <v>1689.4099999999999</v>
      </c>
      <c r="BD84" s="9">
        <v>135.68</v>
      </c>
      <c r="BE84" s="9">
        <v>117.05000000000001</v>
      </c>
      <c r="BF84" s="9">
        <v>7.43</v>
      </c>
      <c r="BG84" s="9">
        <v>3.9399999999999995</v>
      </c>
      <c r="BH84" s="9">
        <v>38.709999999999994</v>
      </c>
      <c r="BI84" s="9">
        <v>2.31</v>
      </c>
      <c r="BJ84" s="9">
        <v>-44.94</v>
      </c>
      <c r="BK84" s="9">
        <v>0</v>
      </c>
      <c r="BL84" s="9">
        <v>0</v>
      </c>
      <c r="BM84" s="9">
        <v>0</v>
      </c>
      <c r="BN84" s="9">
        <v>0</v>
      </c>
      <c r="BO84" s="9">
        <v>0</v>
      </c>
      <c r="BP84" s="9">
        <v>0</v>
      </c>
      <c r="BQ84" s="9">
        <v>0</v>
      </c>
      <c r="BR84" s="9">
        <v>0</v>
      </c>
      <c r="BS84" s="9">
        <v>0</v>
      </c>
      <c r="BT84" s="9">
        <v>0</v>
      </c>
      <c r="BU84" s="9">
        <v>0</v>
      </c>
      <c r="BV84" s="9">
        <v>0</v>
      </c>
      <c r="BW84" s="9">
        <v>0</v>
      </c>
      <c r="BX84" s="9">
        <v>0</v>
      </c>
      <c r="BY84" s="9">
        <v>0</v>
      </c>
      <c r="BZ84" s="9">
        <v>0</v>
      </c>
      <c r="CA84" s="9">
        <v>0</v>
      </c>
      <c r="CB84" s="9"/>
      <c r="CC84" s="9"/>
      <c r="CD84" s="9"/>
      <c r="CE84" s="9"/>
      <c r="CF84" s="9"/>
      <c r="CG84" s="9"/>
      <c r="CH84" s="9"/>
      <c r="CI84" s="9"/>
      <c r="CJ84" s="9"/>
      <c r="CK84" s="9"/>
      <c r="CL84" s="9"/>
      <c r="CM84" s="9"/>
      <c r="CN84" s="9"/>
      <c r="CO84" s="9">
        <f>-CO29</f>
        <v>0</v>
      </c>
      <c r="CP84" s="9"/>
      <c r="CQ84" s="9">
        <f>CQ29*$B$114</f>
        <v>0</v>
      </c>
      <c r="CR84" s="9">
        <f t="shared" si="53"/>
        <v>50870.68</v>
      </c>
      <c r="CS84" s="237">
        <f>CR84+CR29</f>
        <v>-23976854.080000002</v>
      </c>
      <c r="CU84" s="9">
        <f t="shared" si="57"/>
        <v>50870.68</v>
      </c>
      <c r="CV84" s="9">
        <f t="shared" si="58"/>
        <v>0</v>
      </c>
      <c r="DH84" s="21"/>
      <c r="DP84" s="21"/>
      <c r="DU84" s="21"/>
      <c r="DZ84" s="21"/>
    </row>
    <row r="85" spans="1:130">
      <c r="A85" s="247" t="s">
        <v>356</v>
      </c>
      <c r="B85" s="9">
        <v>0</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v>0</v>
      </c>
      <c r="AA85" s="9">
        <v>0</v>
      </c>
      <c r="AB85" s="9">
        <v>0</v>
      </c>
      <c r="AC85" s="9">
        <v>0</v>
      </c>
      <c r="AD85" s="9">
        <v>0</v>
      </c>
      <c r="AE85" s="9">
        <v>0</v>
      </c>
      <c r="AF85" s="9">
        <v>0</v>
      </c>
      <c r="AG85" s="9">
        <v>0</v>
      </c>
      <c r="AH85" s="9">
        <v>0</v>
      </c>
      <c r="AI85" s="9">
        <v>0</v>
      </c>
      <c r="AJ85" s="9">
        <v>0</v>
      </c>
      <c r="AK85" s="9">
        <v>0</v>
      </c>
      <c r="AL85" s="9">
        <v>0</v>
      </c>
      <c r="AM85" s="9">
        <v>0</v>
      </c>
      <c r="AN85" s="9">
        <v>0</v>
      </c>
      <c r="AO85" s="9">
        <v>0</v>
      </c>
      <c r="AP85" s="9">
        <v>0</v>
      </c>
      <c r="AQ85" s="9">
        <v>0</v>
      </c>
      <c r="AR85" s="9">
        <v>0</v>
      </c>
      <c r="AS85" s="9">
        <v>0</v>
      </c>
      <c r="AT85" s="9">
        <v>0</v>
      </c>
      <c r="AU85" s="9">
        <v>0</v>
      </c>
      <c r="AV85" s="9">
        <v>0</v>
      </c>
      <c r="AW85" s="9">
        <v>642.04</v>
      </c>
      <c r="AX85" s="9">
        <v>5616.6600000000008</v>
      </c>
      <c r="AY85" s="9">
        <v>25906.65</v>
      </c>
      <c r="AZ85" s="9">
        <v>6980.36</v>
      </c>
      <c r="BA85" s="9">
        <v>11364.48</v>
      </c>
      <c r="BB85" s="9">
        <v>3047.93</v>
      </c>
      <c r="BC85" s="9">
        <v>5259.49</v>
      </c>
      <c r="BD85" s="9">
        <v>8028.1900000000005</v>
      </c>
      <c r="BE85" s="9">
        <v>16120.070000000002</v>
      </c>
      <c r="BF85" s="9">
        <v>25255.37</v>
      </c>
      <c r="BG85" s="9">
        <v>78767.38</v>
      </c>
      <c r="BH85" s="9">
        <v>284609.93</v>
      </c>
      <c r="BI85" s="9">
        <v>69570.63</v>
      </c>
      <c r="BJ85" s="9">
        <v>877972.06</v>
      </c>
      <c r="BK85" s="9">
        <v>-594999.64</v>
      </c>
      <c r="BL85" s="9">
        <v>456035.64999999997</v>
      </c>
      <c r="BM85" s="9">
        <v>2024142.1899999997</v>
      </c>
      <c r="BN85" s="9">
        <v>32222.05999999999</v>
      </c>
      <c r="BO85" s="9">
        <v>3818386.5200000005</v>
      </c>
      <c r="BP85" s="9">
        <v>4382000.0600000015</v>
      </c>
      <c r="BQ85" s="9">
        <v>1958363.6600000001</v>
      </c>
      <c r="BR85" s="9">
        <v>2153005.2600000007</v>
      </c>
      <c r="BS85" s="9">
        <v>1494775.2899999996</v>
      </c>
      <c r="BT85" s="9">
        <v>432658.18</v>
      </c>
      <c r="BU85" s="9">
        <v>1774371.0199999996</v>
      </c>
      <c r="BV85" s="9">
        <v>2033125.2300000009</v>
      </c>
      <c r="BW85" s="9">
        <v>369562.76999999996</v>
      </c>
      <c r="BX85" s="9">
        <v>832778.76</v>
      </c>
      <c r="BY85" s="9">
        <v>1257926.4099999997</v>
      </c>
      <c r="BZ85" s="9">
        <v>272173.46000000008</v>
      </c>
      <c r="CA85" s="9">
        <v>220801.44999999992</v>
      </c>
      <c r="CB85" s="9"/>
      <c r="CC85" s="9"/>
      <c r="CD85" s="9"/>
      <c r="CE85" s="9"/>
      <c r="CF85" s="9"/>
      <c r="CG85" s="9"/>
      <c r="CH85" s="9"/>
      <c r="CI85" s="9"/>
      <c r="CJ85" s="9"/>
      <c r="CK85" s="9"/>
      <c r="CL85" s="9"/>
      <c r="CM85" s="9"/>
      <c r="CN85" s="9"/>
      <c r="CO85" s="9"/>
      <c r="CP85" s="9"/>
      <c r="CQ85" s="9"/>
      <c r="CR85" s="9">
        <f t="shared" si="53"/>
        <v>24336469.570000004</v>
      </c>
      <c r="CS85" s="237">
        <f>CR85+CR31</f>
        <v>21921284.730000004</v>
      </c>
      <c r="CU85" s="9">
        <f t="shared" si="57"/>
        <v>24336469.570000004</v>
      </c>
      <c r="CV85" s="9">
        <f t="shared" si="58"/>
        <v>0</v>
      </c>
      <c r="DH85" s="21"/>
      <c r="DP85" s="21"/>
      <c r="DU85" s="21"/>
      <c r="DZ85" s="21"/>
    </row>
    <row r="86" spans="1:130">
      <c r="A86" s="258" t="s">
        <v>385</v>
      </c>
      <c r="B86" s="9">
        <v>0</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9">
        <v>0</v>
      </c>
      <c r="AA86" s="9">
        <v>0</v>
      </c>
      <c r="AB86" s="9">
        <v>0</v>
      </c>
      <c r="AC86" s="9">
        <v>0</v>
      </c>
      <c r="AD86" s="9">
        <v>0</v>
      </c>
      <c r="AE86" s="9">
        <v>0</v>
      </c>
      <c r="AF86" s="9">
        <v>0</v>
      </c>
      <c r="AG86" s="9">
        <v>0</v>
      </c>
      <c r="AH86" s="9">
        <v>0</v>
      </c>
      <c r="AI86" s="9">
        <v>0</v>
      </c>
      <c r="AJ86" s="9">
        <v>0</v>
      </c>
      <c r="AK86" s="9">
        <v>0</v>
      </c>
      <c r="AL86" s="9">
        <v>0</v>
      </c>
      <c r="AM86" s="9">
        <v>0</v>
      </c>
      <c r="AN86" s="9">
        <v>0</v>
      </c>
      <c r="AO86" s="9">
        <v>0</v>
      </c>
      <c r="AP86" s="9">
        <v>0</v>
      </c>
      <c r="AQ86" s="9">
        <v>0</v>
      </c>
      <c r="AR86" s="9">
        <v>0</v>
      </c>
      <c r="AS86" s="9">
        <v>0</v>
      </c>
      <c r="AT86" s="9">
        <v>0</v>
      </c>
      <c r="AU86" s="9">
        <v>0</v>
      </c>
      <c r="AV86" s="9">
        <v>0</v>
      </c>
      <c r="AW86" s="9">
        <v>0</v>
      </c>
      <c r="AX86" s="9">
        <v>0</v>
      </c>
      <c r="AY86" s="9">
        <v>0</v>
      </c>
      <c r="AZ86" s="9">
        <v>2719.85</v>
      </c>
      <c r="BA86" s="9">
        <v>10677.82</v>
      </c>
      <c r="BB86" s="9">
        <v>5569.0200000000013</v>
      </c>
      <c r="BC86" s="9">
        <v>13422.7</v>
      </c>
      <c r="BD86" s="9">
        <v>4919.3200000000006</v>
      </c>
      <c r="BE86" s="9">
        <v>619.86</v>
      </c>
      <c r="BF86" s="9">
        <v>12091.13</v>
      </c>
      <c r="BG86" s="9">
        <v>8451.91</v>
      </c>
      <c r="BH86" s="9">
        <v>18196.21</v>
      </c>
      <c r="BI86" s="9">
        <v>50431.47</v>
      </c>
      <c r="BJ86" s="9">
        <v>113143.89</v>
      </c>
      <c r="BK86" s="9">
        <v>74517.51999999999</v>
      </c>
      <c r="BL86" s="9">
        <v>36087.749999999993</v>
      </c>
      <c r="BM86" s="9">
        <v>879936.17</v>
      </c>
      <c r="BN86" s="9">
        <v>-526912.42000000004</v>
      </c>
      <c r="BO86" s="9">
        <v>445818.86999999994</v>
      </c>
      <c r="BP86" s="9">
        <v>1036090.0400000002</v>
      </c>
      <c r="BQ86" s="9">
        <v>-210805.46999999994</v>
      </c>
      <c r="BR86" s="9">
        <v>439476.21</v>
      </c>
      <c r="BS86" s="9">
        <v>355011.06999999995</v>
      </c>
      <c r="BT86" s="9">
        <v>81525.919999999984</v>
      </c>
      <c r="BU86" s="9">
        <v>355732.77</v>
      </c>
      <c r="BV86" s="9">
        <v>782307.37999999989</v>
      </c>
      <c r="BW86" s="9">
        <v>218767.72000000006</v>
      </c>
      <c r="BX86" s="9">
        <v>615604.21999999986</v>
      </c>
      <c r="BY86" s="9">
        <v>2050369.6099999999</v>
      </c>
      <c r="BZ86" s="9">
        <v>202447.91999999998</v>
      </c>
      <c r="CA86" s="9">
        <v>543346.96000000008</v>
      </c>
      <c r="CB86" s="9"/>
      <c r="CC86" s="9"/>
      <c r="CD86" s="9"/>
      <c r="CE86" s="9"/>
      <c r="CF86" s="9"/>
      <c r="CG86" s="9"/>
      <c r="CH86" s="9"/>
      <c r="CI86" s="9"/>
      <c r="CJ86" s="9"/>
      <c r="CK86" s="9"/>
      <c r="CL86" s="9"/>
      <c r="CM86" s="9"/>
      <c r="CN86" s="9"/>
      <c r="CO86" s="9"/>
      <c r="CP86" s="9"/>
      <c r="CQ86" s="9"/>
      <c r="CR86" s="9">
        <f t="shared" si="53"/>
        <v>7619565.419999999</v>
      </c>
      <c r="CS86" s="237"/>
      <c r="CU86" s="9">
        <f t="shared" si="57"/>
        <v>7619565.419999999</v>
      </c>
      <c r="CV86" s="9">
        <f t="shared" si="58"/>
        <v>0</v>
      </c>
      <c r="DH86" s="21"/>
      <c r="DP86" s="21"/>
      <c r="DU86" s="21"/>
      <c r="DZ86" s="21"/>
    </row>
    <row r="87" spans="1:130">
      <c r="A87" s="10" t="s">
        <v>315</v>
      </c>
      <c r="B87" s="9">
        <v>0</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v>0</v>
      </c>
      <c r="AA87" s="9">
        <v>0</v>
      </c>
      <c r="AB87" s="9">
        <v>0</v>
      </c>
      <c r="AC87" s="9">
        <v>0</v>
      </c>
      <c r="AD87" s="9">
        <v>0</v>
      </c>
      <c r="AE87" s="9">
        <v>0</v>
      </c>
      <c r="AF87" s="9">
        <v>0</v>
      </c>
      <c r="AG87" s="9">
        <v>0</v>
      </c>
      <c r="AH87" s="9">
        <v>0</v>
      </c>
      <c r="AI87" s="9">
        <v>0</v>
      </c>
      <c r="AJ87" s="9">
        <v>0</v>
      </c>
      <c r="AK87" s="9">
        <v>0</v>
      </c>
      <c r="AL87" s="9">
        <v>0</v>
      </c>
      <c r="AM87" s="9">
        <v>0</v>
      </c>
      <c r="AN87" s="9">
        <v>0</v>
      </c>
      <c r="AO87" s="9">
        <v>0</v>
      </c>
      <c r="AP87" s="9">
        <v>0</v>
      </c>
      <c r="AQ87" s="9">
        <v>0</v>
      </c>
      <c r="AR87" s="9">
        <v>0</v>
      </c>
      <c r="AS87" s="9">
        <v>0</v>
      </c>
      <c r="AT87" s="9">
        <v>0</v>
      </c>
      <c r="AU87" s="9">
        <v>0</v>
      </c>
      <c r="AV87" s="9">
        <v>0</v>
      </c>
      <c r="AW87" s="9">
        <v>115.66</v>
      </c>
      <c r="AX87" s="9">
        <v>1632.63</v>
      </c>
      <c r="AY87" s="9">
        <v>2485.14</v>
      </c>
      <c r="AZ87" s="9">
        <v>7695.71</v>
      </c>
      <c r="BA87" s="9">
        <v>21071.4</v>
      </c>
      <c r="BB87" s="9">
        <v>30421.85</v>
      </c>
      <c r="BC87" s="9">
        <v>136711.77000000002</v>
      </c>
      <c r="BD87" s="9">
        <v>227203.86</v>
      </c>
      <c r="BE87" s="9">
        <v>55403.51</v>
      </c>
      <c r="BF87" s="9">
        <v>196341.87999999995</v>
      </c>
      <c r="BG87" s="9">
        <v>200126.29000000004</v>
      </c>
      <c r="BH87" s="9">
        <v>-66996.259999999995</v>
      </c>
      <c r="BI87" s="9">
        <v>17400.11</v>
      </c>
      <c r="BJ87" s="9">
        <v>20101.189999999999</v>
      </c>
      <c r="BK87" s="9">
        <v>82911.05</v>
      </c>
      <c r="BL87" s="9">
        <v>522697.06999999989</v>
      </c>
      <c r="BM87" s="9">
        <v>592585.94000000006</v>
      </c>
      <c r="BN87" s="9">
        <v>151430.37000000008</v>
      </c>
      <c r="BO87" s="9">
        <v>218705.62000000002</v>
      </c>
      <c r="BP87" s="9">
        <v>22501.430000000004</v>
      </c>
      <c r="BQ87" s="9">
        <v>7120.43</v>
      </c>
      <c r="BR87" s="9">
        <v>-687.93000000000018</v>
      </c>
      <c r="BS87" s="9">
        <v>-9929.0399999999972</v>
      </c>
      <c r="BT87" s="9">
        <v>-776.17999999999984</v>
      </c>
      <c r="BU87" s="9">
        <v>82.81</v>
      </c>
      <c r="BV87" s="9">
        <v>0</v>
      </c>
      <c r="BW87" s="9">
        <v>-25115.42</v>
      </c>
      <c r="BX87" s="9">
        <v>3570.92</v>
      </c>
      <c r="BY87" s="9">
        <v>373.03</v>
      </c>
      <c r="BZ87" s="9">
        <v>0</v>
      </c>
      <c r="CA87" s="9">
        <v>0</v>
      </c>
      <c r="CB87" s="9"/>
      <c r="CC87" s="9"/>
      <c r="CD87" s="9"/>
      <c r="CE87" s="9"/>
      <c r="CF87" s="9"/>
      <c r="CG87" s="9"/>
      <c r="CH87" s="9"/>
      <c r="CI87" s="9"/>
      <c r="CJ87" s="9"/>
      <c r="CK87" s="9"/>
      <c r="CL87" s="9"/>
      <c r="CM87" s="9"/>
      <c r="CN87" s="9"/>
      <c r="CO87" s="9"/>
      <c r="CP87" s="9"/>
      <c r="CQ87" s="9"/>
      <c r="CR87" s="9">
        <f t="shared" si="53"/>
        <v>2415184.84</v>
      </c>
      <c r="CS87" s="237">
        <f>CR87+CR32</f>
        <v>1803411.3599999999</v>
      </c>
      <c r="CU87" s="9">
        <f t="shared" si="57"/>
        <v>2415184.84</v>
      </c>
      <c r="CV87" s="9">
        <f t="shared" si="58"/>
        <v>0</v>
      </c>
      <c r="DH87" s="21"/>
      <c r="DP87" s="21"/>
      <c r="DU87" s="21"/>
      <c r="DZ87" s="21"/>
    </row>
    <row r="88" spans="1:130">
      <c r="A88" s="10" t="s">
        <v>312</v>
      </c>
      <c r="B88" s="9">
        <v>0</v>
      </c>
      <c r="C88" s="9">
        <v>0</v>
      </c>
      <c r="D88" s="9">
        <v>0</v>
      </c>
      <c r="E88" s="9">
        <v>0</v>
      </c>
      <c r="F88" s="9">
        <v>0</v>
      </c>
      <c r="G88" s="9">
        <v>0</v>
      </c>
      <c r="H88" s="9">
        <v>0</v>
      </c>
      <c r="I88" s="9">
        <v>0</v>
      </c>
      <c r="J88" s="9">
        <v>0</v>
      </c>
      <c r="K88" s="9">
        <v>0</v>
      </c>
      <c r="L88" s="9">
        <v>0</v>
      </c>
      <c r="M88" s="9">
        <v>0</v>
      </c>
      <c r="N88" s="9">
        <v>0</v>
      </c>
      <c r="O88" s="9">
        <v>0</v>
      </c>
      <c r="P88" s="9">
        <v>0</v>
      </c>
      <c r="Q88" s="9">
        <v>0</v>
      </c>
      <c r="R88" s="9">
        <v>0</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9">
        <v>0</v>
      </c>
      <c r="AO88" s="9">
        <v>0</v>
      </c>
      <c r="AP88" s="9">
        <v>0</v>
      </c>
      <c r="AQ88" s="9">
        <v>0</v>
      </c>
      <c r="AR88" s="9">
        <v>0</v>
      </c>
      <c r="AS88" s="9">
        <v>0</v>
      </c>
      <c r="AT88" s="9">
        <v>0</v>
      </c>
      <c r="AU88" s="9">
        <v>0</v>
      </c>
      <c r="AV88" s="9">
        <v>0</v>
      </c>
      <c r="AW88" s="9">
        <v>0</v>
      </c>
      <c r="AX88" s="9">
        <v>0</v>
      </c>
      <c r="AY88" s="9">
        <v>0</v>
      </c>
      <c r="AZ88" s="9">
        <v>0</v>
      </c>
      <c r="BA88" s="9">
        <v>0</v>
      </c>
      <c r="BB88" s="9">
        <v>0</v>
      </c>
      <c r="BC88" s="9">
        <v>3079.84</v>
      </c>
      <c r="BD88" s="9">
        <v>674.57999999999993</v>
      </c>
      <c r="BE88" s="9">
        <v>33.659999999999997</v>
      </c>
      <c r="BF88" s="9">
        <v>1.74</v>
      </c>
      <c r="BG88" s="9">
        <v>16559.739999999998</v>
      </c>
      <c r="BH88" s="9">
        <v>52728.990000000005</v>
      </c>
      <c r="BI88" s="9">
        <v>277704.12999999995</v>
      </c>
      <c r="BJ88" s="9">
        <v>66471.650000000009</v>
      </c>
      <c r="BK88" s="9">
        <v>63267.64</v>
      </c>
      <c r="BL88" s="9">
        <v>3761.0499999999997</v>
      </c>
      <c r="BM88" s="9">
        <v>25101.830000000005</v>
      </c>
      <c r="BN88" s="9">
        <v>27182.670000000006</v>
      </c>
      <c r="BO88" s="9">
        <v>60412.19999999999</v>
      </c>
      <c r="BP88" s="9">
        <v>12400.06</v>
      </c>
      <c r="BQ88" s="9">
        <v>2350.71</v>
      </c>
      <c r="BR88" s="9">
        <v>42.989999999999782</v>
      </c>
      <c r="BS88" s="9">
        <v>0</v>
      </c>
      <c r="BT88" s="9">
        <v>2869.6</v>
      </c>
      <c r="BU88" s="9">
        <v>351.91</v>
      </c>
      <c r="BV88" s="9">
        <v>11.290000000000001</v>
      </c>
      <c r="BW88" s="9">
        <v>-8749.630000000001</v>
      </c>
      <c r="BX88" s="9">
        <v>0</v>
      </c>
      <c r="BY88" s="9">
        <v>0</v>
      </c>
      <c r="BZ88" s="9">
        <v>0</v>
      </c>
      <c r="CA88" s="9">
        <v>0</v>
      </c>
      <c r="CB88" s="9"/>
      <c r="CC88" s="9"/>
      <c r="CD88" s="9"/>
      <c r="CE88" s="9"/>
      <c r="CF88" s="9"/>
      <c r="CG88" s="9"/>
      <c r="CH88" s="9"/>
      <c r="CI88" s="9"/>
      <c r="CJ88" s="9"/>
      <c r="CK88" s="9"/>
      <c r="CL88" s="9"/>
      <c r="CM88" s="9"/>
      <c r="CN88" s="9"/>
      <c r="CO88" s="9"/>
      <c r="CP88" s="9"/>
      <c r="CQ88" s="9"/>
      <c r="CR88" s="9">
        <f t="shared" si="53"/>
        <v>606256.65</v>
      </c>
      <c r="CS88" s="237">
        <f>CR88+CR33</f>
        <v>501408.85000000003</v>
      </c>
      <c r="CU88" s="9">
        <f t="shared" si="57"/>
        <v>606256.65</v>
      </c>
      <c r="CV88" s="9">
        <f t="shared" si="58"/>
        <v>0</v>
      </c>
      <c r="DH88" s="21"/>
      <c r="DP88" s="21"/>
      <c r="DU88" s="21"/>
      <c r="DZ88" s="21"/>
    </row>
    <row r="89" spans="1:130">
      <c r="A89" s="10" t="s">
        <v>311</v>
      </c>
      <c r="B89" s="9">
        <v>0</v>
      </c>
      <c r="C89" s="9">
        <v>0</v>
      </c>
      <c r="D89" s="9">
        <v>0</v>
      </c>
      <c r="E89" s="9">
        <v>0</v>
      </c>
      <c r="F89" s="9">
        <v>0</v>
      </c>
      <c r="G89" s="9">
        <v>0</v>
      </c>
      <c r="H89" s="9">
        <v>0</v>
      </c>
      <c r="I89" s="9">
        <v>0</v>
      </c>
      <c r="J89" s="9">
        <v>0</v>
      </c>
      <c r="K89" s="9">
        <v>0</v>
      </c>
      <c r="L89" s="9">
        <v>0</v>
      </c>
      <c r="M89" s="9">
        <v>0</v>
      </c>
      <c r="N89" s="9">
        <v>0</v>
      </c>
      <c r="O89" s="9">
        <v>0</v>
      </c>
      <c r="P89" s="9">
        <v>0</v>
      </c>
      <c r="Q89" s="9">
        <v>0</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0</v>
      </c>
      <c r="AN89" s="9">
        <v>0</v>
      </c>
      <c r="AO89" s="9">
        <v>0</v>
      </c>
      <c r="AP89" s="9">
        <v>0</v>
      </c>
      <c r="AQ89" s="9">
        <v>0</v>
      </c>
      <c r="AR89" s="9">
        <v>0</v>
      </c>
      <c r="AS89" s="9">
        <v>0</v>
      </c>
      <c r="AT89" s="9">
        <v>0</v>
      </c>
      <c r="AU89" s="9">
        <v>0</v>
      </c>
      <c r="AV89" s="9">
        <v>0</v>
      </c>
      <c r="AW89" s="9">
        <v>0</v>
      </c>
      <c r="AX89" s="9">
        <v>249.9</v>
      </c>
      <c r="AY89" s="9">
        <v>12.56</v>
      </c>
      <c r="AZ89" s="9">
        <v>-262.34000000000015</v>
      </c>
      <c r="BA89" s="9">
        <v>194.04</v>
      </c>
      <c r="BB89" s="9">
        <v>0</v>
      </c>
      <c r="BC89" s="9">
        <v>0</v>
      </c>
      <c r="BD89" s="9">
        <v>40369.860000000008</v>
      </c>
      <c r="BE89" s="9">
        <v>16142.490000000002</v>
      </c>
      <c r="BF89" s="9">
        <v>7141.9100000000008</v>
      </c>
      <c r="BG89" s="9">
        <v>44331.950000000012</v>
      </c>
      <c r="BH89" s="9">
        <v>-3750.6999999999989</v>
      </c>
      <c r="BI89" s="9">
        <v>378.71000000000004</v>
      </c>
      <c r="BJ89" s="9">
        <v>-157.78</v>
      </c>
      <c r="BK89" s="9">
        <v>23.97</v>
      </c>
      <c r="BL89" s="9">
        <v>35.53</v>
      </c>
      <c r="BM89" s="9">
        <v>0</v>
      </c>
      <c r="BN89" s="9">
        <v>0</v>
      </c>
      <c r="BO89" s="9">
        <v>0</v>
      </c>
      <c r="BP89" s="9">
        <v>135</v>
      </c>
      <c r="BQ89" s="9">
        <v>2.7</v>
      </c>
      <c r="BR89" s="9">
        <v>0</v>
      </c>
      <c r="BS89" s="9">
        <v>0</v>
      </c>
      <c r="BT89" s="9">
        <v>0</v>
      </c>
      <c r="BU89" s="9">
        <v>0</v>
      </c>
      <c r="BV89" s="9">
        <v>0</v>
      </c>
      <c r="BW89" s="9">
        <v>0</v>
      </c>
      <c r="BX89" s="9">
        <v>0</v>
      </c>
      <c r="BY89" s="9">
        <v>0</v>
      </c>
      <c r="BZ89" s="9">
        <v>0</v>
      </c>
      <c r="CA89" s="9">
        <v>0</v>
      </c>
      <c r="CB89" s="9"/>
      <c r="CC89" s="9"/>
      <c r="CD89" s="9"/>
      <c r="CE89" s="9"/>
      <c r="CF89" s="9"/>
      <c r="CG89" s="9"/>
      <c r="CH89" s="9"/>
      <c r="CI89" s="9"/>
      <c r="CJ89" s="9"/>
      <c r="CK89" s="9"/>
      <c r="CL89" s="9"/>
      <c r="CM89" s="9"/>
      <c r="CN89" s="9"/>
      <c r="CO89" s="9"/>
      <c r="CP89" s="9"/>
      <c r="CQ89" s="9"/>
      <c r="CR89" s="9">
        <f t="shared" si="53"/>
        <v>104847.80000000003</v>
      </c>
      <c r="CS89" s="237">
        <f>CR89+CR35</f>
        <v>-244697.15999999997</v>
      </c>
      <c r="CU89" s="9">
        <f t="shared" si="57"/>
        <v>104847.80000000003</v>
      </c>
      <c r="CV89" s="9">
        <f t="shared" si="58"/>
        <v>0</v>
      </c>
      <c r="DH89" s="21"/>
      <c r="DP89" s="21"/>
      <c r="DU89" s="21"/>
      <c r="DZ89" s="21"/>
    </row>
    <row r="90" spans="1:130">
      <c r="A90" s="257" t="s">
        <v>384</v>
      </c>
      <c r="B90" s="9">
        <v>0</v>
      </c>
      <c r="C90" s="9">
        <v>0</v>
      </c>
      <c r="D90" s="9">
        <v>0</v>
      </c>
      <c r="E90" s="9">
        <v>0</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0</v>
      </c>
      <c r="Y90" s="9">
        <v>0</v>
      </c>
      <c r="Z90" s="9">
        <v>0</v>
      </c>
      <c r="AA90" s="9">
        <v>0</v>
      </c>
      <c r="AB90" s="9">
        <v>0</v>
      </c>
      <c r="AC90" s="9">
        <v>0</v>
      </c>
      <c r="AD90" s="9">
        <v>0</v>
      </c>
      <c r="AE90" s="9">
        <v>0</v>
      </c>
      <c r="AF90" s="9">
        <v>0</v>
      </c>
      <c r="AG90" s="9">
        <v>0</v>
      </c>
      <c r="AH90" s="9">
        <v>0</v>
      </c>
      <c r="AI90" s="9">
        <v>0</v>
      </c>
      <c r="AJ90" s="9">
        <v>0</v>
      </c>
      <c r="AK90" s="9">
        <v>0</v>
      </c>
      <c r="AL90" s="9">
        <v>0</v>
      </c>
      <c r="AM90" s="9">
        <v>0</v>
      </c>
      <c r="AN90" s="9">
        <v>0</v>
      </c>
      <c r="AO90" s="9">
        <v>0</v>
      </c>
      <c r="AP90" s="9">
        <v>0</v>
      </c>
      <c r="AQ90" s="9">
        <v>0</v>
      </c>
      <c r="AR90" s="9">
        <v>0</v>
      </c>
      <c r="AS90" s="9">
        <v>0</v>
      </c>
      <c r="AT90" s="9">
        <v>0</v>
      </c>
      <c r="AU90" s="9">
        <v>0</v>
      </c>
      <c r="AV90" s="9">
        <v>0</v>
      </c>
      <c r="AW90" s="9">
        <v>0</v>
      </c>
      <c r="AX90" s="9">
        <v>0</v>
      </c>
      <c r="AY90" s="9">
        <v>0</v>
      </c>
      <c r="AZ90" s="9">
        <v>4661.6400000000003</v>
      </c>
      <c r="BA90" s="9">
        <v>2993.3500000000004</v>
      </c>
      <c r="BB90" s="9">
        <v>5013.2000000000007</v>
      </c>
      <c r="BC90" s="9">
        <v>5228.0400000000009</v>
      </c>
      <c r="BD90" s="9">
        <v>1772.33</v>
      </c>
      <c r="BE90" s="9">
        <v>15747.86</v>
      </c>
      <c r="BF90" s="9">
        <v>12217.710000000001</v>
      </c>
      <c r="BG90" s="9">
        <v>12254.130000000001</v>
      </c>
      <c r="BH90" s="9">
        <v>57103.740000000005</v>
      </c>
      <c r="BI90" s="9">
        <v>61280.840000000011</v>
      </c>
      <c r="BJ90" s="9">
        <v>830804.17</v>
      </c>
      <c r="BK90" s="9">
        <v>-749945.32</v>
      </c>
      <c r="BL90" s="9">
        <v>171251.27</v>
      </c>
      <c r="BM90" s="9">
        <v>1182398.6699999992</v>
      </c>
      <c r="BN90" s="9">
        <v>-1091154.7399999995</v>
      </c>
      <c r="BO90" s="9">
        <v>-69563.209999999992</v>
      </c>
      <c r="BP90" s="9">
        <v>683860.15</v>
      </c>
      <c r="BQ90" s="9">
        <v>-159100.95000000022</v>
      </c>
      <c r="BR90" s="9">
        <v>490692.82000000012</v>
      </c>
      <c r="BS90" s="9">
        <v>1204113.3100000003</v>
      </c>
      <c r="BT90" s="9">
        <v>-738646.50999999978</v>
      </c>
      <c r="BU90" s="9">
        <v>381572.91</v>
      </c>
      <c r="BV90" s="9">
        <v>1880997.050000001</v>
      </c>
      <c r="BW90" s="9">
        <v>1901168.8299999996</v>
      </c>
      <c r="BX90" s="9">
        <v>1669459.0900000003</v>
      </c>
      <c r="BY90" s="9">
        <v>1882653.2600000002</v>
      </c>
      <c r="BZ90" s="9">
        <v>286095.49000000005</v>
      </c>
      <c r="CA90" s="9">
        <v>358631.84000000008</v>
      </c>
      <c r="CB90" s="9"/>
      <c r="CC90" s="9"/>
      <c r="CD90" s="9"/>
      <c r="CE90" s="9"/>
      <c r="CF90" s="9"/>
      <c r="CG90" s="9"/>
      <c r="CH90" s="9"/>
      <c r="CI90" s="9"/>
      <c r="CJ90" s="9"/>
      <c r="CK90" s="9"/>
      <c r="CL90" s="9"/>
      <c r="CM90" s="9"/>
      <c r="CN90" s="9"/>
      <c r="CO90" s="9"/>
      <c r="CP90" s="9"/>
      <c r="CQ90" s="9"/>
      <c r="CR90" s="9">
        <f t="shared" si="53"/>
        <v>10293560.970000001</v>
      </c>
      <c r="CS90" s="237"/>
      <c r="CU90" s="9">
        <f t="shared" si="57"/>
        <v>10293560.970000001</v>
      </c>
      <c r="CV90" s="9">
        <f t="shared" si="58"/>
        <v>0</v>
      </c>
      <c r="DH90" s="21"/>
      <c r="DP90" s="21"/>
      <c r="DU90" s="21"/>
      <c r="DZ90" s="21"/>
    </row>
    <row r="91" spans="1:130">
      <c r="A91" s="10" t="s">
        <v>313</v>
      </c>
      <c r="B91" s="9">
        <v>0</v>
      </c>
      <c r="C91" s="9">
        <v>0</v>
      </c>
      <c r="D91" s="9">
        <v>0</v>
      </c>
      <c r="E91" s="9">
        <v>0</v>
      </c>
      <c r="F91" s="9">
        <v>0</v>
      </c>
      <c r="G91" s="9">
        <v>0</v>
      </c>
      <c r="H91" s="9">
        <v>0</v>
      </c>
      <c r="I91" s="9">
        <v>0</v>
      </c>
      <c r="J91" s="9">
        <v>0</v>
      </c>
      <c r="K91" s="9">
        <v>0</v>
      </c>
      <c r="L91" s="9">
        <v>0</v>
      </c>
      <c r="M91" s="9">
        <v>0</v>
      </c>
      <c r="N91" s="9">
        <v>0</v>
      </c>
      <c r="O91" s="9">
        <v>0</v>
      </c>
      <c r="P91" s="9">
        <v>0</v>
      </c>
      <c r="Q91" s="9">
        <v>0</v>
      </c>
      <c r="R91" s="9">
        <v>0</v>
      </c>
      <c r="S91" s="9">
        <v>0</v>
      </c>
      <c r="T91" s="9">
        <v>0</v>
      </c>
      <c r="U91" s="9">
        <v>0</v>
      </c>
      <c r="V91" s="9">
        <v>0</v>
      </c>
      <c r="W91" s="9">
        <v>0</v>
      </c>
      <c r="X91" s="9">
        <v>0</v>
      </c>
      <c r="Y91" s="9">
        <v>0</v>
      </c>
      <c r="Z91" s="9">
        <v>0</v>
      </c>
      <c r="AA91" s="9">
        <v>0</v>
      </c>
      <c r="AB91" s="9">
        <v>0</v>
      </c>
      <c r="AC91" s="9">
        <v>0</v>
      </c>
      <c r="AD91" s="9">
        <v>0</v>
      </c>
      <c r="AE91" s="9">
        <v>0</v>
      </c>
      <c r="AF91" s="9">
        <v>0</v>
      </c>
      <c r="AG91" s="9">
        <v>0</v>
      </c>
      <c r="AH91" s="9">
        <v>0</v>
      </c>
      <c r="AI91" s="9">
        <v>0</v>
      </c>
      <c r="AJ91" s="9">
        <v>0</v>
      </c>
      <c r="AK91" s="9">
        <v>0</v>
      </c>
      <c r="AL91" s="9">
        <v>0</v>
      </c>
      <c r="AM91" s="9">
        <v>0</v>
      </c>
      <c r="AN91" s="9">
        <v>0</v>
      </c>
      <c r="AO91" s="9">
        <v>0</v>
      </c>
      <c r="AP91" s="9">
        <v>0</v>
      </c>
      <c r="AQ91" s="9">
        <v>0</v>
      </c>
      <c r="AR91" s="9">
        <v>0</v>
      </c>
      <c r="AS91" s="9">
        <v>0</v>
      </c>
      <c r="AT91" s="9">
        <v>0</v>
      </c>
      <c r="AU91" s="9">
        <v>0</v>
      </c>
      <c r="AV91" s="9">
        <v>0</v>
      </c>
      <c r="AW91" s="9">
        <v>0</v>
      </c>
      <c r="AX91" s="9">
        <v>0</v>
      </c>
      <c r="AY91" s="9">
        <v>1563.9299999999998</v>
      </c>
      <c r="AZ91" s="9">
        <v>83157.209999999992</v>
      </c>
      <c r="BA91" s="9">
        <v>7809.9300000000012</v>
      </c>
      <c r="BB91" s="9">
        <v>258.93</v>
      </c>
      <c r="BC91" s="9">
        <v>2830.11</v>
      </c>
      <c r="BD91" s="9">
        <v>8369.8700000000008</v>
      </c>
      <c r="BE91" s="9">
        <v>34544.180000000008</v>
      </c>
      <c r="BF91" s="9">
        <v>34599.46</v>
      </c>
      <c r="BG91" s="9">
        <v>74944.56</v>
      </c>
      <c r="BH91" s="9">
        <v>4980.2</v>
      </c>
      <c r="BI91" s="9">
        <v>99.639999999999986</v>
      </c>
      <c r="BJ91" s="9">
        <v>82.649999999999991</v>
      </c>
      <c r="BK91" s="9">
        <v>85106.459999999992</v>
      </c>
      <c r="BL91" s="9">
        <v>5201.5899999999992</v>
      </c>
      <c r="BM91" s="9">
        <v>0</v>
      </c>
      <c r="BN91" s="9">
        <v>0</v>
      </c>
      <c r="BO91" s="9">
        <v>535.59</v>
      </c>
      <c r="BP91" s="9">
        <v>583.24</v>
      </c>
      <c r="BQ91" s="9">
        <v>4008.5899999999997</v>
      </c>
      <c r="BR91" s="9">
        <v>739.07999999999993</v>
      </c>
      <c r="BS91" s="9">
        <v>122.11000000000001</v>
      </c>
      <c r="BT91" s="9">
        <v>7.63</v>
      </c>
      <c r="BU91" s="9">
        <v>0</v>
      </c>
      <c r="BV91" s="9">
        <v>0</v>
      </c>
      <c r="BW91" s="9">
        <v>0</v>
      </c>
      <c r="BX91" s="9">
        <v>0</v>
      </c>
      <c r="BY91" s="9">
        <v>0</v>
      </c>
      <c r="BZ91" s="9">
        <v>0</v>
      </c>
      <c r="CA91" s="9">
        <v>0</v>
      </c>
      <c r="CB91" s="9"/>
      <c r="CC91" s="9"/>
      <c r="CD91" s="9"/>
      <c r="CE91" s="9"/>
      <c r="CF91" s="9"/>
      <c r="CG91" s="9"/>
      <c r="CH91" s="9"/>
      <c r="CI91" s="9"/>
      <c r="CJ91" s="9"/>
      <c r="CK91" s="9"/>
      <c r="CL91" s="9"/>
      <c r="CM91" s="9"/>
      <c r="CN91" s="9"/>
      <c r="CO91" s="9"/>
      <c r="CP91" s="9"/>
      <c r="CQ91" s="9"/>
      <c r="CR91" s="9">
        <f t="shared" si="53"/>
        <v>349544.96000000008</v>
      </c>
      <c r="CS91" s="237">
        <f>CR91+CR36</f>
        <v>158702.61000000004</v>
      </c>
      <c r="CU91" s="9">
        <f t="shared" si="57"/>
        <v>349544.96000000008</v>
      </c>
      <c r="CV91" s="9">
        <f t="shared" si="58"/>
        <v>0</v>
      </c>
      <c r="DH91" s="21"/>
      <c r="DP91" s="21"/>
      <c r="DU91" s="21"/>
      <c r="DZ91" s="21"/>
    </row>
    <row r="92" spans="1:130">
      <c r="A92" s="10" t="s">
        <v>319</v>
      </c>
      <c r="B92" s="9">
        <v>0</v>
      </c>
      <c r="C92" s="9">
        <v>0</v>
      </c>
      <c r="D92" s="9">
        <v>0</v>
      </c>
      <c r="E92" s="9">
        <v>0</v>
      </c>
      <c r="F92" s="9">
        <v>0</v>
      </c>
      <c r="G92" s="9">
        <v>0</v>
      </c>
      <c r="H92" s="9">
        <v>0</v>
      </c>
      <c r="I92" s="9">
        <v>0</v>
      </c>
      <c r="J92" s="9">
        <v>0</v>
      </c>
      <c r="K92" s="9">
        <v>0</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9">
        <v>0</v>
      </c>
      <c r="AO92" s="9">
        <v>0</v>
      </c>
      <c r="AP92" s="9">
        <v>0</v>
      </c>
      <c r="AQ92" s="9">
        <v>0</v>
      </c>
      <c r="AR92" s="9">
        <v>0</v>
      </c>
      <c r="AS92" s="9">
        <v>0</v>
      </c>
      <c r="AT92" s="9">
        <v>0</v>
      </c>
      <c r="AU92" s="9">
        <v>0</v>
      </c>
      <c r="AV92" s="9">
        <v>0</v>
      </c>
      <c r="AW92" s="9">
        <v>0</v>
      </c>
      <c r="AX92" s="9">
        <v>104.03000000000002</v>
      </c>
      <c r="AY92" s="9">
        <v>33532.039999999994</v>
      </c>
      <c r="AZ92" s="9">
        <v>5272.19</v>
      </c>
      <c r="BA92" s="9">
        <v>8510.41</v>
      </c>
      <c r="BB92" s="9">
        <v>3938.5200000000004</v>
      </c>
      <c r="BC92" s="9">
        <v>1563.1699999999998</v>
      </c>
      <c r="BD92" s="9">
        <v>38943.300000000003</v>
      </c>
      <c r="BE92" s="9">
        <v>28705.61</v>
      </c>
      <c r="BF92" s="9">
        <v>-1570.5400000000002</v>
      </c>
      <c r="BG92" s="9">
        <v>52788.43</v>
      </c>
      <c r="BH92" s="9">
        <v>-4534.25</v>
      </c>
      <c r="BI92" s="9">
        <v>-462.38</v>
      </c>
      <c r="BJ92" s="9">
        <v>-691.11999999999989</v>
      </c>
      <c r="BK92" s="9">
        <v>-41.47</v>
      </c>
      <c r="BL92" s="9">
        <v>-13.77</v>
      </c>
      <c r="BM92" s="9">
        <v>150.91</v>
      </c>
      <c r="BN92" s="9">
        <v>5.49</v>
      </c>
      <c r="BO92" s="9">
        <v>0</v>
      </c>
      <c r="BP92" s="9">
        <v>0</v>
      </c>
      <c r="BQ92" s="9">
        <v>38335.19</v>
      </c>
      <c r="BR92" s="9">
        <v>766.7</v>
      </c>
      <c r="BS92" s="9">
        <v>0</v>
      </c>
      <c r="BT92" s="9">
        <v>0</v>
      </c>
      <c r="BU92" s="9">
        <v>0</v>
      </c>
      <c r="BV92" s="9">
        <v>0</v>
      </c>
      <c r="BW92" s="9">
        <v>0</v>
      </c>
      <c r="BX92" s="9">
        <v>0</v>
      </c>
      <c r="BY92" s="9">
        <v>0</v>
      </c>
      <c r="BZ92" s="9">
        <v>0</v>
      </c>
      <c r="CA92" s="9">
        <v>0</v>
      </c>
      <c r="CB92" s="9"/>
      <c r="CC92" s="9"/>
      <c r="CD92" s="9"/>
      <c r="CE92" s="9"/>
      <c r="CF92" s="9"/>
      <c r="CG92" s="9"/>
      <c r="CH92" s="9"/>
      <c r="CI92" s="9"/>
      <c r="CJ92" s="9"/>
      <c r="CK92" s="9"/>
      <c r="CL92" s="9"/>
      <c r="CM92" s="9"/>
      <c r="CN92" s="9"/>
      <c r="CO92" s="9"/>
      <c r="CP92" s="9"/>
      <c r="CQ92" s="9"/>
      <c r="CR92" s="9">
        <f t="shared" si="53"/>
        <v>205302.46000000002</v>
      </c>
      <c r="CS92" s="237">
        <f>CR92+CR38</f>
        <v>-28794239.66</v>
      </c>
      <c r="CU92" s="9">
        <f t="shared" ref="CU92:CU113" si="59">CR92+CT36</f>
        <v>205302.46000000002</v>
      </c>
      <c r="CV92" s="9">
        <f t="shared" si="56"/>
        <v>0</v>
      </c>
      <c r="DH92" s="21"/>
      <c r="DP92" s="21"/>
      <c r="DU92" s="21"/>
      <c r="DZ92" s="21"/>
    </row>
    <row r="93" spans="1:130">
      <c r="A93" t="s">
        <v>380</v>
      </c>
      <c r="B93" s="9">
        <v>0</v>
      </c>
      <c r="C93" s="9">
        <v>0</v>
      </c>
      <c r="D93" s="9">
        <v>0</v>
      </c>
      <c r="E93" s="9">
        <v>0</v>
      </c>
      <c r="F93" s="9">
        <v>0</v>
      </c>
      <c r="G93" s="9">
        <v>0</v>
      </c>
      <c r="H93" s="9">
        <v>0</v>
      </c>
      <c r="I93" s="9">
        <v>0</v>
      </c>
      <c r="J93" s="9">
        <v>0</v>
      </c>
      <c r="K93" s="9">
        <v>0</v>
      </c>
      <c r="L93" s="9">
        <v>0</v>
      </c>
      <c r="M93" s="9">
        <v>0</v>
      </c>
      <c r="N93" s="9">
        <v>0</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v>0</v>
      </c>
      <c r="AX93" s="9">
        <v>0</v>
      </c>
      <c r="AY93" s="9">
        <v>114.64</v>
      </c>
      <c r="AZ93" s="9">
        <v>271.69</v>
      </c>
      <c r="BA93" s="9">
        <v>168.8</v>
      </c>
      <c r="BB93" s="9">
        <v>9.43</v>
      </c>
      <c r="BC93" s="9">
        <v>214.32999999999998</v>
      </c>
      <c r="BD93" s="9">
        <v>1140.99</v>
      </c>
      <c r="BE93" s="9">
        <v>37307.25</v>
      </c>
      <c r="BF93" s="9">
        <v>53651.750000000007</v>
      </c>
      <c r="BG93" s="9">
        <v>9132.0400000000027</v>
      </c>
      <c r="BH93" s="9">
        <v>583.51</v>
      </c>
      <c r="BI93" s="9">
        <v>38.6</v>
      </c>
      <c r="BJ93" s="9">
        <v>34.76</v>
      </c>
      <c r="BK93" s="9">
        <v>34.76</v>
      </c>
      <c r="BL93" s="9">
        <v>34.76</v>
      </c>
      <c r="BM93" s="9">
        <v>42.68</v>
      </c>
      <c r="BN93" s="9">
        <v>35.08</v>
      </c>
      <c r="BO93" s="9">
        <v>34.770000000000003</v>
      </c>
      <c r="BP93" s="9">
        <v>34.770000000000003</v>
      </c>
      <c r="BQ93" s="9">
        <v>34.770000000000003</v>
      </c>
      <c r="BR93" s="9">
        <v>34.770000000000003</v>
      </c>
      <c r="BS93" s="9">
        <v>34.770000000000003</v>
      </c>
      <c r="BT93" s="9">
        <v>33.74</v>
      </c>
      <c r="BU93" s="9">
        <v>33.74</v>
      </c>
      <c r="BV93" s="9">
        <v>33.74</v>
      </c>
      <c r="BW93" s="9">
        <v>33.74</v>
      </c>
      <c r="BX93" s="9">
        <v>0</v>
      </c>
      <c r="BY93" s="9">
        <v>0</v>
      </c>
      <c r="BZ93" s="9">
        <v>0</v>
      </c>
      <c r="CA93" s="9">
        <v>0</v>
      </c>
      <c r="CB93" s="9"/>
      <c r="CC93" s="9"/>
      <c r="CD93" s="9"/>
      <c r="CE93" s="9"/>
      <c r="CF93" s="9"/>
      <c r="CG93" s="9"/>
      <c r="CH93" s="9"/>
      <c r="CI93" s="9"/>
      <c r="CJ93" s="9"/>
      <c r="CK93" s="9"/>
      <c r="CL93" s="9"/>
      <c r="CM93" s="9"/>
      <c r="CN93" s="9"/>
      <c r="CO93" s="9"/>
      <c r="CP93" s="9"/>
      <c r="CQ93" s="9"/>
      <c r="CR93" s="9">
        <f t="shared" si="53"/>
        <v>103123.88000000003</v>
      </c>
      <c r="CS93" s="237">
        <f>CR93+CR39</f>
        <v>-35360.03999999995</v>
      </c>
      <c r="CU93" s="9">
        <f t="shared" si="59"/>
        <v>103123.88000000003</v>
      </c>
      <c r="CV93" s="9">
        <f t="shared" si="56"/>
        <v>0</v>
      </c>
      <c r="DH93" s="21"/>
      <c r="DP93" s="21"/>
      <c r="DU93" s="21"/>
      <c r="DZ93" s="21"/>
    </row>
    <row r="94" spans="1:130">
      <c r="A94" s="245" t="s">
        <v>353</v>
      </c>
      <c r="B94" s="9">
        <v>0</v>
      </c>
      <c r="C94" s="9">
        <v>0</v>
      </c>
      <c r="D94" s="9">
        <v>0</v>
      </c>
      <c r="E94" s="9">
        <v>0</v>
      </c>
      <c r="F94" s="9">
        <v>0</v>
      </c>
      <c r="G94" s="9">
        <v>0</v>
      </c>
      <c r="H94" s="9">
        <v>0</v>
      </c>
      <c r="I94" s="9">
        <v>0</v>
      </c>
      <c r="J94" s="9">
        <v>0</v>
      </c>
      <c r="K94" s="9">
        <v>0</v>
      </c>
      <c r="L94" s="9">
        <v>0</v>
      </c>
      <c r="M94" s="9">
        <v>0</v>
      </c>
      <c r="N94" s="9">
        <v>0</v>
      </c>
      <c r="O94" s="9">
        <v>0</v>
      </c>
      <c r="P94" s="9">
        <v>0</v>
      </c>
      <c r="Q94" s="9">
        <v>0</v>
      </c>
      <c r="R94" s="9">
        <v>0</v>
      </c>
      <c r="S94" s="9">
        <v>0</v>
      </c>
      <c r="T94" s="9">
        <v>0</v>
      </c>
      <c r="U94" s="9">
        <v>0</v>
      </c>
      <c r="V94" s="9">
        <v>0</v>
      </c>
      <c r="W94" s="9">
        <v>0</v>
      </c>
      <c r="X94" s="9">
        <v>0</v>
      </c>
      <c r="Y94" s="9">
        <v>0</v>
      </c>
      <c r="Z94" s="9">
        <v>0</v>
      </c>
      <c r="AA94" s="9">
        <v>0</v>
      </c>
      <c r="AB94" s="9">
        <v>0</v>
      </c>
      <c r="AC94" s="9">
        <v>0</v>
      </c>
      <c r="AD94" s="9">
        <v>0</v>
      </c>
      <c r="AE94" s="9">
        <v>0</v>
      </c>
      <c r="AF94" s="9">
        <v>0</v>
      </c>
      <c r="AG94" s="9">
        <v>0</v>
      </c>
      <c r="AH94" s="9">
        <v>0</v>
      </c>
      <c r="AI94" s="9">
        <v>0</v>
      </c>
      <c r="AJ94" s="9">
        <v>0</v>
      </c>
      <c r="AK94" s="9">
        <v>0</v>
      </c>
      <c r="AL94" s="9">
        <v>0</v>
      </c>
      <c r="AM94" s="9">
        <v>0</v>
      </c>
      <c r="AN94" s="9">
        <v>0</v>
      </c>
      <c r="AO94" s="9">
        <v>0</v>
      </c>
      <c r="AP94" s="9">
        <v>0</v>
      </c>
      <c r="AQ94" s="9">
        <v>0</v>
      </c>
      <c r="AR94" s="9">
        <v>0</v>
      </c>
      <c r="AS94" s="9">
        <v>0</v>
      </c>
      <c r="AT94" s="9">
        <v>0</v>
      </c>
      <c r="AU94" s="9">
        <v>0</v>
      </c>
      <c r="AV94" s="9">
        <v>0</v>
      </c>
      <c r="AW94" s="9">
        <v>0</v>
      </c>
      <c r="AX94" s="9">
        <v>0</v>
      </c>
      <c r="AY94" s="9">
        <v>0</v>
      </c>
      <c r="AZ94" s="9">
        <v>0</v>
      </c>
      <c r="BA94" s="9">
        <v>2325.4700000000003</v>
      </c>
      <c r="BB94" s="9">
        <v>158.65</v>
      </c>
      <c r="BC94" s="9">
        <v>41248.520000000004</v>
      </c>
      <c r="BD94" s="9">
        <v>60080.91</v>
      </c>
      <c r="BE94" s="9">
        <v>61156.03</v>
      </c>
      <c r="BF94" s="9">
        <v>94361.609999999971</v>
      </c>
      <c r="BG94" s="9">
        <v>3231554.4900000007</v>
      </c>
      <c r="BH94" s="9">
        <v>-1724056.5399999984</v>
      </c>
      <c r="BI94" s="9">
        <v>3546936.0900000003</v>
      </c>
      <c r="BJ94" s="9">
        <v>8495655.9300000034</v>
      </c>
      <c r="BK94" s="9">
        <v>2033283.0700000005</v>
      </c>
      <c r="BL94" s="9">
        <v>4930882.7599999988</v>
      </c>
      <c r="BM94" s="9">
        <v>6054150.629999999</v>
      </c>
      <c r="BN94" s="9">
        <v>-394693.12999999931</v>
      </c>
      <c r="BO94" s="9">
        <v>1506357.6400000001</v>
      </c>
      <c r="BP94" s="9">
        <v>943999.07999999949</v>
      </c>
      <c r="BQ94" s="9">
        <v>190534.2599999996</v>
      </c>
      <c r="BR94" s="9">
        <v>73860.209999999992</v>
      </c>
      <c r="BS94" s="9">
        <v>94329.219999999987</v>
      </c>
      <c r="BT94" s="9">
        <v>63053.249999999993</v>
      </c>
      <c r="BU94" s="9">
        <v>302000.76999999996</v>
      </c>
      <c r="BV94" s="9">
        <v>36790.929999999993</v>
      </c>
      <c r="BW94" s="9">
        <v>-452263.09</v>
      </c>
      <c r="BX94" s="9">
        <v>-30474.580000000082</v>
      </c>
      <c r="BY94" s="9">
        <v>4611.58</v>
      </c>
      <c r="BZ94" s="9">
        <v>24266.379999999997</v>
      </c>
      <c r="CA94" s="9">
        <v>1681.52</v>
      </c>
      <c r="CB94" s="9"/>
      <c r="CC94" s="9"/>
      <c r="CD94" s="9"/>
      <c r="CE94" s="9"/>
      <c r="CF94" s="9"/>
      <c r="CG94" s="9"/>
      <c r="CH94" s="9"/>
      <c r="CI94" s="9"/>
      <c r="CJ94" s="9"/>
      <c r="CK94" s="9"/>
      <c r="CL94" s="9"/>
      <c r="CM94" s="9"/>
      <c r="CN94" s="9"/>
      <c r="CO94" s="9"/>
      <c r="CP94" s="9"/>
      <c r="CQ94" s="9"/>
      <c r="CR94" s="9">
        <f t="shared" si="53"/>
        <v>29191791.659999996</v>
      </c>
      <c r="CS94" s="237">
        <f>CR94+CR44</f>
        <v>29036902.869999997</v>
      </c>
      <c r="CU94" s="9">
        <f t="shared" si="59"/>
        <v>29191791.659999996</v>
      </c>
      <c r="CV94" s="9">
        <f t="shared" si="56"/>
        <v>0</v>
      </c>
      <c r="DH94" s="21"/>
      <c r="DP94" s="21"/>
      <c r="DU94" s="21"/>
      <c r="DZ94" s="21"/>
    </row>
    <row r="95" spans="1:130">
      <c r="A95" s="70" t="s">
        <v>320</v>
      </c>
      <c r="B95" s="9">
        <v>0</v>
      </c>
      <c r="C95" s="9">
        <v>0</v>
      </c>
      <c r="D95" s="9">
        <v>0</v>
      </c>
      <c r="E95" s="9">
        <v>0</v>
      </c>
      <c r="F95" s="9">
        <v>0</v>
      </c>
      <c r="G95" s="9">
        <v>0</v>
      </c>
      <c r="H95" s="9">
        <v>0</v>
      </c>
      <c r="I95" s="9">
        <v>0</v>
      </c>
      <c r="J95" s="9">
        <v>0</v>
      </c>
      <c r="K95" s="9">
        <v>0</v>
      </c>
      <c r="L95" s="9">
        <v>0</v>
      </c>
      <c r="M95" s="9">
        <v>0</v>
      </c>
      <c r="N95" s="9">
        <v>0</v>
      </c>
      <c r="O95" s="9">
        <v>0</v>
      </c>
      <c r="P95" s="9">
        <v>0</v>
      </c>
      <c r="Q95" s="9">
        <v>0</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9">
        <v>0</v>
      </c>
      <c r="AN95" s="9">
        <v>0</v>
      </c>
      <c r="AO95" s="9">
        <v>0</v>
      </c>
      <c r="AP95" s="9">
        <v>0</v>
      </c>
      <c r="AQ95" s="9">
        <v>0</v>
      </c>
      <c r="AR95" s="9">
        <v>0</v>
      </c>
      <c r="AS95" s="9">
        <v>0</v>
      </c>
      <c r="AT95" s="9">
        <v>0</v>
      </c>
      <c r="AU95" s="9">
        <v>0</v>
      </c>
      <c r="AV95" s="9">
        <v>0</v>
      </c>
      <c r="AW95" s="9">
        <v>0</v>
      </c>
      <c r="AX95" s="9">
        <v>0</v>
      </c>
      <c r="AY95" s="9">
        <v>0</v>
      </c>
      <c r="AZ95" s="9">
        <v>28090.210000000003</v>
      </c>
      <c r="BA95" s="9">
        <v>4919.2800000000016</v>
      </c>
      <c r="BB95" s="9">
        <v>14315.11</v>
      </c>
      <c r="BC95" s="9">
        <v>3824.94</v>
      </c>
      <c r="BD95" s="9">
        <v>5619.13</v>
      </c>
      <c r="BE95" s="9">
        <v>8722.8799999999974</v>
      </c>
      <c r="BF95" s="9">
        <v>79980.39</v>
      </c>
      <c r="BG95" s="9">
        <v>-33185.14</v>
      </c>
      <c r="BH95" s="9">
        <v>-1825.2699999999998</v>
      </c>
      <c r="BI95" s="9">
        <v>6596.03</v>
      </c>
      <c r="BJ95" s="9">
        <v>563.51</v>
      </c>
      <c r="BK95" s="9">
        <v>256.19</v>
      </c>
      <c r="BL95" s="9">
        <v>1.0600000000000005</v>
      </c>
      <c r="BM95" s="9">
        <v>124.42</v>
      </c>
      <c r="BN95" s="9">
        <v>5.26</v>
      </c>
      <c r="BO95" s="9">
        <v>0.03</v>
      </c>
      <c r="BP95" s="9">
        <v>0</v>
      </c>
      <c r="BQ95" s="9">
        <v>74905.13</v>
      </c>
      <c r="BR95" s="9">
        <v>1498.1</v>
      </c>
      <c r="BS95" s="9">
        <v>0</v>
      </c>
      <c r="BT95" s="9">
        <v>0</v>
      </c>
      <c r="BU95" s="9">
        <v>4.26</v>
      </c>
      <c r="BV95" s="9">
        <v>0.3</v>
      </c>
      <c r="BW95" s="9">
        <v>0</v>
      </c>
      <c r="BX95" s="9">
        <v>0</v>
      </c>
      <c r="BY95" s="9">
        <v>0</v>
      </c>
      <c r="BZ95" s="9">
        <v>0</v>
      </c>
      <c r="CA95" s="9">
        <v>0</v>
      </c>
      <c r="CB95" s="9"/>
      <c r="CC95" s="9"/>
      <c r="CD95" s="9"/>
      <c r="CE95" s="9"/>
      <c r="CF95" s="9"/>
      <c r="CG95" s="9"/>
      <c r="CH95" s="9"/>
      <c r="CI95" s="9"/>
      <c r="CJ95" s="9"/>
      <c r="CK95" s="9"/>
      <c r="CL95" s="9"/>
      <c r="CM95" s="9"/>
      <c r="CN95" s="9"/>
      <c r="CO95" s="9"/>
      <c r="CP95" s="9"/>
      <c r="CQ95" s="9"/>
      <c r="CR95" s="9">
        <f t="shared" si="53"/>
        <v>194415.81999999998</v>
      </c>
      <c r="CS95" s="237">
        <f>CR95+CR45</f>
        <v>161610.15999999997</v>
      </c>
      <c r="CU95" s="9">
        <f t="shared" si="59"/>
        <v>194415.81999999998</v>
      </c>
      <c r="CV95" s="9">
        <f t="shared" si="56"/>
        <v>0</v>
      </c>
      <c r="DH95" s="21"/>
      <c r="DP95" s="21"/>
      <c r="DU95" s="21"/>
      <c r="DZ95" s="21"/>
    </row>
    <row r="96" spans="1:130">
      <c r="A96" t="s">
        <v>371</v>
      </c>
      <c r="B96" s="9">
        <v>0</v>
      </c>
      <c r="C96" s="9">
        <v>0</v>
      </c>
      <c r="D96" s="9">
        <v>0</v>
      </c>
      <c r="E96" s="9">
        <v>0</v>
      </c>
      <c r="F96" s="9">
        <v>0</v>
      </c>
      <c r="G96" s="9">
        <v>0</v>
      </c>
      <c r="H96" s="9">
        <v>0</v>
      </c>
      <c r="I96" s="9">
        <v>0</v>
      </c>
      <c r="J96" s="9">
        <v>0</v>
      </c>
      <c r="K96" s="9">
        <v>0</v>
      </c>
      <c r="L96" s="9">
        <v>0</v>
      </c>
      <c r="M96" s="9">
        <v>0</v>
      </c>
      <c r="N96" s="9">
        <v>0</v>
      </c>
      <c r="O96" s="9">
        <v>0</v>
      </c>
      <c r="P96" s="9">
        <v>0</v>
      </c>
      <c r="Q96" s="9">
        <v>0</v>
      </c>
      <c r="R96" s="9">
        <v>0</v>
      </c>
      <c r="S96" s="9">
        <v>0</v>
      </c>
      <c r="T96" s="9">
        <v>0</v>
      </c>
      <c r="U96" s="9">
        <v>0</v>
      </c>
      <c r="V96" s="9">
        <v>0</v>
      </c>
      <c r="W96" s="9">
        <v>0</v>
      </c>
      <c r="X96" s="9">
        <v>0</v>
      </c>
      <c r="Y96" s="9">
        <v>0</v>
      </c>
      <c r="Z96" s="9">
        <v>0</v>
      </c>
      <c r="AA96" s="9">
        <v>0</v>
      </c>
      <c r="AB96" s="9">
        <v>0</v>
      </c>
      <c r="AC96" s="9">
        <v>0</v>
      </c>
      <c r="AD96" s="9">
        <v>0</v>
      </c>
      <c r="AE96" s="9">
        <v>0</v>
      </c>
      <c r="AF96" s="9">
        <v>0</v>
      </c>
      <c r="AG96" s="9">
        <v>0</v>
      </c>
      <c r="AH96" s="9">
        <v>0</v>
      </c>
      <c r="AI96" s="9">
        <v>0</v>
      </c>
      <c r="AJ96" s="9">
        <v>0</v>
      </c>
      <c r="AK96" s="9">
        <v>0</v>
      </c>
      <c r="AL96" s="9">
        <v>0</v>
      </c>
      <c r="AM96" s="9">
        <v>0</v>
      </c>
      <c r="AN96" s="9">
        <v>0</v>
      </c>
      <c r="AO96" s="9">
        <v>0</v>
      </c>
      <c r="AP96" s="9">
        <v>0</v>
      </c>
      <c r="AQ96" s="9">
        <v>0</v>
      </c>
      <c r="AR96" s="9">
        <v>0</v>
      </c>
      <c r="AS96" s="9">
        <v>0</v>
      </c>
      <c r="AT96" s="9">
        <v>0</v>
      </c>
      <c r="AU96" s="9">
        <v>0</v>
      </c>
      <c r="AV96" s="9">
        <v>0</v>
      </c>
      <c r="AW96" s="9">
        <v>0</v>
      </c>
      <c r="AX96" s="9">
        <v>0</v>
      </c>
      <c r="AY96" s="9">
        <v>0</v>
      </c>
      <c r="AZ96" s="9">
        <v>421.26</v>
      </c>
      <c r="BA96" s="9">
        <v>3137.3900000000003</v>
      </c>
      <c r="BB96" s="9">
        <v>531.03</v>
      </c>
      <c r="BC96" s="9">
        <v>7745.88</v>
      </c>
      <c r="BD96" s="9">
        <v>540.77</v>
      </c>
      <c r="BE96" s="9">
        <v>5.5600000000000005</v>
      </c>
      <c r="BF96" s="9">
        <v>5.69</v>
      </c>
      <c r="BG96" s="9">
        <v>5.69</v>
      </c>
      <c r="BH96" s="9">
        <v>4.21</v>
      </c>
      <c r="BI96" s="9">
        <v>4.21</v>
      </c>
      <c r="BJ96" s="9">
        <v>4.21</v>
      </c>
      <c r="BK96" s="9">
        <v>4.21</v>
      </c>
      <c r="BL96" s="9">
        <v>4.21</v>
      </c>
      <c r="BM96" s="9">
        <v>2652.46</v>
      </c>
      <c r="BN96" s="9">
        <v>110.59</v>
      </c>
      <c r="BO96" s="9">
        <v>5.13</v>
      </c>
      <c r="BP96" s="9">
        <v>5.14</v>
      </c>
      <c r="BQ96" s="9">
        <v>0</v>
      </c>
      <c r="BR96" s="9">
        <v>0</v>
      </c>
      <c r="BS96" s="9">
        <v>0</v>
      </c>
      <c r="BT96" s="9">
        <v>0</v>
      </c>
      <c r="BU96" s="9">
        <v>0</v>
      </c>
      <c r="BV96" s="9">
        <v>0</v>
      </c>
      <c r="BW96" s="9">
        <v>0</v>
      </c>
      <c r="BX96" s="9">
        <v>0</v>
      </c>
      <c r="BY96" s="9">
        <v>0</v>
      </c>
      <c r="BZ96" s="9">
        <v>0</v>
      </c>
      <c r="CA96" s="9">
        <v>0</v>
      </c>
      <c r="CB96" s="9"/>
      <c r="CC96" s="9"/>
      <c r="CD96" s="9"/>
      <c r="CE96" s="9"/>
      <c r="CF96" s="9"/>
      <c r="CG96" s="9"/>
      <c r="CH96" s="9"/>
      <c r="CI96" s="9"/>
      <c r="CJ96" s="9"/>
      <c r="CK96" s="9"/>
      <c r="CL96" s="9"/>
      <c r="CM96" s="9"/>
      <c r="CN96" s="9"/>
      <c r="CO96" s="9"/>
      <c r="CP96" s="9"/>
      <c r="CQ96" s="9"/>
      <c r="CR96" s="9">
        <f t="shared" si="53"/>
        <v>15187.639999999998</v>
      </c>
      <c r="CS96" s="237">
        <f>CR96+CR46</f>
        <v>-84596.08</v>
      </c>
      <c r="CU96" s="9">
        <f t="shared" si="59"/>
        <v>15187.639999999998</v>
      </c>
      <c r="CV96" s="9">
        <f t="shared" si="56"/>
        <v>0</v>
      </c>
      <c r="DH96" s="21"/>
      <c r="DP96" s="21"/>
      <c r="DU96" s="21"/>
      <c r="DZ96" s="21"/>
    </row>
    <row r="97" spans="1:130">
      <c r="A97" t="s">
        <v>372</v>
      </c>
      <c r="B97" s="9">
        <v>0</v>
      </c>
      <c r="C97" s="9">
        <v>0</v>
      </c>
      <c r="D97" s="9">
        <v>0</v>
      </c>
      <c r="E97" s="9">
        <v>0</v>
      </c>
      <c r="F97" s="9">
        <v>0</v>
      </c>
      <c r="G97" s="9">
        <v>0</v>
      </c>
      <c r="H97" s="9">
        <v>0</v>
      </c>
      <c r="I97" s="9">
        <v>0</v>
      </c>
      <c r="J97" s="9">
        <v>0</v>
      </c>
      <c r="K97" s="9">
        <v>0</v>
      </c>
      <c r="L97" s="9">
        <v>0</v>
      </c>
      <c r="M97" s="9">
        <v>0</v>
      </c>
      <c r="N97" s="9">
        <v>0</v>
      </c>
      <c r="O97" s="9">
        <v>0</v>
      </c>
      <c r="P97" s="9">
        <v>0</v>
      </c>
      <c r="Q97" s="9">
        <v>0</v>
      </c>
      <c r="R97" s="9">
        <v>0</v>
      </c>
      <c r="S97" s="9">
        <v>0</v>
      </c>
      <c r="T97" s="9">
        <v>0</v>
      </c>
      <c r="U97" s="9">
        <v>0</v>
      </c>
      <c r="V97" s="9">
        <v>0</v>
      </c>
      <c r="W97" s="9">
        <v>0</v>
      </c>
      <c r="X97" s="9">
        <v>0</v>
      </c>
      <c r="Y97" s="9">
        <v>0</v>
      </c>
      <c r="Z97" s="9">
        <v>0</v>
      </c>
      <c r="AA97" s="9">
        <v>0</v>
      </c>
      <c r="AB97" s="9">
        <v>0</v>
      </c>
      <c r="AC97" s="9">
        <v>0</v>
      </c>
      <c r="AD97" s="9">
        <v>0</v>
      </c>
      <c r="AE97" s="9">
        <v>0</v>
      </c>
      <c r="AF97" s="9">
        <v>0</v>
      </c>
      <c r="AG97" s="9">
        <v>0</v>
      </c>
      <c r="AH97" s="9">
        <v>0</v>
      </c>
      <c r="AI97" s="9">
        <v>0</v>
      </c>
      <c r="AJ97" s="9">
        <v>0</v>
      </c>
      <c r="AK97" s="9">
        <v>0</v>
      </c>
      <c r="AL97" s="9">
        <v>0</v>
      </c>
      <c r="AM97" s="9">
        <v>0</v>
      </c>
      <c r="AN97" s="9">
        <v>0</v>
      </c>
      <c r="AO97" s="9">
        <v>0</v>
      </c>
      <c r="AP97" s="9">
        <v>0</v>
      </c>
      <c r="AQ97" s="9">
        <v>0</v>
      </c>
      <c r="AR97" s="9">
        <v>0</v>
      </c>
      <c r="AS97" s="9">
        <v>0</v>
      </c>
      <c r="AT97" s="9">
        <v>0</v>
      </c>
      <c r="AU97" s="9">
        <v>0</v>
      </c>
      <c r="AV97" s="9">
        <v>0</v>
      </c>
      <c r="AW97" s="9">
        <v>0</v>
      </c>
      <c r="AX97" s="9">
        <v>0</v>
      </c>
      <c r="AY97" s="9">
        <v>0</v>
      </c>
      <c r="AZ97" s="9">
        <v>0</v>
      </c>
      <c r="BA97" s="9">
        <v>163</v>
      </c>
      <c r="BB97" s="9">
        <v>505.72000000000008</v>
      </c>
      <c r="BC97" s="9">
        <v>8796.9199999999983</v>
      </c>
      <c r="BD97" s="9">
        <v>9636.6099999999988</v>
      </c>
      <c r="BE97" s="9">
        <v>851.12</v>
      </c>
      <c r="BF97" s="9">
        <v>280.84000000000003</v>
      </c>
      <c r="BG97" s="9">
        <v>7549.99</v>
      </c>
      <c r="BH97" s="9">
        <v>3143.6</v>
      </c>
      <c r="BI97" s="9">
        <v>884.94999999999982</v>
      </c>
      <c r="BJ97" s="9">
        <v>7868.33</v>
      </c>
      <c r="BK97" s="9">
        <v>3884.3399999999997</v>
      </c>
      <c r="BL97" s="9">
        <v>38077.170000000013</v>
      </c>
      <c r="BM97" s="9">
        <v>164093.05000000002</v>
      </c>
      <c r="BN97" s="9">
        <v>131150.01999999999</v>
      </c>
      <c r="BO97" s="9">
        <v>5221.68</v>
      </c>
      <c r="BP97" s="9">
        <v>-123532.47</v>
      </c>
      <c r="BQ97" s="9">
        <v>-2470.75</v>
      </c>
      <c r="BR97" s="9">
        <v>0</v>
      </c>
      <c r="BS97" s="9">
        <v>0</v>
      </c>
      <c r="BT97" s="9">
        <v>0</v>
      </c>
      <c r="BU97" s="9">
        <v>0</v>
      </c>
      <c r="BV97" s="9">
        <v>1988.66</v>
      </c>
      <c r="BW97" s="9">
        <v>139.21</v>
      </c>
      <c r="BX97" s="9">
        <v>0</v>
      </c>
      <c r="BY97" s="9">
        <v>0</v>
      </c>
      <c r="BZ97" s="9">
        <v>0</v>
      </c>
      <c r="CA97" s="9">
        <v>0</v>
      </c>
      <c r="CB97" s="9"/>
      <c r="CC97" s="9"/>
      <c r="CD97" s="9"/>
      <c r="CE97" s="9"/>
      <c r="CF97" s="9"/>
      <c r="CG97" s="9"/>
      <c r="CH97" s="9"/>
      <c r="CI97" s="9"/>
      <c r="CJ97" s="9"/>
      <c r="CK97" s="9"/>
      <c r="CL97" s="9"/>
      <c r="CM97" s="9"/>
      <c r="CN97" s="9"/>
      <c r="CO97" s="9"/>
      <c r="CP97" s="9"/>
      <c r="CQ97" s="9"/>
      <c r="CR97" s="9">
        <f t="shared" si="53"/>
        <v>258231.99000000002</v>
      </c>
      <c r="CS97" s="237">
        <f>CR97+CR49</f>
        <v>215456.01</v>
      </c>
      <c r="CU97" s="9">
        <f t="shared" si="59"/>
        <v>258231.99000000002</v>
      </c>
      <c r="CV97" s="9">
        <f t="shared" si="56"/>
        <v>0</v>
      </c>
      <c r="DH97" s="21"/>
      <c r="DP97" s="21"/>
      <c r="DU97" s="21"/>
      <c r="DZ97" s="21"/>
    </row>
    <row r="98" spans="1:130">
      <c r="A98" t="s">
        <v>373</v>
      </c>
      <c r="B98" s="9">
        <v>0</v>
      </c>
      <c r="C98" s="9">
        <v>0</v>
      </c>
      <c r="D98" s="9">
        <v>0</v>
      </c>
      <c r="E98" s="9">
        <v>0</v>
      </c>
      <c r="F98" s="9">
        <v>0</v>
      </c>
      <c r="G98" s="9">
        <v>0</v>
      </c>
      <c r="H98" s="9">
        <v>0</v>
      </c>
      <c r="I98" s="9">
        <v>0</v>
      </c>
      <c r="J98" s="9">
        <v>0</v>
      </c>
      <c r="K98" s="9">
        <v>0</v>
      </c>
      <c r="L98" s="9">
        <v>0</v>
      </c>
      <c r="M98" s="9">
        <v>0</v>
      </c>
      <c r="N98" s="9">
        <v>0</v>
      </c>
      <c r="O98" s="9">
        <v>0</v>
      </c>
      <c r="P98" s="9">
        <v>0</v>
      </c>
      <c r="Q98" s="9">
        <v>0</v>
      </c>
      <c r="R98" s="9">
        <v>0</v>
      </c>
      <c r="S98" s="9">
        <v>0</v>
      </c>
      <c r="T98" s="9">
        <v>0</v>
      </c>
      <c r="U98" s="9">
        <v>0</v>
      </c>
      <c r="V98" s="9">
        <v>0</v>
      </c>
      <c r="W98" s="9">
        <v>0</v>
      </c>
      <c r="X98" s="9">
        <v>0</v>
      </c>
      <c r="Y98" s="9">
        <v>0</v>
      </c>
      <c r="Z98" s="9">
        <v>0</v>
      </c>
      <c r="AA98" s="9">
        <v>0</v>
      </c>
      <c r="AB98" s="9">
        <v>0</v>
      </c>
      <c r="AC98" s="9">
        <v>0</v>
      </c>
      <c r="AD98" s="9">
        <v>0</v>
      </c>
      <c r="AE98" s="9">
        <v>0</v>
      </c>
      <c r="AF98" s="9">
        <v>0</v>
      </c>
      <c r="AG98" s="9">
        <v>0</v>
      </c>
      <c r="AH98" s="9">
        <v>0</v>
      </c>
      <c r="AI98" s="9">
        <v>0</v>
      </c>
      <c r="AJ98" s="9">
        <v>0</v>
      </c>
      <c r="AK98" s="9">
        <v>0</v>
      </c>
      <c r="AL98" s="9">
        <v>0</v>
      </c>
      <c r="AM98" s="9">
        <v>0</v>
      </c>
      <c r="AN98" s="9">
        <v>0</v>
      </c>
      <c r="AO98" s="9">
        <v>0</v>
      </c>
      <c r="AP98" s="9">
        <v>0</v>
      </c>
      <c r="AQ98" s="9">
        <v>0</v>
      </c>
      <c r="AR98" s="9">
        <v>0</v>
      </c>
      <c r="AS98" s="9">
        <v>0</v>
      </c>
      <c r="AT98" s="9">
        <v>0</v>
      </c>
      <c r="AU98" s="9">
        <v>0</v>
      </c>
      <c r="AV98" s="9">
        <v>0</v>
      </c>
      <c r="AW98" s="9">
        <v>0</v>
      </c>
      <c r="AX98" s="9">
        <v>0</v>
      </c>
      <c r="AY98" s="9">
        <v>0</v>
      </c>
      <c r="AZ98" s="9">
        <v>0</v>
      </c>
      <c r="BA98" s="9">
        <v>107.28</v>
      </c>
      <c r="BB98" s="9">
        <v>525.76</v>
      </c>
      <c r="BC98" s="9">
        <v>842.87</v>
      </c>
      <c r="BD98" s="9">
        <v>668.45999999999992</v>
      </c>
      <c r="BE98" s="9">
        <v>321.29999999999995</v>
      </c>
      <c r="BF98" s="9">
        <v>87.66</v>
      </c>
      <c r="BG98" s="9">
        <v>2461.5</v>
      </c>
      <c r="BH98" s="9">
        <v>2966.79</v>
      </c>
      <c r="BI98" s="9">
        <v>857.20999999999992</v>
      </c>
      <c r="BJ98" s="9">
        <v>12666.24</v>
      </c>
      <c r="BK98" s="9">
        <v>2436.73</v>
      </c>
      <c r="BL98" s="9">
        <v>40510.140000000014</v>
      </c>
      <c r="BM98" s="9">
        <v>152430.70000000004</v>
      </c>
      <c r="BN98" s="9">
        <v>6459.8099999999995</v>
      </c>
      <c r="BO98" s="9">
        <v>222.31</v>
      </c>
      <c r="BP98" s="9">
        <v>19.34</v>
      </c>
      <c r="BQ98" s="9">
        <v>0</v>
      </c>
      <c r="BR98" s="9">
        <v>1988.67</v>
      </c>
      <c r="BS98" s="9">
        <v>39.770000000000003</v>
      </c>
      <c r="BT98" s="9">
        <v>0</v>
      </c>
      <c r="BU98" s="9">
        <v>0</v>
      </c>
      <c r="BV98" s="9">
        <v>0</v>
      </c>
      <c r="BW98" s="9">
        <v>0</v>
      </c>
      <c r="BX98" s="9">
        <v>0</v>
      </c>
      <c r="BY98" s="9">
        <v>0</v>
      </c>
      <c r="BZ98" s="9">
        <v>0</v>
      </c>
      <c r="CA98" s="9">
        <v>0</v>
      </c>
      <c r="CB98" s="9"/>
      <c r="CC98" s="9"/>
      <c r="CD98" s="9"/>
      <c r="CE98" s="9"/>
      <c r="CF98" s="9"/>
      <c r="CG98" s="9"/>
      <c r="CH98" s="9"/>
      <c r="CI98" s="9"/>
      <c r="CJ98" s="9"/>
      <c r="CK98" s="9"/>
      <c r="CL98" s="9"/>
      <c r="CM98" s="9"/>
      <c r="CN98" s="9"/>
      <c r="CO98" s="9"/>
      <c r="CP98" s="9"/>
      <c r="CQ98" s="9"/>
      <c r="CR98" s="9">
        <f t="shared" si="53"/>
        <v>225612.54000000007</v>
      </c>
      <c r="CS98" s="237">
        <f>CR98+CR50</f>
        <v>203474.21000000008</v>
      </c>
      <c r="CU98" s="9">
        <f t="shared" si="59"/>
        <v>225612.54000000007</v>
      </c>
      <c r="CV98" s="9">
        <f t="shared" si="56"/>
        <v>0</v>
      </c>
      <c r="DH98" s="21"/>
      <c r="DP98" s="21"/>
      <c r="DU98" s="21"/>
      <c r="DZ98" s="21"/>
    </row>
    <row r="99" spans="1:130">
      <c r="A99" t="s">
        <v>374</v>
      </c>
      <c r="B99" s="9">
        <v>0</v>
      </c>
      <c r="C99" s="9">
        <v>0</v>
      </c>
      <c r="D99" s="9">
        <v>0</v>
      </c>
      <c r="E99" s="9">
        <v>0</v>
      </c>
      <c r="F99" s="9">
        <v>0</v>
      </c>
      <c r="G99" s="9">
        <v>0</v>
      </c>
      <c r="H99" s="9">
        <v>0</v>
      </c>
      <c r="I99" s="9">
        <v>0</v>
      </c>
      <c r="J99" s="9">
        <v>0</v>
      </c>
      <c r="K99" s="9">
        <v>0</v>
      </c>
      <c r="L99" s="9">
        <v>0</v>
      </c>
      <c r="M99" s="9">
        <v>0</v>
      </c>
      <c r="N99" s="9">
        <v>0</v>
      </c>
      <c r="O99" s="9">
        <v>0</v>
      </c>
      <c r="P99" s="9">
        <v>0</v>
      </c>
      <c r="Q99" s="9">
        <v>0</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c r="AO99" s="9">
        <v>0</v>
      </c>
      <c r="AP99" s="9">
        <v>0</v>
      </c>
      <c r="AQ99" s="9">
        <v>0</v>
      </c>
      <c r="AR99" s="9">
        <v>0</v>
      </c>
      <c r="AS99" s="9">
        <v>0</v>
      </c>
      <c r="AT99" s="9">
        <v>0</v>
      </c>
      <c r="AU99" s="9">
        <v>0</v>
      </c>
      <c r="AV99" s="9">
        <v>0</v>
      </c>
      <c r="AW99" s="9">
        <v>0</v>
      </c>
      <c r="AX99" s="9">
        <v>0</v>
      </c>
      <c r="AY99" s="9">
        <v>0</v>
      </c>
      <c r="AZ99" s="9">
        <v>0</v>
      </c>
      <c r="BA99" s="9">
        <v>163</v>
      </c>
      <c r="BB99" s="9">
        <v>16897.240000000002</v>
      </c>
      <c r="BC99" s="9">
        <v>17679.350000000006</v>
      </c>
      <c r="BD99" s="9">
        <v>11898.789999999999</v>
      </c>
      <c r="BE99" s="9">
        <v>842.37</v>
      </c>
      <c r="BF99" s="9">
        <v>7735.85</v>
      </c>
      <c r="BG99" s="9">
        <v>186.67</v>
      </c>
      <c r="BH99" s="9">
        <v>95.01</v>
      </c>
      <c r="BI99" s="9">
        <v>154.58000000000001</v>
      </c>
      <c r="BJ99" s="9">
        <v>423.56000000000006</v>
      </c>
      <c r="BK99" s="9">
        <v>330.26</v>
      </c>
      <c r="BL99" s="9">
        <v>88.539999999999992</v>
      </c>
      <c r="BM99" s="9">
        <v>40531.810000000012</v>
      </c>
      <c r="BN99" s="9">
        <v>11431.86</v>
      </c>
      <c r="BO99" s="9">
        <v>5862.4699999999993</v>
      </c>
      <c r="BP99" s="9">
        <v>123900.62</v>
      </c>
      <c r="BQ99" s="9">
        <v>4200.7400000000007</v>
      </c>
      <c r="BR99" s="9">
        <v>34.54</v>
      </c>
      <c r="BS99" s="9">
        <v>0</v>
      </c>
      <c r="BT99" s="9">
        <v>0</v>
      </c>
      <c r="BU99" s="9">
        <v>0</v>
      </c>
      <c r="BV99" s="9">
        <v>0</v>
      </c>
      <c r="BW99" s="9">
        <v>0</v>
      </c>
      <c r="BX99" s="9">
        <v>0</v>
      </c>
      <c r="BY99" s="9">
        <v>0</v>
      </c>
      <c r="BZ99" s="9">
        <v>0</v>
      </c>
      <c r="CA99" s="9">
        <v>0</v>
      </c>
      <c r="CB99" s="9"/>
      <c r="CC99" s="9"/>
      <c r="CD99" s="9"/>
      <c r="CE99" s="9"/>
      <c r="CF99" s="9"/>
      <c r="CG99" s="9"/>
      <c r="CH99" s="9"/>
      <c r="CI99" s="9"/>
      <c r="CJ99" s="9"/>
      <c r="CK99" s="9"/>
      <c r="CL99" s="9"/>
      <c r="CM99" s="9"/>
      <c r="CN99" s="9"/>
      <c r="CO99" s="9"/>
      <c r="CP99" s="9"/>
      <c r="CQ99" s="9"/>
      <c r="CR99" s="9">
        <f t="shared" si="53"/>
        <v>242457.26000000004</v>
      </c>
      <c r="CS99" s="237">
        <f>CR99+CR53</f>
        <v>90730.890000000043</v>
      </c>
      <c r="CU99" s="9">
        <f t="shared" si="59"/>
        <v>242457.26000000004</v>
      </c>
      <c r="CV99" s="9">
        <f t="shared" si="56"/>
        <v>0</v>
      </c>
      <c r="DH99" s="21"/>
      <c r="DP99" s="21"/>
      <c r="DU99" s="21"/>
      <c r="DZ99" s="21"/>
    </row>
    <row r="100" spans="1:130">
      <c r="A100" s="70" t="s">
        <v>344</v>
      </c>
      <c r="B100" s="9">
        <v>0</v>
      </c>
      <c r="C100" s="9">
        <v>0</v>
      </c>
      <c r="D100" s="9">
        <v>0</v>
      </c>
      <c r="E100" s="9">
        <v>0</v>
      </c>
      <c r="F100" s="9">
        <v>0</v>
      </c>
      <c r="G100" s="9">
        <v>0</v>
      </c>
      <c r="H100" s="9">
        <v>0</v>
      </c>
      <c r="I100" s="9">
        <v>0</v>
      </c>
      <c r="J100" s="9">
        <v>0</v>
      </c>
      <c r="K100" s="9">
        <v>0</v>
      </c>
      <c r="L100" s="9">
        <v>0</v>
      </c>
      <c r="M100" s="9">
        <v>0</v>
      </c>
      <c r="N100" s="9">
        <v>0</v>
      </c>
      <c r="O100" s="9">
        <v>0</v>
      </c>
      <c r="P100" s="9">
        <v>0</v>
      </c>
      <c r="Q100" s="9">
        <v>0</v>
      </c>
      <c r="R100" s="9">
        <v>0</v>
      </c>
      <c r="S100" s="9">
        <v>0</v>
      </c>
      <c r="T100" s="9">
        <v>0</v>
      </c>
      <c r="U100" s="9">
        <v>0</v>
      </c>
      <c r="V100" s="9">
        <v>0</v>
      </c>
      <c r="W100" s="9">
        <v>0</v>
      </c>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9">
        <v>0</v>
      </c>
      <c r="AO100" s="9">
        <v>0</v>
      </c>
      <c r="AP100" s="9">
        <v>0</v>
      </c>
      <c r="AQ100" s="9">
        <v>0</v>
      </c>
      <c r="AR100" s="9">
        <v>0</v>
      </c>
      <c r="AS100" s="9">
        <v>0</v>
      </c>
      <c r="AT100" s="9">
        <v>0</v>
      </c>
      <c r="AU100" s="9">
        <v>0</v>
      </c>
      <c r="AV100" s="9">
        <v>0</v>
      </c>
      <c r="AW100" s="9">
        <v>0</v>
      </c>
      <c r="AX100" s="9">
        <v>0</v>
      </c>
      <c r="AY100" s="9">
        <v>0</v>
      </c>
      <c r="AZ100" s="9">
        <v>0</v>
      </c>
      <c r="BA100" s="9">
        <v>5628.5199999999995</v>
      </c>
      <c r="BB100" s="9">
        <v>48910.26</v>
      </c>
      <c r="BC100" s="9">
        <v>3595.5199999999995</v>
      </c>
      <c r="BD100" s="9">
        <v>40311.26</v>
      </c>
      <c r="BE100" s="9">
        <v>13698.64</v>
      </c>
      <c r="BF100" s="9">
        <v>1310.74</v>
      </c>
      <c r="BG100" s="9">
        <v>11866.210000000001</v>
      </c>
      <c r="BH100" s="9">
        <v>6223.9600000000009</v>
      </c>
      <c r="BI100" s="9">
        <v>-3392.6900000000005</v>
      </c>
      <c r="BJ100" s="9">
        <v>1742.1399999999999</v>
      </c>
      <c r="BK100" s="9">
        <v>4985.6400000000003</v>
      </c>
      <c r="BL100" s="9">
        <v>3742.5699999999997</v>
      </c>
      <c r="BM100" s="9">
        <v>514.44999999999993</v>
      </c>
      <c r="BN100" s="9">
        <v>10.889999999999999</v>
      </c>
      <c r="BO100" s="9">
        <v>-69.739999999999995</v>
      </c>
      <c r="BP100" s="9">
        <v>69380.19</v>
      </c>
      <c r="BQ100" s="9">
        <v>-56670.19</v>
      </c>
      <c r="BR100" s="9">
        <v>3044.6099999999997</v>
      </c>
      <c r="BS100" s="9">
        <v>55.81</v>
      </c>
      <c r="BT100" s="9">
        <v>0</v>
      </c>
      <c r="BU100" s="9">
        <v>0</v>
      </c>
      <c r="BV100" s="9">
        <v>0</v>
      </c>
      <c r="BW100" s="9">
        <v>0</v>
      </c>
      <c r="BX100" s="9">
        <v>0</v>
      </c>
      <c r="BY100" s="9">
        <v>0</v>
      </c>
      <c r="BZ100" s="9">
        <v>0</v>
      </c>
      <c r="CA100" s="9">
        <v>0</v>
      </c>
      <c r="CB100" s="9"/>
      <c r="CC100" s="9"/>
      <c r="CD100" s="9"/>
      <c r="CE100" s="9"/>
      <c r="CF100" s="9"/>
      <c r="CG100" s="9"/>
      <c r="CH100" s="9"/>
      <c r="CI100" s="9"/>
      <c r="CJ100" s="9"/>
      <c r="CK100" s="9"/>
      <c r="CL100" s="9"/>
      <c r="CM100" s="9"/>
      <c r="CN100" s="9"/>
      <c r="CO100" s="9"/>
      <c r="CP100" s="9"/>
      <c r="CQ100" s="9"/>
      <c r="CR100" s="9">
        <f t="shared" si="53"/>
        <v>154888.79000000004</v>
      </c>
      <c r="CS100" s="237">
        <f>CR100+CR54</f>
        <v>-1566503.15</v>
      </c>
      <c r="CU100" s="9">
        <f t="shared" si="59"/>
        <v>154888.79000000004</v>
      </c>
      <c r="CV100" s="9">
        <f t="shared" si="56"/>
        <v>0</v>
      </c>
      <c r="DH100" s="21"/>
      <c r="DP100" s="21"/>
      <c r="DU100" s="21"/>
      <c r="DZ100" s="21"/>
    </row>
    <row r="101" spans="1:130">
      <c r="A101" s="10" t="s">
        <v>321</v>
      </c>
      <c r="B101" s="9">
        <v>0</v>
      </c>
      <c r="C101" s="9">
        <v>0</v>
      </c>
      <c r="D101" s="9">
        <v>0</v>
      </c>
      <c r="E101" s="9">
        <v>0</v>
      </c>
      <c r="F101" s="9">
        <v>0</v>
      </c>
      <c r="G101" s="9">
        <v>0</v>
      </c>
      <c r="H101" s="9">
        <v>0</v>
      </c>
      <c r="I101" s="9">
        <v>0</v>
      </c>
      <c r="J101" s="9">
        <v>0</v>
      </c>
      <c r="K101" s="9">
        <v>0</v>
      </c>
      <c r="L101" s="9">
        <v>0</v>
      </c>
      <c r="M101" s="9">
        <v>0</v>
      </c>
      <c r="N101" s="9">
        <v>0</v>
      </c>
      <c r="O101" s="9">
        <v>0</v>
      </c>
      <c r="P101" s="9">
        <v>0</v>
      </c>
      <c r="Q101" s="9">
        <v>0</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0</v>
      </c>
      <c r="AS101" s="9">
        <v>0</v>
      </c>
      <c r="AT101" s="9">
        <v>0</v>
      </c>
      <c r="AU101" s="9">
        <v>0</v>
      </c>
      <c r="AV101" s="9">
        <v>0</v>
      </c>
      <c r="AW101" s="9">
        <v>0</v>
      </c>
      <c r="AX101" s="9">
        <v>0</v>
      </c>
      <c r="AY101" s="9">
        <v>0</v>
      </c>
      <c r="AZ101" s="9">
        <v>0</v>
      </c>
      <c r="BA101" s="9">
        <v>6733.04</v>
      </c>
      <c r="BB101" s="9">
        <v>8051.73</v>
      </c>
      <c r="BC101" s="9">
        <v>16871.97</v>
      </c>
      <c r="BD101" s="9">
        <v>1148.92</v>
      </c>
      <c r="BE101" s="9">
        <v>0</v>
      </c>
      <c r="BF101" s="9">
        <v>0</v>
      </c>
      <c r="BG101" s="9">
        <v>0</v>
      </c>
      <c r="BH101" s="9">
        <v>0</v>
      </c>
      <c r="BI101" s="9">
        <v>0</v>
      </c>
      <c r="BJ101" s="9">
        <v>0</v>
      </c>
      <c r="BK101" s="9">
        <v>0</v>
      </c>
      <c r="BL101" s="9">
        <v>0</v>
      </c>
      <c r="BM101" s="9">
        <v>0</v>
      </c>
      <c r="BN101" s="9">
        <v>0</v>
      </c>
      <c r="BO101" s="9">
        <v>0</v>
      </c>
      <c r="BP101" s="9">
        <v>0</v>
      </c>
      <c r="BQ101" s="9">
        <v>0</v>
      </c>
      <c r="BR101" s="9">
        <v>0</v>
      </c>
      <c r="BS101" s="9">
        <v>0</v>
      </c>
      <c r="BT101" s="9">
        <v>0</v>
      </c>
      <c r="BU101" s="9">
        <v>0</v>
      </c>
      <c r="BV101" s="9">
        <v>0</v>
      </c>
      <c r="BW101" s="9">
        <v>0</v>
      </c>
      <c r="BX101" s="9">
        <v>0</v>
      </c>
      <c r="BY101" s="9">
        <v>0</v>
      </c>
      <c r="BZ101" s="9">
        <v>0</v>
      </c>
      <c r="CA101" s="9">
        <v>0</v>
      </c>
      <c r="CB101" s="9"/>
      <c r="CC101" s="9"/>
      <c r="CD101" s="9"/>
      <c r="CE101" s="9"/>
      <c r="CF101" s="9"/>
      <c r="CG101" s="9"/>
      <c r="CH101" s="9"/>
      <c r="CI101" s="9"/>
      <c r="CJ101" s="9"/>
      <c r="CK101" s="9"/>
      <c r="CL101" s="9"/>
      <c r="CM101" s="9"/>
      <c r="CN101" s="9"/>
      <c r="CO101" s="9"/>
      <c r="CP101" s="9"/>
      <c r="CQ101" s="9"/>
      <c r="CR101" s="9">
        <f t="shared" si="53"/>
        <v>32805.660000000003</v>
      </c>
      <c r="CS101" s="237"/>
      <c r="CU101" s="9">
        <f t="shared" si="59"/>
        <v>32805.660000000003</v>
      </c>
      <c r="CV101" s="9">
        <f t="shared" si="56"/>
        <v>0</v>
      </c>
      <c r="DH101" s="21"/>
      <c r="DP101" s="21"/>
      <c r="DU101" s="21"/>
      <c r="DZ101" s="21"/>
    </row>
    <row r="102" spans="1:130">
      <c r="A102" s="245" t="s">
        <v>355</v>
      </c>
      <c r="B102" s="9">
        <v>0</v>
      </c>
      <c r="C102" s="9">
        <v>0</v>
      </c>
      <c r="D102" s="9">
        <v>0</v>
      </c>
      <c r="E102" s="9">
        <v>0</v>
      </c>
      <c r="F102" s="9">
        <v>0</v>
      </c>
      <c r="G102" s="9">
        <v>0</v>
      </c>
      <c r="H102" s="9">
        <v>0</v>
      </c>
      <c r="I102" s="9">
        <v>0</v>
      </c>
      <c r="J102" s="9">
        <v>0</v>
      </c>
      <c r="K102" s="9">
        <v>0</v>
      </c>
      <c r="L102" s="9">
        <v>0</v>
      </c>
      <c r="M102" s="9">
        <v>0</v>
      </c>
      <c r="N102" s="9">
        <v>0</v>
      </c>
      <c r="O102" s="9">
        <v>0</v>
      </c>
      <c r="P102" s="9">
        <v>0</v>
      </c>
      <c r="Q102" s="9">
        <v>0</v>
      </c>
      <c r="R102" s="9">
        <v>0</v>
      </c>
      <c r="S102" s="9">
        <v>0</v>
      </c>
      <c r="T102" s="9">
        <v>0</v>
      </c>
      <c r="U102" s="9">
        <v>0</v>
      </c>
      <c r="V102" s="9">
        <v>0</v>
      </c>
      <c r="W102" s="9">
        <v>0</v>
      </c>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9">
        <v>0</v>
      </c>
      <c r="AO102" s="9">
        <v>0</v>
      </c>
      <c r="AP102" s="9">
        <v>0</v>
      </c>
      <c r="AQ102" s="9">
        <v>0</v>
      </c>
      <c r="AR102" s="9">
        <v>0</v>
      </c>
      <c r="AS102" s="9">
        <v>0</v>
      </c>
      <c r="AT102" s="9">
        <v>0</v>
      </c>
      <c r="AU102" s="9">
        <v>0</v>
      </c>
      <c r="AV102" s="9">
        <v>0</v>
      </c>
      <c r="AW102" s="9">
        <v>0</v>
      </c>
      <c r="AX102" s="9">
        <v>0</v>
      </c>
      <c r="AY102" s="9">
        <v>0</v>
      </c>
      <c r="AZ102" s="9">
        <v>0</v>
      </c>
      <c r="BA102" s="9">
        <v>0</v>
      </c>
      <c r="BB102" s="9">
        <v>0</v>
      </c>
      <c r="BC102" s="9">
        <v>13.78</v>
      </c>
      <c r="BD102" s="9">
        <v>1357.24</v>
      </c>
      <c r="BE102" s="9">
        <v>845.16</v>
      </c>
      <c r="BF102" s="9">
        <v>306.98</v>
      </c>
      <c r="BG102" s="9">
        <v>20.900000000000002</v>
      </c>
      <c r="BH102" s="9">
        <v>1.74</v>
      </c>
      <c r="BI102" s="9">
        <v>0.86</v>
      </c>
      <c r="BJ102" s="9">
        <v>943.55000000000007</v>
      </c>
      <c r="BK102" s="9">
        <v>-36.549999999999997</v>
      </c>
      <c r="BL102" s="9">
        <v>4027.58</v>
      </c>
      <c r="BM102" s="9">
        <v>10980.22</v>
      </c>
      <c r="BN102" s="9">
        <v>9910.4499999999989</v>
      </c>
      <c r="BO102" s="9">
        <v>1847.84</v>
      </c>
      <c r="BP102" s="9">
        <v>351.94</v>
      </c>
      <c r="BQ102" s="9">
        <v>59234</v>
      </c>
      <c r="BR102" s="9">
        <v>2337.0400000000004</v>
      </c>
      <c r="BS102" s="9">
        <v>7142.6200000000008</v>
      </c>
      <c r="BT102" s="9">
        <v>498.37</v>
      </c>
      <c r="BU102" s="9">
        <v>0</v>
      </c>
      <c r="BV102" s="9">
        <v>0</v>
      </c>
      <c r="BW102" s="9">
        <v>-2127.9</v>
      </c>
      <c r="BX102" s="9">
        <v>-148.94999999999999</v>
      </c>
      <c r="BY102" s="9">
        <v>2127.9</v>
      </c>
      <c r="BZ102" s="9">
        <v>148.94999999999999</v>
      </c>
      <c r="CA102" s="9">
        <v>0</v>
      </c>
      <c r="CB102" s="9"/>
      <c r="CC102" s="9"/>
      <c r="CD102" s="9"/>
      <c r="CE102" s="9"/>
      <c r="CF102" s="9"/>
      <c r="CG102" s="9"/>
      <c r="CH102" s="9"/>
      <c r="CI102" s="9"/>
      <c r="CJ102" s="9"/>
      <c r="CK102" s="9"/>
      <c r="CL102" s="9"/>
      <c r="CM102" s="9"/>
      <c r="CN102" s="9"/>
      <c r="CO102" s="9"/>
      <c r="CP102" s="9"/>
      <c r="CQ102" s="9"/>
      <c r="CR102" s="9">
        <f t="shared" si="53"/>
        <v>99783.719999999987</v>
      </c>
      <c r="CS102" s="237"/>
      <c r="CU102" s="9">
        <f t="shared" si="59"/>
        <v>99783.719999999987</v>
      </c>
      <c r="CV102" s="9">
        <f t="shared" si="56"/>
        <v>0</v>
      </c>
      <c r="DH102" s="21"/>
      <c r="DP102" s="21"/>
      <c r="DU102" s="21"/>
      <c r="DZ102" s="21"/>
    </row>
    <row r="103" spans="1:130">
      <c r="A103" t="s">
        <v>382</v>
      </c>
      <c r="B103" s="9">
        <v>0</v>
      </c>
      <c r="C103" s="9">
        <v>0</v>
      </c>
      <c r="D103" s="9">
        <v>0</v>
      </c>
      <c r="E103" s="9">
        <v>0</v>
      </c>
      <c r="F103" s="9">
        <v>0</v>
      </c>
      <c r="G103" s="9">
        <v>0</v>
      </c>
      <c r="H103" s="9">
        <v>0</v>
      </c>
      <c r="I103" s="9">
        <v>0</v>
      </c>
      <c r="J103" s="9">
        <v>0</v>
      </c>
      <c r="K103" s="9">
        <v>0</v>
      </c>
      <c r="L103" s="9">
        <v>0</v>
      </c>
      <c r="M103" s="9">
        <v>0</v>
      </c>
      <c r="N103" s="9">
        <v>0</v>
      </c>
      <c r="O103" s="9">
        <v>0</v>
      </c>
      <c r="P103" s="9">
        <v>0</v>
      </c>
      <c r="Q103" s="9">
        <v>0</v>
      </c>
      <c r="R103" s="9">
        <v>0</v>
      </c>
      <c r="S103" s="9">
        <v>0</v>
      </c>
      <c r="T103" s="9">
        <v>0</v>
      </c>
      <c r="U103" s="9">
        <v>0</v>
      </c>
      <c r="V103" s="9">
        <v>0</v>
      </c>
      <c r="W103" s="9">
        <v>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9">
        <v>0</v>
      </c>
      <c r="AS103" s="9">
        <v>0</v>
      </c>
      <c r="AT103" s="9">
        <v>0</v>
      </c>
      <c r="AU103" s="9">
        <v>0</v>
      </c>
      <c r="AV103" s="9">
        <v>0</v>
      </c>
      <c r="AW103" s="9">
        <v>0</v>
      </c>
      <c r="AX103" s="9">
        <v>0</v>
      </c>
      <c r="AY103" s="9">
        <v>0</v>
      </c>
      <c r="AZ103" s="9">
        <v>0</v>
      </c>
      <c r="BA103" s="9">
        <v>0</v>
      </c>
      <c r="BB103" s="9">
        <v>2424.17</v>
      </c>
      <c r="BC103" s="9">
        <v>3695.5</v>
      </c>
      <c r="BD103" s="9">
        <v>2866.1400000000003</v>
      </c>
      <c r="BE103" s="9">
        <v>1088.67</v>
      </c>
      <c r="BF103" s="9">
        <v>4190.5</v>
      </c>
      <c r="BG103" s="9">
        <v>92.84999999999998</v>
      </c>
      <c r="BH103" s="9">
        <v>5.1499999999999995</v>
      </c>
      <c r="BI103" s="9">
        <v>4.88</v>
      </c>
      <c r="BJ103" s="9">
        <v>4.88</v>
      </c>
      <c r="BK103" s="9">
        <v>4.88</v>
      </c>
      <c r="BL103" s="9">
        <v>4.88</v>
      </c>
      <c r="BM103" s="9">
        <v>4.88</v>
      </c>
      <c r="BN103" s="9">
        <v>4.88</v>
      </c>
      <c r="BO103" s="9">
        <v>4.88</v>
      </c>
      <c r="BP103" s="9">
        <v>4.88</v>
      </c>
      <c r="BQ103" s="9">
        <v>4.88</v>
      </c>
      <c r="BR103" s="9">
        <v>4.88</v>
      </c>
      <c r="BS103" s="9">
        <v>4.88</v>
      </c>
      <c r="BT103" s="9">
        <v>4.7300000000000004</v>
      </c>
      <c r="BU103" s="9">
        <v>4.7300000000000004</v>
      </c>
      <c r="BV103" s="9">
        <v>4.7300000000000004</v>
      </c>
      <c r="BW103" s="9">
        <v>0</v>
      </c>
      <c r="BX103" s="9">
        <v>243.19000000000005</v>
      </c>
      <c r="BY103" s="9">
        <v>35499.51</v>
      </c>
      <c r="BZ103" s="9">
        <v>2966.68</v>
      </c>
      <c r="CA103" s="9">
        <v>261.64999999999998</v>
      </c>
      <c r="CB103" s="9"/>
      <c r="CC103" s="9"/>
      <c r="CD103" s="9"/>
      <c r="CE103" s="9"/>
      <c r="CF103" s="9"/>
      <c r="CG103" s="9"/>
      <c r="CH103" s="9"/>
      <c r="CI103" s="9"/>
      <c r="CJ103" s="9"/>
      <c r="CK103" s="9"/>
      <c r="CL103" s="9"/>
      <c r="CM103" s="9"/>
      <c r="CN103" s="9"/>
      <c r="CO103" s="9"/>
      <c r="CP103" s="9"/>
      <c r="CQ103" s="9"/>
      <c r="CR103" s="9">
        <f t="shared" si="53"/>
        <v>53401.88</v>
      </c>
      <c r="CS103" s="237"/>
      <c r="CU103" s="9">
        <f t="shared" si="59"/>
        <v>53401.88</v>
      </c>
      <c r="CV103" s="9">
        <f t="shared" si="56"/>
        <v>0</v>
      </c>
      <c r="DH103" s="21"/>
      <c r="DP103" s="21"/>
      <c r="DU103" s="21"/>
      <c r="DZ103" s="21"/>
    </row>
    <row r="104" spans="1:130">
      <c r="A104" t="s">
        <v>375</v>
      </c>
      <c r="B104" s="9">
        <v>0</v>
      </c>
      <c r="C104" s="9">
        <v>0</v>
      </c>
      <c r="D104" s="9">
        <v>0</v>
      </c>
      <c r="E104" s="9">
        <v>0</v>
      </c>
      <c r="F104" s="9">
        <v>0</v>
      </c>
      <c r="G104" s="9">
        <v>0</v>
      </c>
      <c r="H104" s="9">
        <v>0</v>
      </c>
      <c r="I104" s="9">
        <v>0</v>
      </c>
      <c r="J104" s="9">
        <v>0</v>
      </c>
      <c r="K104" s="9">
        <v>0</v>
      </c>
      <c r="L104" s="9">
        <v>0</v>
      </c>
      <c r="M104" s="9">
        <v>0</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9">
        <v>0</v>
      </c>
      <c r="AS104" s="9">
        <v>0</v>
      </c>
      <c r="AT104" s="9">
        <v>0</v>
      </c>
      <c r="AU104" s="9">
        <v>0</v>
      </c>
      <c r="AV104" s="9">
        <v>0</v>
      </c>
      <c r="AW104" s="9">
        <v>0</v>
      </c>
      <c r="AX104" s="9">
        <v>0</v>
      </c>
      <c r="AY104" s="9">
        <v>0</v>
      </c>
      <c r="AZ104" s="9">
        <v>0</v>
      </c>
      <c r="BA104" s="9">
        <v>0</v>
      </c>
      <c r="BB104" s="9">
        <v>0</v>
      </c>
      <c r="BC104" s="9">
        <v>0</v>
      </c>
      <c r="BD104" s="9">
        <v>0</v>
      </c>
      <c r="BE104" s="9">
        <v>0</v>
      </c>
      <c r="BF104" s="9">
        <v>11916.580000000002</v>
      </c>
      <c r="BG104" s="9">
        <v>3845.83</v>
      </c>
      <c r="BH104" s="9">
        <v>220.98999999999998</v>
      </c>
      <c r="BI104" s="9">
        <v>13853.489999999998</v>
      </c>
      <c r="BJ104" s="9">
        <v>4099.7700000000004</v>
      </c>
      <c r="BK104" s="9">
        <v>10971.84</v>
      </c>
      <c r="BL104" s="9">
        <v>9702.35</v>
      </c>
      <c r="BM104" s="9">
        <v>19613.280000000002</v>
      </c>
      <c r="BN104" s="9">
        <v>9884.5399999999972</v>
      </c>
      <c r="BO104" s="9">
        <v>15965.79</v>
      </c>
      <c r="BP104" s="9">
        <v>4637.1100000000006</v>
      </c>
      <c r="BQ104" s="9">
        <v>128137.09</v>
      </c>
      <c r="BR104" s="9">
        <v>2676.12</v>
      </c>
      <c r="BS104" s="9">
        <v>20.65</v>
      </c>
      <c r="BT104" s="9">
        <v>0</v>
      </c>
      <c r="BU104" s="9">
        <v>0</v>
      </c>
      <c r="BV104" s="9">
        <v>-3.9</v>
      </c>
      <c r="BW104" s="9">
        <v>0</v>
      </c>
      <c r="BX104" s="9">
        <v>0</v>
      </c>
      <c r="BY104" s="9">
        <v>0</v>
      </c>
      <c r="BZ104" s="9">
        <v>0</v>
      </c>
      <c r="CA104" s="9">
        <v>0</v>
      </c>
      <c r="CB104" s="9"/>
      <c r="CC104" s="9"/>
      <c r="CD104" s="9"/>
      <c r="CE104" s="9"/>
      <c r="CF104" s="9"/>
      <c r="CG104" s="9"/>
      <c r="CH104" s="9"/>
      <c r="CI104" s="9"/>
      <c r="CJ104" s="9"/>
      <c r="CK104" s="9"/>
      <c r="CL104" s="9"/>
      <c r="CM104" s="9"/>
      <c r="CN104" s="9"/>
      <c r="CO104" s="9"/>
      <c r="CP104" s="9"/>
      <c r="CQ104" s="9"/>
      <c r="CR104" s="9">
        <f t="shared" si="53"/>
        <v>235541.52999999997</v>
      </c>
      <c r="CS104" s="237"/>
      <c r="CU104" s="9">
        <f t="shared" si="59"/>
        <v>235541.52999999997</v>
      </c>
      <c r="CV104" s="9">
        <f t="shared" si="56"/>
        <v>0</v>
      </c>
      <c r="DH104" s="21"/>
      <c r="DP104" s="21"/>
      <c r="DU104" s="21"/>
      <c r="DZ104" s="21"/>
    </row>
    <row r="105" spans="1:130">
      <c r="A105" s="246" t="s">
        <v>322</v>
      </c>
      <c r="B105" s="9">
        <v>0</v>
      </c>
      <c r="C105" s="9">
        <v>0</v>
      </c>
      <c r="D105" s="9">
        <v>0</v>
      </c>
      <c r="E105" s="9">
        <v>0</v>
      </c>
      <c r="F105" s="9">
        <v>0</v>
      </c>
      <c r="G105" s="9">
        <v>0</v>
      </c>
      <c r="H105" s="9">
        <v>0</v>
      </c>
      <c r="I105" s="9">
        <v>0</v>
      </c>
      <c r="J105" s="9">
        <v>0</v>
      </c>
      <c r="K105" s="9">
        <v>0</v>
      </c>
      <c r="L105" s="9">
        <v>0</v>
      </c>
      <c r="M105" s="9">
        <v>0</v>
      </c>
      <c r="N105" s="9">
        <v>0</v>
      </c>
      <c r="O105" s="9">
        <v>0</v>
      </c>
      <c r="P105" s="9">
        <v>0</v>
      </c>
      <c r="Q105" s="9">
        <v>0</v>
      </c>
      <c r="R105" s="9">
        <v>0</v>
      </c>
      <c r="S105" s="9">
        <v>0</v>
      </c>
      <c r="T105" s="9">
        <v>0</v>
      </c>
      <c r="U105" s="9">
        <v>0</v>
      </c>
      <c r="V105" s="9">
        <v>0</v>
      </c>
      <c r="W105" s="9">
        <v>0</v>
      </c>
      <c r="X105" s="9">
        <v>0</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9">
        <v>0</v>
      </c>
      <c r="AO105" s="9">
        <v>0</v>
      </c>
      <c r="AP105" s="9">
        <v>0</v>
      </c>
      <c r="AQ105" s="9">
        <v>0</v>
      </c>
      <c r="AR105" s="9">
        <v>0</v>
      </c>
      <c r="AS105" s="9">
        <v>0</v>
      </c>
      <c r="AT105" s="9">
        <v>0</v>
      </c>
      <c r="AU105" s="9">
        <v>0</v>
      </c>
      <c r="AV105" s="9">
        <v>0</v>
      </c>
      <c r="AW105" s="9">
        <v>0</v>
      </c>
      <c r="AX105" s="9">
        <v>0</v>
      </c>
      <c r="AY105" s="9">
        <v>0</v>
      </c>
      <c r="AZ105" s="9">
        <v>0</v>
      </c>
      <c r="BA105" s="9">
        <v>0</v>
      </c>
      <c r="BB105" s="9">
        <v>0</v>
      </c>
      <c r="BC105" s="9">
        <v>0</v>
      </c>
      <c r="BD105" s="9">
        <v>0</v>
      </c>
      <c r="BE105" s="9">
        <v>23032.929999999997</v>
      </c>
      <c r="BF105" s="9">
        <v>9267.64</v>
      </c>
      <c r="BG105" s="9">
        <v>18452.940000000006</v>
      </c>
      <c r="BH105" s="9">
        <v>1083.4199999999998</v>
      </c>
      <c r="BI105" s="9">
        <v>0.02</v>
      </c>
      <c r="BJ105" s="9">
        <v>0</v>
      </c>
      <c r="BK105" s="9">
        <v>0</v>
      </c>
      <c r="BL105" s="9">
        <v>0</v>
      </c>
      <c r="BM105" s="9">
        <v>0</v>
      </c>
      <c r="BN105" s="9">
        <v>0</v>
      </c>
      <c r="BO105" s="9">
        <v>0</v>
      </c>
      <c r="BP105" s="9">
        <v>0</v>
      </c>
      <c r="BQ105" s="9">
        <v>0</v>
      </c>
      <c r="BR105" s="9">
        <v>0</v>
      </c>
      <c r="BS105" s="9">
        <v>0</v>
      </c>
      <c r="BT105" s="9">
        <v>0</v>
      </c>
      <c r="BU105" s="9">
        <v>0</v>
      </c>
      <c r="BV105" s="9">
        <v>0</v>
      </c>
      <c r="BW105" s="9">
        <v>0</v>
      </c>
      <c r="BX105" s="9">
        <v>0</v>
      </c>
      <c r="BY105" s="9">
        <v>0</v>
      </c>
      <c r="BZ105" s="9">
        <v>0</v>
      </c>
      <c r="CA105" s="9">
        <v>0</v>
      </c>
      <c r="CB105" s="9"/>
      <c r="CC105" s="9"/>
      <c r="CD105" s="9"/>
      <c r="CE105" s="9"/>
      <c r="CF105" s="9"/>
      <c r="CG105" s="9"/>
      <c r="CH105" s="9"/>
      <c r="CI105" s="9"/>
      <c r="CJ105" s="9"/>
      <c r="CK105" s="9"/>
      <c r="CL105" s="9"/>
      <c r="CM105" s="9"/>
      <c r="CN105" s="9"/>
      <c r="CO105" s="9"/>
      <c r="CP105" s="9"/>
      <c r="CQ105" s="9"/>
      <c r="CR105" s="9">
        <f t="shared" si="53"/>
        <v>51836.95</v>
      </c>
      <c r="CS105" s="237"/>
      <c r="CU105" s="9">
        <f t="shared" si="59"/>
        <v>51836.95</v>
      </c>
      <c r="CV105" s="9">
        <f t="shared" si="56"/>
        <v>0</v>
      </c>
      <c r="DH105" s="21"/>
      <c r="DP105" s="21"/>
      <c r="DU105" s="21"/>
      <c r="DZ105" s="21"/>
    </row>
    <row r="106" spans="1:130">
      <c r="A106" s="246" t="s">
        <v>323</v>
      </c>
      <c r="B106" s="9">
        <v>0</v>
      </c>
      <c r="C106" s="9">
        <v>0</v>
      </c>
      <c r="D106" s="9">
        <v>0</v>
      </c>
      <c r="E106" s="9">
        <v>0</v>
      </c>
      <c r="F106" s="9">
        <v>0</v>
      </c>
      <c r="G106" s="9">
        <v>0</v>
      </c>
      <c r="H106" s="9">
        <v>0</v>
      </c>
      <c r="I106" s="9">
        <v>0</v>
      </c>
      <c r="J106" s="9">
        <v>0</v>
      </c>
      <c r="K106" s="9">
        <v>0</v>
      </c>
      <c r="L106" s="9">
        <v>0</v>
      </c>
      <c r="M106" s="9">
        <v>0</v>
      </c>
      <c r="N106" s="9">
        <v>0</v>
      </c>
      <c r="O106" s="9">
        <v>0</v>
      </c>
      <c r="P106" s="9">
        <v>0</v>
      </c>
      <c r="Q106" s="9">
        <v>0</v>
      </c>
      <c r="R106" s="9">
        <v>0</v>
      </c>
      <c r="S106" s="9">
        <v>0</v>
      </c>
      <c r="T106" s="9">
        <v>0</v>
      </c>
      <c r="U106" s="9">
        <v>0</v>
      </c>
      <c r="V106" s="9">
        <v>0</v>
      </c>
      <c r="W106" s="9">
        <v>0</v>
      </c>
      <c r="X106" s="9">
        <v>0</v>
      </c>
      <c r="Y106" s="9">
        <v>0</v>
      </c>
      <c r="Z106" s="9">
        <v>0</v>
      </c>
      <c r="AA106" s="9">
        <v>0</v>
      </c>
      <c r="AB106" s="9">
        <v>0</v>
      </c>
      <c r="AC106" s="9">
        <v>0</v>
      </c>
      <c r="AD106" s="9">
        <v>0</v>
      </c>
      <c r="AE106" s="9">
        <v>0</v>
      </c>
      <c r="AF106" s="9">
        <v>0</v>
      </c>
      <c r="AG106" s="9">
        <v>0</v>
      </c>
      <c r="AH106" s="9">
        <v>0</v>
      </c>
      <c r="AI106" s="9">
        <v>0</v>
      </c>
      <c r="AJ106" s="9">
        <v>0</v>
      </c>
      <c r="AK106" s="9">
        <v>0</v>
      </c>
      <c r="AL106" s="9">
        <v>0</v>
      </c>
      <c r="AM106" s="9">
        <v>0</v>
      </c>
      <c r="AN106" s="9">
        <v>0</v>
      </c>
      <c r="AO106" s="9">
        <v>0</v>
      </c>
      <c r="AP106" s="9">
        <v>0</v>
      </c>
      <c r="AQ106" s="9">
        <v>0</v>
      </c>
      <c r="AR106" s="9">
        <v>0</v>
      </c>
      <c r="AS106" s="9">
        <v>0</v>
      </c>
      <c r="AT106" s="9">
        <v>0</v>
      </c>
      <c r="AU106" s="9">
        <v>0</v>
      </c>
      <c r="AV106" s="9">
        <v>0</v>
      </c>
      <c r="AW106" s="9">
        <v>0</v>
      </c>
      <c r="AX106" s="9">
        <v>0</v>
      </c>
      <c r="AY106" s="9">
        <v>0</v>
      </c>
      <c r="AZ106" s="9">
        <v>0</v>
      </c>
      <c r="BA106" s="9">
        <v>0</v>
      </c>
      <c r="BB106" s="9">
        <v>0</v>
      </c>
      <c r="BC106" s="9">
        <v>0</v>
      </c>
      <c r="BD106" s="9">
        <v>0</v>
      </c>
      <c r="BE106" s="9">
        <v>23388.09</v>
      </c>
      <c r="BF106" s="9">
        <v>5173.57</v>
      </c>
      <c r="BG106" s="9">
        <v>6892.2999999999993</v>
      </c>
      <c r="BH106" s="9">
        <v>409.47</v>
      </c>
      <c r="BI106" s="9">
        <v>0.01</v>
      </c>
      <c r="BJ106" s="9">
        <v>0</v>
      </c>
      <c r="BK106" s="9">
        <v>0</v>
      </c>
      <c r="BL106" s="9">
        <v>0</v>
      </c>
      <c r="BM106" s="9">
        <v>0</v>
      </c>
      <c r="BN106" s="9">
        <v>0</v>
      </c>
      <c r="BO106" s="9">
        <v>0</v>
      </c>
      <c r="BP106" s="9">
        <v>0</v>
      </c>
      <c r="BQ106" s="9">
        <v>0</v>
      </c>
      <c r="BR106" s="9">
        <v>0</v>
      </c>
      <c r="BS106" s="9">
        <v>0</v>
      </c>
      <c r="BT106" s="9">
        <v>0</v>
      </c>
      <c r="BU106" s="9">
        <v>0</v>
      </c>
      <c r="BV106" s="9">
        <v>0</v>
      </c>
      <c r="BW106" s="9">
        <v>0</v>
      </c>
      <c r="BX106" s="9">
        <v>0</v>
      </c>
      <c r="BY106" s="9">
        <v>0</v>
      </c>
      <c r="BZ106" s="9">
        <v>0</v>
      </c>
      <c r="CA106" s="9">
        <v>0</v>
      </c>
      <c r="CB106" s="9"/>
      <c r="CC106" s="9"/>
      <c r="CD106" s="9"/>
      <c r="CE106" s="9"/>
      <c r="CF106" s="9"/>
      <c r="CG106" s="9"/>
      <c r="CH106" s="9"/>
      <c r="CI106" s="9"/>
      <c r="CJ106" s="9"/>
      <c r="CK106" s="9"/>
      <c r="CL106" s="9"/>
      <c r="CM106" s="9"/>
      <c r="CN106" s="9"/>
      <c r="CO106" s="9"/>
      <c r="CP106" s="9"/>
      <c r="CQ106" s="9"/>
      <c r="CR106" s="9">
        <f t="shared" si="53"/>
        <v>35863.440000000002</v>
      </c>
      <c r="CS106" s="237"/>
      <c r="CU106" s="9">
        <f t="shared" si="59"/>
        <v>35863.440000000002</v>
      </c>
      <c r="CV106" s="9">
        <f t="shared" si="56"/>
        <v>0</v>
      </c>
      <c r="DH106" s="21"/>
      <c r="DP106" s="21"/>
      <c r="DU106" s="21"/>
      <c r="DZ106" s="21"/>
    </row>
    <row r="107" spans="1:130">
      <c r="A107" t="s">
        <v>376</v>
      </c>
      <c r="B107" s="9">
        <v>0</v>
      </c>
      <c r="C107" s="9">
        <v>0</v>
      </c>
      <c r="D107" s="9">
        <v>0</v>
      </c>
      <c r="E107" s="9">
        <v>0</v>
      </c>
      <c r="F107" s="9">
        <v>0</v>
      </c>
      <c r="G107" s="9">
        <v>0</v>
      </c>
      <c r="H107" s="9">
        <v>0</v>
      </c>
      <c r="I107" s="9">
        <v>0</v>
      </c>
      <c r="J107" s="9">
        <v>0</v>
      </c>
      <c r="K107" s="9">
        <v>0</v>
      </c>
      <c r="L107" s="9">
        <v>0</v>
      </c>
      <c r="M107" s="9">
        <v>0</v>
      </c>
      <c r="N107" s="9">
        <v>0</v>
      </c>
      <c r="O107" s="9">
        <v>0</v>
      </c>
      <c r="P107" s="9">
        <v>0</v>
      </c>
      <c r="Q107" s="9">
        <v>0</v>
      </c>
      <c r="R107" s="9">
        <v>0</v>
      </c>
      <c r="S107" s="9">
        <v>0</v>
      </c>
      <c r="T107" s="9">
        <v>0</v>
      </c>
      <c r="U107" s="9">
        <v>0</v>
      </c>
      <c r="V107" s="9">
        <v>0</v>
      </c>
      <c r="W107" s="9">
        <v>0</v>
      </c>
      <c r="X107" s="9">
        <v>0</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9">
        <v>0</v>
      </c>
      <c r="AO107" s="9">
        <v>0</v>
      </c>
      <c r="AP107" s="9">
        <v>0</v>
      </c>
      <c r="AQ107" s="9">
        <v>0</v>
      </c>
      <c r="AR107" s="9">
        <v>0</v>
      </c>
      <c r="AS107" s="9">
        <v>0</v>
      </c>
      <c r="AT107" s="9">
        <v>0</v>
      </c>
      <c r="AU107" s="9">
        <v>0</v>
      </c>
      <c r="AV107" s="9">
        <v>0</v>
      </c>
      <c r="AW107" s="9">
        <v>0</v>
      </c>
      <c r="AX107" s="9">
        <v>0</v>
      </c>
      <c r="AY107" s="9">
        <v>0</v>
      </c>
      <c r="AZ107" s="9">
        <v>0</v>
      </c>
      <c r="BA107" s="9">
        <v>0</v>
      </c>
      <c r="BB107" s="9">
        <v>0</v>
      </c>
      <c r="BC107" s="9">
        <v>0</v>
      </c>
      <c r="BD107" s="9">
        <v>0</v>
      </c>
      <c r="BE107" s="9">
        <v>0</v>
      </c>
      <c r="BF107" s="9">
        <v>0</v>
      </c>
      <c r="BG107" s="9">
        <v>0</v>
      </c>
      <c r="BH107" s="9">
        <v>0</v>
      </c>
      <c r="BI107" s="9">
        <v>2350.0300000000002</v>
      </c>
      <c r="BJ107" s="9">
        <v>3261.3300000000004</v>
      </c>
      <c r="BK107" s="9">
        <v>4788.9000000000005</v>
      </c>
      <c r="BL107" s="9">
        <v>318.70999999999998</v>
      </c>
      <c r="BM107" s="9">
        <v>18437.18</v>
      </c>
      <c r="BN107" s="9">
        <v>19987.78</v>
      </c>
      <c r="BO107" s="9">
        <v>3514.9400000000005</v>
      </c>
      <c r="BP107" s="9">
        <v>98708.09</v>
      </c>
      <c r="BQ107" s="9">
        <v>-98464.95</v>
      </c>
      <c r="BR107" s="9">
        <v>0</v>
      </c>
      <c r="BS107" s="9">
        <v>0</v>
      </c>
      <c r="BT107" s="9">
        <v>228</v>
      </c>
      <c r="BU107" s="9">
        <v>15.96</v>
      </c>
      <c r="BV107" s="9">
        <v>0</v>
      </c>
      <c r="BW107" s="9">
        <v>0</v>
      </c>
      <c r="BX107" s="9">
        <v>0</v>
      </c>
      <c r="BY107" s="9">
        <v>0</v>
      </c>
      <c r="BZ107" s="9">
        <v>0</v>
      </c>
      <c r="CA107" s="9">
        <v>0</v>
      </c>
      <c r="CB107" s="9"/>
      <c r="CC107" s="9"/>
      <c r="CD107" s="9"/>
      <c r="CE107" s="9"/>
      <c r="CF107" s="9"/>
      <c r="CG107" s="9"/>
      <c r="CH107" s="9"/>
      <c r="CI107" s="9"/>
      <c r="CJ107" s="9"/>
      <c r="CK107" s="9"/>
      <c r="CL107" s="9"/>
      <c r="CM107" s="9"/>
      <c r="CN107" s="9"/>
      <c r="CO107" s="9"/>
      <c r="CP107" s="9"/>
      <c r="CQ107" s="9"/>
      <c r="CR107" s="9">
        <f t="shared" si="53"/>
        <v>53145.969999999994</v>
      </c>
      <c r="CS107" s="237"/>
      <c r="CU107" s="9">
        <f t="shared" si="59"/>
        <v>53145.969999999994</v>
      </c>
      <c r="CV107" s="9">
        <f t="shared" si="56"/>
        <v>0</v>
      </c>
      <c r="DH107" s="21"/>
      <c r="DP107" s="21"/>
      <c r="DU107" s="21"/>
      <c r="DZ107" s="21"/>
    </row>
    <row r="108" spans="1:130">
      <c r="A108" t="s">
        <v>378</v>
      </c>
      <c r="B108" s="9">
        <v>0</v>
      </c>
      <c r="C108" s="9">
        <v>0</v>
      </c>
      <c r="D108" s="9">
        <v>0</v>
      </c>
      <c r="E108" s="9">
        <v>0</v>
      </c>
      <c r="F108" s="9">
        <v>0</v>
      </c>
      <c r="G108" s="9">
        <v>0</v>
      </c>
      <c r="H108" s="9">
        <v>0</v>
      </c>
      <c r="I108" s="9">
        <v>0</v>
      </c>
      <c r="J108" s="9">
        <v>0</v>
      </c>
      <c r="K108" s="9">
        <v>0</v>
      </c>
      <c r="L108" s="9">
        <v>0</v>
      </c>
      <c r="M108" s="9">
        <v>0</v>
      </c>
      <c r="N108" s="9">
        <v>0</v>
      </c>
      <c r="O108" s="9">
        <v>0</v>
      </c>
      <c r="P108" s="9">
        <v>0</v>
      </c>
      <c r="Q108" s="9">
        <v>0</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9">
        <v>0</v>
      </c>
      <c r="AO108" s="9">
        <v>0</v>
      </c>
      <c r="AP108" s="9">
        <v>0</v>
      </c>
      <c r="AQ108" s="9">
        <v>0</v>
      </c>
      <c r="AR108" s="9">
        <v>0</v>
      </c>
      <c r="AS108" s="9">
        <v>0</v>
      </c>
      <c r="AT108" s="9">
        <v>0</v>
      </c>
      <c r="AU108" s="9">
        <v>0</v>
      </c>
      <c r="AV108" s="9">
        <v>0</v>
      </c>
      <c r="AW108" s="9">
        <v>0</v>
      </c>
      <c r="AX108" s="9">
        <v>0</v>
      </c>
      <c r="AY108" s="9">
        <v>0</v>
      </c>
      <c r="AZ108" s="9">
        <v>0</v>
      </c>
      <c r="BA108" s="9">
        <v>0</v>
      </c>
      <c r="BB108" s="9">
        <v>0</v>
      </c>
      <c r="BC108" s="9">
        <v>0</v>
      </c>
      <c r="BD108" s="9">
        <v>0</v>
      </c>
      <c r="BE108" s="9">
        <v>0</v>
      </c>
      <c r="BF108" s="9">
        <v>0</v>
      </c>
      <c r="BG108" s="9">
        <v>0</v>
      </c>
      <c r="BH108" s="9">
        <v>1483.29</v>
      </c>
      <c r="BI108" s="9">
        <v>230.12</v>
      </c>
      <c r="BJ108" s="9">
        <v>839.81</v>
      </c>
      <c r="BK108" s="9">
        <v>659.20999999999992</v>
      </c>
      <c r="BL108" s="9">
        <v>301.36</v>
      </c>
      <c r="BM108" s="9">
        <v>20.190000000000001</v>
      </c>
      <c r="BN108" s="9">
        <v>1674.82</v>
      </c>
      <c r="BO108" s="9">
        <v>118.48</v>
      </c>
      <c r="BP108" s="9">
        <v>1122.26</v>
      </c>
      <c r="BQ108" s="9">
        <v>621.32999999999993</v>
      </c>
      <c r="BR108" s="9">
        <v>15314.8</v>
      </c>
      <c r="BS108" s="9">
        <v>75630.849999999962</v>
      </c>
      <c r="BT108" s="9">
        <v>7326.07</v>
      </c>
      <c r="BU108" s="9">
        <v>942.24</v>
      </c>
      <c r="BV108" s="9">
        <v>376</v>
      </c>
      <c r="BW108" s="9">
        <v>135.6</v>
      </c>
      <c r="BX108" s="9">
        <v>8.2099999999999991</v>
      </c>
      <c r="BY108" s="9">
        <v>0</v>
      </c>
      <c r="BZ108" s="9">
        <v>0</v>
      </c>
      <c r="CA108" s="9">
        <v>0</v>
      </c>
      <c r="CB108" s="9"/>
      <c r="CC108" s="9"/>
      <c r="CD108" s="9"/>
      <c r="CE108" s="9"/>
      <c r="CF108" s="9"/>
      <c r="CG108" s="9"/>
      <c r="CH108" s="9"/>
      <c r="CI108" s="9"/>
      <c r="CJ108" s="9"/>
      <c r="CK108" s="9"/>
      <c r="CL108" s="9"/>
      <c r="CM108" s="9"/>
      <c r="CN108" s="9"/>
      <c r="CO108" s="9"/>
      <c r="CP108" s="9"/>
      <c r="CQ108" s="9"/>
      <c r="CR108" s="9">
        <f t="shared" si="53"/>
        <v>106804.63999999998</v>
      </c>
      <c r="CS108" s="237"/>
      <c r="CU108" s="9">
        <f t="shared" si="59"/>
        <v>106804.63999999998</v>
      </c>
      <c r="CV108" s="9">
        <f t="shared" si="56"/>
        <v>0</v>
      </c>
      <c r="DH108" s="21"/>
      <c r="DP108" s="21"/>
      <c r="DU108" s="21"/>
      <c r="DZ108" s="21"/>
    </row>
    <row r="109" spans="1:130">
      <c r="A109" s="246" t="s">
        <v>324</v>
      </c>
      <c r="B109" s="9">
        <v>0</v>
      </c>
      <c r="C109" s="9">
        <v>0</v>
      </c>
      <c r="D109" s="9">
        <v>0</v>
      </c>
      <c r="E109" s="9">
        <v>0</v>
      </c>
      <c r="F109" s="9">
        <v>0</v>
      </c>
      <c r="G109" s="9">
        <v>0</v>
      </c>
      <c r="H109" s="9">
        <v>0</v>
      </c>
      <c r="I109" s="9">
        <v>0</v>
      </c>
      <c r="J109" s="9">
        <v>0</v>
      </c>
      <c r="K109" s="9">
        <v>0</v>
      </c>
      <c r="L109" s="9">
        <v>0</v>
      </c>
      <c r="M109" s="9">
        <v>0</v>
      </c>
      <c r="N109" s="9">
        <v>0</v>
      </c>
      <c r="O109" s="9">
        <v>0</v>
      </c>
      <c r="P109" s="9">
        <v>0</v>
      </c>
      <c r="Q109" s="9">
        <v>0</v>
      </c>
      <c r="R109" s="9">
        <v>0</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c r="AO109" s="9">
        <v>0</v>
      </c>
      <c r="AP109" s="9">
        <v>0</v>
      </c>
      <c r="AQ109" s="9">
        <v>0</v>
      </c>
      <c r="AR109" s="9">
        <v>0</v>
      </c>
      <c r="AS109" s="9">
        <v>0</v>
      </c>
      <c r="AT109" s="9">
        <v>0</v>
      </c>
      <c r="AU109" s="9">
        <v>0</v>
      </c>
      <c r="AV109" s="9">
        <v>0</v>
      </c>
      <c r="AW109" s="9">
        <v>0</v>
      </c>
      <c r="AX109" s="9">
        <v>0</v>
      </c>
      <c r="AY109" s="9">
        <v>0</v>
      </c>
      <c r="AZ109" s="9">
        <v>0</v>
      </c>
      <c r="BA109" s="9">
        <v>0</v>
      </c>
      <c r="BB109" s="9">
        <v>0</v>
      </c>
      <c r="BC109" s="9">
        <v>0</v>
      </c>
      <c r="BD109" s="9">
        <v>0</v>
      </c>
      <c r="BE109" s="9">
        <v>0</v>
      </c>
      <c r="BF109" s="9">
        <v>0</v>
      </c>
      <c r="BG109" s="9">
        <v>169420.1</v>
      </c>
      <c r="BH109" s="9">
        <v>5238.12</v>
      </c>
      <c r="BI109" s="9">
        <v>-16592.300000000003</v>
      </c>
      <c r="BJ109" s="9">
        <v>2.0999999999999996</v>
      </c>
      <c r="BK109" s="9">
        <v>2.15</v>
      </c>
      <c r="BL109" s="9">
        <v>2.15</v>
      </c>
      <c r="BM109" s="9">
        <v>30.439999999999998</v>
      </c>
      <c r="BN109" s="9">
        <v>3.28</v>
      </c>
      <c r="BO109" s="9">
        <v>2.16</v>
      </c>
      <c r="BP109" s="9">
        <v>2.17</v>
      </c>
      <c r="BQ109" s="9">
        <v>0</v>
      </c>
      <c r="BR109" s="9">
        <v>0</v>
      </c>
      <c r="BS109" s="9">
        <v>0</v>
      </c>
      <c r="BT109" s="9">
        <v>0</v>
      </c>
      <c r="BU109" s="9">
        <v>0</v>
      </c>
      <c r="BV109" s="9">
        <v>0</v>
      </c>
      <c r="BW109" s="9">
        <v>0</v>
      </c>
      <c r="BX109" s="9">
        <v>0</v>
      </c>
      <c r="BY109" s="9">
        <v>0</v>
      </c>
      <c r="BZ109" s="9">
        <v>0</v>
      </c>
      <c r="CA109" s="9">
        <v>0</v>
      </c>
      <c r="CB109" s="9"/>
      <c r="CC109" s="9"/>
      <c r="CD109" s="9"/>
      <c r="CE109" s="9"/>
      <c r="CF109" s="9"/>
      <c r="CG109" s="9"/>
      <c r="CH109" s="9"/>
      <c r="CI109" s="9"/>
      <c r="CJ109" s="9"/>
      <c r="CK109" s="9"/>
      <c r="CL109" s="9"/>
      <c r="CM109" s="9"/>
      <c r="CN109" s="9"/>
      <c r="CO109" s="9"/>
      <c r="CP109" s="9"/>
      <c r="CQ109" s="9"/>
      <c r="CR109" s="9">
        <f t="shared" si="53"/>
        <v>158110.37</v>
      </c>
      <c r="CS109" s="237"/>
      <c r="CU109" s="9">
        <f t="shared" si="59"/>
        <v>158110.37</v>
      </c>
      <c r="CV109" s="9">
        <f t="shared" si="56"/>
        <v>0</v>
      </c>
      <c r="DH109" s="21"/>
      <c r="DP109" s="21"/>
      <c r="DU109" s="21"/>
      <c r="DZ109" s="21"/>
    </row>
    <row r="110" spans="1:130">
      <c r="A110" s="10" t="s">
        <v>325</v>
      </c>
      <c r="B110" s="9">
        <v>0</v>
      </c>
      <c r="C110" s="9">
        <v>0</v>
      </c>
      <c r="D110" s="9">
        <v>0</v>
      </c>
      <c r="E110" s="9">
        <v>0</v>
      </c>
      <c r="F110" s="9">
        <v>0</v>
      </c>
      <c r="G110" s="9">
        <v>0</v>
      </c>
      <c r="H110" s="9">
        <v>0</v>
      </c>
      <c r="I110" s="9">
        <v>0</v>
      </c>
      <c r="J110" s="9">
        <v>0</v>
      </c>
      <c r="K110" s="9">
        <v>0</v>
      </c>
      <c r="L110" s="9">
        <v>0</v>
      </c>
      <c r="M110" s="9">
        <v>0</v>
      </c>
      <c r="N110" s="9">
        <v>0</v>
      </c>
      <c r="O110" s="9">
        <v>0</v>
      </c>
      <c r="P110" s="9">
        <v>0</v>
      </c>
      <c r="Q110" s="9">
        <v>0</v>
      </c>
      <c r="R110" s="9">
        <v>0</v>
      </c>
      <c r="S110" s="9">
        <v>0</v>
      </c>
      <c r="T110" s="9">
        <v>0</v>
      </c>
      <c r="U110" s="9">
        <v>0</v>
      </c>
      <c r="V110" s="9">
        <v>0</v>
      </c>
      <c r="W110" s="9">
        <v>0</v>
      </c>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9">
        <v>0</v>
      </c>
      <c r="AO110" s="9">
        <v>0</v>
      </c>
      <c r="AP110" s="9">
        <v>0</v>
      </c>
      <c r="AQ110" s="9">
        <v>0</v>
      </c>
      <c r="AR110" s="9">
        <v>0</v>
      </c>
      <c r="AS110" s="9">
        <v>0</v>
      </c>
      <c r="AT110" s="9">
        <v>0</v>
      </c>
      <c r="AU110" s="9">
        <v>0</v>
      </c>
      <c r="AV110" s="9">
        <v>0</v>
      </c>
      <c r="AW110" s="9">
        <v>0</v>
      </c>
      <c r="AX110" s="9">
        <v>0</v>
      </c>
      <c r="AY110" s="9">
        <v>0</v>
      </c>
      <c r="AZ110" s="9">
        <v>0</v>
      </c>
      <c r="BA110" s="9">
        <v>0</v>
      </c>
      <c r="BB110" s="9">
        <v>0</v>
      </c>
      <c r="BC110" s="9">
        <v>0</v>
      </c>
      <c r="BD110" s="9">
        <v>0</v>
      </c>
      <c r="BE110" s="9">
        <v>0</v>
      </c>
      <c r="BF110" s="9">
        <v>0</v>
      </c>
      <c r="BG110" s="9">
        <v>1682784.72</v>
      </c>
      <c r="BH110" s="9">
        <v>36192.639999999999</v>
      </c>
      <c r="BI110" s="9">
        <v>32386.589999999997</v>
      </c>
      <c r="BJ110" s="9">
        <v>2030.07</v>
      </c>
      <c r="BK110" s="9">
        <v>-29953.69</v>
      </c>
      <c r="BL110" s="9">
        <v>15.39</v>
      </c>
      <c r="BM110" s="9">
        <v>28.979999999999997</v>
      </c>
      <c r="BN110" s="9">
        <v>1.8199999999999998</v>
      </c>
      <c r="BO110" s="9">
        <v>0.7</v>
      </c>
      <c r="BP110" s="9">
        <v>0.7</v>
      </c>
      <c r="BQ110" s="9">
        <v>0</v>
      </c>
      <c r="BR110" s="9">
        <v>0</v>
      </c>
      <c r="BS110" s="9">
        <v>0</v>
      </c>
      <c r="BT110" s="9">
        <v>0</v>
      </c>
      <c r="BU110" s="9">
        <v>0</v>
      </c>
      <c r="BV110" s="9">
        <v>0</v>
      </c>
      <c r="BW110" s="9">
        <v>0</v>
      </c>
      <c r="BX110" s="9">
        <v>0</v>
      </c>
      <c r="BY110" s="9">
        <v>0</v>
      </c>
      <c r="BZ110" s="9">
        <v>0</v>
      </c>
      <c r="CA110" s="9">
        <v>0</v>
      </c>
      <c r="CB110" s="9"/>
      <c r="CC110" s="9"/>
      <c r="CD110" s="9"/>
      <c r="CE110" s="9"/>
      <c r="CF110" s="9"/>
      <c r="CG110" s="9"/>
      <c r="CH110" s="9"/>
      <c r="CI110" s="9"/>
      <c r="CJ110" s="9"/>
      <c r="CK110" s="9"/>
      <c r="CL110" s="9"/>
      <c r="CM110" s="9"/>
      <c r="CN110" s="9"/>
      <c r="CO110" s="9"/>
      <c r="CP110" s="9"/>
      <c r="CQ110" s="9"/>
      <c r="CR110" s="9">
        <f t="shared" si="53"/>
        <v>1723487.92</v>
      </c>
      <c r="CS110" s="237"/>
      <c r="CU110" s="9">
        <f t="shared" si="59"/>
        <v>1723487.92</v>
      </c>
      <c r="CV110" s="9">
        <f t="shared" si="56"/>
        <v>0</v>
      </c>
      <c r="DH110" s="21"/>
      <c r="DP110" s="21"/>
      <c r="DU110" s="21"/>
      <c r="DZ110" s="21"/>
    </row>
    <row r="111" spans="1:130">
      <c r="A111" t="s">
        <v>379</v>
      </c>
      <c r="B111" s="9">
        <v>0</v>
      </c>
      <c r="C111" s="9">
        <v>0</v>
      </c>
      <c r="D111" s="9">
        <v>0</v>
      </c>
      <c r="E111" s="9">
        <v>0</v>
      </c>
      <c r="F111" s="9">
        <v>0</v>
      </c>
      <c r="G111" s="9">
        <v>0</v>
      </c>
      <c r="H111" s="9">
        <v>0</v>
      </c>
      <c r="I111" s="9">
        <v>0</v>
      </c>
      <c r="J111" s="9">
        <v>0</v>
      </c>
      <c r="K111" s="9">
        <v>0</v>
      </c>
      <c r="L111" s="9">
        <v>0</v>
      </c>
      <c r="M111" s="9">
        <v>0</v>
      </c>
      <c r="N111" s="9">
        <v>0</v>
      </c>
      <c r="O111" s="9">
        <v>0</v>
      </c>
      <c r="P111" s="9">
        <v>0</v>
      </c>
      <c r="Q111" s="9">
        <v>0</v>
      </c>
      <c r="R111" s="9">
        <v>0</v>
      </c>
      <c r="S111" s="9">
        <v>0</v>
      </c>
      <c r="T111" s="9">
        <v>0</v>
      </c>
      <c r="U111" s="9">
        <v>0</v>
      </c>
      <c r="V111" s="9">
        <v>0</v>
      </c>
      <c r="W111" s="9">
        <v>0</v>
      </c>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9">
        <v>0</v>
      </c>
      <c r="AO111" s="9">
        <v>0</v>
      </c>
      <c r="AP111" s="9">
        <v>0</v>
      </c>
      <c r="AQ111" s="9">
        <v>0</v>
      </c>
      <c r="AR111" s="9">
        <v>0</v>
      </c>
      <c r="AS111" s="9">
        <v>0</v>
      </c>
      <c r="AT111" s="9">
        <v>0</v>
      </c>
      <c r="AU111" s="9">
        <v>0</v>
      </c>
      <c r="AV111" s="9">
        <v>0</v>
      </c>
      <c r="AW111" s="9">
        <v>0</v>
      </c>
      <c r="AX111" s="9">
        <v>0</v>
      </c>
      <c r="AY111" s="9">
        <v>0</v>
      </c>
      <c r="AZ111" s="9">
        <v>0</v>
      </c>
      <c r="BA111" s="9">
        <v>0</v>
      </c>
      <c r="BB111" s="9">
        <v>0</v>
      </c>
      <c r="BC111" s="9">
        <v>0</v>
      </c>
      <c r="BD111" s="9">
        <v>0</v>
      </c>
      <c r="BE111" s="9">
        <v>0</v>
      </c>
      <c r="BF111" s="9">
        <v>0</v>
      </c>
      <c r="BG111" s="9">
        <v>0</v>
      </c>
      <c r="BH111" s="9">
        <v>0</v>
      </c>
      <c r="BI111" s="9">
        <v>0</v>
      </c>
      <c r="BJ111" s="9">
        <v>14584.1</v>
      </c>
      <c r="BK111" s="9">
        <v>1645.27</v>
      </c>
      <c r="BL111" s="9">
        <v>19895.490000000002</v>
      </c>
      <c r="BM111" s="9">
        <v>7020.67</v>
      </c>
      <c r="BN111" s="9">
        <v>9428.7400000000016</v>
      </c>
      <c r="BO111" s="9">
        <v>1485.5499999999997</v>
      </c>
      <c r="BP111" s="9">
        <v>3473.7599999999998</v>
      </c>
      <c r="BQ111" s="9">
        <v>14643.129999999997</v>
      </c>
      <c r="BR111" s="9">
        <v>44463.019999999982</v>
      </c>
      <c r="BS111" s="9">
        <v>242318.87000000002</v>
      </c>
      <c r="BT111" s="9">
        <v>27725.23</v>
      </c>
      <c r="BU111" s="9">
        <v>1158.0499999999997</v>
      </c>
      <c r="BV111" s="9">
        <v>28.4</v>
      </c>
      <c r="BW111" s="9">
        <v>1500</v>
      </c>
      <c r="BX111" s="9">
        <v>105</v>
      </c>
      <c r="BY111" s="9">
        <v>0</v>
      </c>
      <c r="BZ111" s="9">
        <v>0</v>
      </c>
      <c r="CA111" s="9">
        <v>0</v>
      </c>
      <c r="CB111" s="9"/>
      <c r="CC111" s="9"/>
      <c r="CD111" s="9"/>
      <c r="CE111" s="9"/>
      <c r="CF111" s="9"/>
      <c r="CG111" s="9"/>
      <c r="CH111" s="9"/>
      <c r="CI111" s="9"/>
      <c r="CJ111" s="9"/>
      <c r="CK111" s="9"/>
      <c r="CL111" s="9"/>
      <c r="CM111" s="9"/>
      <c r="CN111" s="9"/>
      <c r="CO111" s="9"/>
      <c r="CP111" s="9"/>
      <c r="CQ111" s="9"/>
      <c r="CR111" s="9">
        <f t="shared" si="53"/>
        <v>389475.27999999997</v>
      </c>
      <c r="CS111" s="237"/>
      <c r="CU111" s="9">
        <f t="shared" si="59"/>
        <v>389475.27999999997</v>
      </c>
      <c r="CV111" s="9">
        <f t="shared" si="56"/>
        <v>0</v>
      </c>
      <c r="DH111" s="21"/>
      <c r="DP111" s="21"/>
      <c r="DU111" s="21"/>
      <c r="DZ111" s="21"/>
    </row>
    <row r="112" spans="1:130">
      <c r="A112" t="s">
        <v>381</v>
      </c>
      <c r="B112" s="9">
        <f>IFERROR(GETPIVOTDATA("Sum Amount",[2]Sheet2!$A$3,"Date",DATE(B$1,B$2,B$3),"Project","01041294"),0)</f>
        <v>0</v>
      </c>
      <c r="C112" s="9">
        <f>IFERROR(GETPIVOTDATA("Sum Amount",[2]Sheet2!$A$3,"Date",DATE(C$1,C$2,C$3),"Project","01041294"),0)</f>
        <v>0</v>
      </c>
      <c r="D112" s="9">
        <f>IFERROR(GETPIVOTDATA("Sum Amount",[2]Sheet2!$A$3,"Date",DATE(D$1,D$2,D$3),"Project","01041294"),0)</f>
        <v>0</v>
      </c>
      <c r="E112" s="9">
        <f>IFERROR(GETPIVOTDATA("Sum Amount",[2]Sheet2!$A$3,"Date",DATE(E$1,E$2,E$3),"Project","01041294"),0)</f>
        <v>0</v>
      </c>
      <c r="F112" s="9">
        <f>IFERROR(GETPIVOTDATA("Sum Amount",[2]Sheet2!$A$3,"Date",DATE(F$1,F$2,F$3),"Project","01041294"),0)</f>
        <v>0</v>
      </c>
      <c r="G112" s="9">
        <f>IFERROR(GETPIVOTDATA("Sum Amount",[2]Sheet2!$A$3,"Date",DATE(G$1,G$2,G$3),"Project","01041294"),0)</f>
        <v>0</v>
      </c>
      <c r="H112" s="9">
        <f>IFERROR(GETPIVOTDATA("Sum Amount",[2]Sheet2!$A$3,"Date",DATE(H$1,H$2,H$3),"Project","01041294"),0)</f>
        <v>0</v>
      </c>
      <c r="I112" s="9">
        <f>IFERROR(GETPIVOTDATA("Sum Amount",[2]Sheet2!$A$3,"Date",DATE(I$1,I$2,I$3),"Project","01041294"),0)</f>
        <v>0</v>
      </c>
      <c r="J112" s="9">
        <f>IFERROR(GETPIVOTDATA("Sum Amount",[2]Sheet2!$A$3,"Date",DATE(J$1,J$2,J$3),"Project","01041294"),0)</f>
        <v>0</v>
      </c>
      <c r="K112" s="9">
        <f>IFERROR(GETPIVOTDATA("Sum Amount",[2]Sheet2!$A$3,"Date",DATE(K$1,K$2,K$3),"Project","01041294"),0)</f>
        <v>0</v>
      </c>
      <c r="L112" s="9">
        <f>IFERROR(GETPIVOTDATA("Sum Amount",[2]Sheet2!$A$3,"Date",DATE(L$1,L$2,L$3),"Project","01041294"),0)</f>
        <v>0</v>
      </c>
      <c r="M112" s="9">
        <f>IFERROR(GETPIVOTDATA("Sum Amount",[2]Sheet2!$A$3,"Date",DATE(M$1,M$2,M$3),"Project","01041294"),0)</f>
        <v>0</v>
      </c>
      <c r="N112" s="9">
        <f>IFERROR(GETPIVOTDATA("Sum Amount",[2]Sheet2!$A$3,"Date",DATE(N$1,N$2,N$3),"Project","01041294"),0)</f>
        <v>0</v>
      </c>
      <c r="O112" s="9">
        <f>IFERROR(GETPIVOTDATA("Sum Amount",[2]Sheet2!$A$3,"Date",DATE(O$1,O$2,O$3),"Project","01041294"),0)</f>
        <v>0</v>
      </c>
      <c r="P112" s="9">
        <f>IFERROR(GETPIVOTDATA("Sum Amount",[2]Sheet2!$A$3,"Date",DATE(P$1,P$2,P$3),"Project","01041294"),0)</f>
        <v>0</v>
      </c>
      <c r="Q112" s="9">
        <f>IFERROR(GETPIVOTDATA("Sum Amount",[2]Sheet2!$A$3,"Date",DATE(Q$1,Q$2,Q$3),"Project","01041294"),0)</f>
        <v>0</v>
      </c>
      <c r="R112" s="9">
        <f>IFERROR(GETPIVOTDATA("Sum Amount",[2]Sheet2!$A$3,"Date",DATE(R$1,R$2,R$3),"Project","01041294"),0)</f>
        <v>0</v>
      </c>
      <c r="S112" s="9">
        <f>IFERROR(GETPIVOTDATA("Sum Amount",[2]Sheet2!$A$3,"Date",DATE(S$1,S$2,S$3),"Project","01041294"),0)</f>
        <v>0</v>
      </c>
      <c r="T112" s="9">
        <f>IFERROR(GETPIVOTDATA("Sum Amount",[2]Sheet2!$A$3,"Date",DATE(T$1,T$2,T$3),"Project","01041294"),0)</f>
        <v>0</v>
      </c>
      <c r="U112" s="9">
        <f>IFERROR(GETPIVOTDATA("Sum Amount",[2]Sheet2!$A$3,"Date",DATE(U$1,U$2,U$3),"Project","01041294"),0)</f>
        <v>0</v>
      </c>
      <c r="V112" s="9">
        <f>IFERROR(GETPIVOTDATA("Sum Amount",[2]Sheet2!$A$3,"Date",DATE(V$1,V$2,V$3),"Project","01041294"),0)</f>
        <v>0</v>
      </c>
      <c r="W112" s="9">
        <f>IFERROR(GETPIVOTDATA("Sum Amount",[2]Sheet2!$A$3,"Date",DATE(W$1,W$2,W$3),"Project","01041294"),0)</f>
        <v>0</v>
      </c>
      <c r="X112" s="9">
        <f>IFERROR(GETPIVOTDATA("Sum Amount",[2]Sheet2!$A$3,"Date",DATE(X$1,X$2,X$3),"Project","01041294"),0)</f>
        <v>0</v>
      </c>
      <c r="Y112" s="9">
        <f>IFERROR(GETPIVOTDATA("Sum Amount",[2]Sheet2!$A$3,"Date",DATE(Y$1,Y$2,Y$3),"Project","01041294"),0)</f>
        <v>0</v>
      </c>
      <c r="Z112" s="9">
        <f>IFERROR(GETPIVOTDATA("Sum Amount",[2]Sheet2!$A$3,"Date",DATE(Z$1,Z$2,Z$3),"Project","01041294"),0)</f>
        <v>0</v>
      </c>
      <c r="AA112" s="9">
        <f>IFERROR(GETPIVOTDATA("Sum Amount",[2]Sheet2!$A$3,"Date",DATE(AA$1,AA$2,AA$3),"Project","01041294"),0)</f>
        <v>0</v>
      </c>
      <c r="AB112" s="9">
        <f>IFERROR(GETPIVOTDATA("Sum Amount",[2]Sheet2!$A$3,"Date",DATE(AB$1,AB$2,AB$3),"Project","01041294"),0)</f>
        <v>0</v>
      </c>
      <c r="AC112" s="9">
        <f>IFERROR(GETPIVOTDATA("Sum Amount",[2]Sheet2!$A$3,"Date",DATE(AC$1,AC$2,AC$3),"Project","01041294"),0)</f>
        <v>0</v>
      </c>
      <c r="AD112" s="9">
        <f>IFERROR(GETPIVOTDATA("Sum Amount",[2]Sheet2!$A$3,"Date",DATE(AD$1,AD$2,AD$3),"Project","01041294"),0)</f>
        <v>0</v>
      </c>
      <c r="AE112" s="9">
        <f>IFERROR(GETPIVOTDATA("Sum Amount",[2]Sheet2!$A$3,"Date",DATE(AE$1,AE$2,AE$3),"Project","01041294"),0)</f>
        <v>0</v>
      </c>
      <c r="AF112" s="9">
        <f>IFERROR(GETPIVOTDATA("Sum Amount",[2]Sheet2!$A$3,"Date",DATE(AF$1,AF$2,AF$3),"Project","01041294"),0)</f>
        <v>0</v>
      </c>
      <c r="AG112" s="9">
        <f>IFERROR(GETPIVOTDATA("Sum Amount",[2]Sheet2!$A$3,"Date",DATE(AG$1,AG$2,AG$3),"Project","01041294"),0)</f>
        <v>0</v>
      </c>
      <c r="AH112" s="9">
        <f>IFERROR(GETPIVOTDATA("Sum Amount",[2]Sheet2!$A$3,"Date",DATE(AH$1,AH$2,AH$3),"Project","01041294"),0)</f>
        <v>0</v>
      </c>
      <c r="AI112" s="9">
        <f>IFERROR(GETPIVOTDATA("Sum Amount",[2]Sheet2!$A$3,"Date",DATE(AI$1,AI$2,AI$3),"Project","01041294"),0)</f>
        <v>0</v>
      </c>
      <c r="AJ112" s="9">
        <f>IFERROR(GETPIVOTDATA("Sum Amount",[2]Sheet2!$A$3,"Date",DATE(AJ$1,AJ$2,AJ$3),"Project","01041294"),0)</f>
        <v>0</v>
      </c>
      <c r="AK112" s="9">
        <f>IFERROR(GETPIVOTDATA("Sum Amount",[2]Sheet2!$A$3,"Date",DATE(AK$1,AK$2,AK$3),"Project","01041294"),0)</f>
        <v>0</v>
      </c>
      <c r="AL112" s="9">
        <f>IFERROR(GETPIVOTDATA("Sum Amount",[2]Sheet2!$A$3,"Date",DATE(AL$1,AL$2,AL$3),"Project","01041294"),0)</f>
        <v>0</v>
      </c>
      <c r="AM112" s="9">
        <f>IFERROR(GETPIVOTDATA("Sum Amount",[2]Sheet2!$A$3,"Date",DATE(AM$1,AM$2,AM$3),"Project","01041294"),0)</f>
        <v>0</v>
      </c>
      <c r="AN112" s="9">
        <f>IFERROR(GETPIVOTDATA("Sum Amount",[2]Sheet2!$A$3,"Date",DATE(AN$1,AN$2,AN$3),"Project","01041294"),0)</f>
        <v>0</v>
      </c>
      <c r="AO112" s="9">
        <f>IFERROR(GETPIVOTDATA("Sum Amount",[2]Sheet2!$A$3,"Date",DATE(AO$1,AO$2,AO$3),"Project","01041294"),0)</f>
        <v>0</v>
      </c>
      <c r="AP112" s="9">
        <f>IFERROR(GETPIVOTDATA("Sum Amount",[2]Sheet2!$A$3,"Date",DATE(AP$1,AP$2,AP$3),"Project","01041294"),0)</f>
        <v>0</v>
      </c>
      <c r="AQ112" s="9">
        <f>IFERROR(GETPIVOTDATA("Sum Amount",[2]Sheet2!$A$3,"Date",DATE(AQ$1,AQ$2,AQ$3),"Project","01041294"),0)</f>
        <v>0</v>
      </c>
      <c r="AR112" s="9">
        <f>IFERROR(GETPIVOTDATA("Sum Amount",[2]Sheet2!$A$3,"Date",DATE(AR$1,AR$2,AR$3),"Project","01041294"),0)</f>
        <v>0</v>
      </c>
      <c r="AS112" s="9">
        <f>IFERROR(GETPIVOTDATA("Sum Amount",[2]Sheet2!$A$3,"Date",DATE(AS$1,AS$2,AS$3),"Project","01041294"),0)</f>
        <v>0</v>
      </c>
      <c r="AT112" s="9">
        <f>IFERROR(GETPIVOTDATA("Sum Amount",[2]Sheet2!$A$3,"Date",DATE(AT$1,AT$2,AT$3),"Project","01041294"),0)</f>
        <v>0</v>
      </c>
      <c r="AU112" s="9">
        <f>IFERROR(GETPIVOTDATA("Sum Amount",[2]Sheet2!$A$3,"Date",DATE(AU$1,AU$2,AU$3),"Project","01041294"),0)</f>
        <v>0</v>
      </c>
      <c r="AV112" s="9">
        <f>IFERROR(GETPIVOTDATA("Sum Amount",[2]Sheet2!$A$3,"Date",DATE(AV$1,AV$2,AV$3),"Project","01041294"),0)</f>
        <v>0</v>
      </c>
      <c r="AW112" s="9">
        <f>IFERROR(GETPIVOTDATA("Sum Amount",[2]Sheet2!$A$3,"Date",DATE(AW$1,AW$2,AW$3),"Project","01041294"),0)</f>
        <v>0</v>
      </c>
      <c r="AX112" s="9">
        <f>IFERROR(GETPIVOTDATA("Sum Amount",[2]Sheet2!$A$3,"Date",DATE(AX$1,AX$2,AX$3),"Project","01041294"),0)</f>
        <v>0</v>
      </c>
      <c r="AY112" s="9">
        <f>IFERROR(GETPIVOTDATA("Sum Amount",[2]Sheet2!$A$3,"Date",DATE(AY$1,AY$2,AY$3),"Project","01041294"),0)</f>
        <v>0</v>
      </c>
      <c r="AZ112" s="9">
        <f>IFERROR(GETPIVOTDATA("Sum Amount",[2]Sheet2!$A$3,"Date",DATE(AZ$1,AZ$2,AZ$3),"Project","01041294"),0)</f>
        <v>0</v>
      </c>
      <c r="BA112" s="9">
        <f>IFERROR(GETPIVOTDATA("Sum Amount",[2]Sheet2!$A$3,"Date",DATE(BA$1,BA$2,BA$3),"Project","01041294"),0)</f>
        <v>0</v>
      </c>
      <c r="BB112" s="9">
        <f>IFERROR(GETPIVOTDATA("Sum Amount",[2]Sheet2!$A$3,"Date",DATE(BB$1,BB$2,BB$3),"Project","01041294"),0)</f>
        <v>0</v>
      </c>
      <c r="BC112" s="9">
        <f>IFERROR(GETPIVOTDATA("Sum Amount",[2]Sheet2!$A$3,"Date",DATE(BC$1,BC$2,BC$3),"Project","01041294"),0)</f>
        <v>0</v>
      </c>
      <c r="BD112" s="9">
        <f>IFERROR(GETPIVOTDATA("Sum Amount",[2]Sheet2!$A$3,"Date",DATE(BD$1,BD$2,BD$3),"Project","01041294"),0)</f>
        <v>0</v>
      </c>
      <c r="BE112" s="9">
        <f>IFERROR(GETPIVOTDATA("Sum Amount",[2]Sheet2!$A$3,"Date",DATE(BE$1,BE$2,BE$3),"Project","01041294"),0)</f>
        <v>0</v>
      </c>
      <c r="BF112" s="9">
        <f>IFERROR(GETPIVOTDATA("Sum Amount",[2]Sheet2!$A$3,"Date",DATE(BF$1,BF$2,BF$3),"Project","01041294"),0)</f>
        <v>0</v>
      </c>
      <c r="BG112" s="9">
        <f>IFERROR(GETPIVOTDATA("Sum Amount",[2]Sheet2!$A$3,"Date",DATE(BG$1,BG$2,BG$3),"Project","01041294"),0)</f>
        <v>0</v>
      </c>
      <c r="BH112" s="9">
        <f>IFERROR(GETPIVOTDATA("Sum Amount",[2]Sheet2!$A$3,"Date",DATE(BH$1,BH$2,BH$3),"Project","01041294"),0)</f>
        <v>0</v>
      </c>
      <c r="BI112" s="9">
        <f>IFERROR(GETPIVOTDATA("Sum Amount",[2]Sheet2!$A$3,"Date",DATE(BI$1,BI$2,BI$3),"Project","01041294"),0)</f>
        <v>0</v>
      </c>
      <c r="BJ112" s="9">
        <f>IFERROR(GETPIVOTDATA("Sum Amount",[2]Sheet2!$A$3,"Date",DATE(BJ$1,BJ$2,BJ$3),"Project","01041294"),0)</f>
        <v>0</v>
      </c>
      <c r="BK112" s="9">
        <f>IFERROR(GETPIVOTDATA("Sum Amount",[2]Sheet2!$A$3,"Date",DATE(BK$1,BK$2,BK$3),"Project","01041294"),0)</f>
        <v>26762.560000000001</v>
      </c>
      <c r="BL112" s="9">
        <f>IFERROR(GETPIVOTDATA("Sum Amount",[2]Sheet2!$A$3,"Date",DATE(BL$1,BL$2,BL$3),"Project","01041294"),0)</f>
        <v>10413.57</v>
      </c>
      <c r="BM112" s="9">
        <f>IFERROR(GETPIVOTDATA("Sum Amount",[2]Sheet2!$A$3,"Date",DATE(BM$1,BM$2,BM$3),"Project","01041294"),0)</f>
        <v>581.97</v>
      </c>
      <c r="BN112" s="9">
        <f>IFERROR(GETPIVOTDATA("Sum Amount",[2]Sheet2!$A$3,"Date",DATE(BN$1,BN$2,BN$3),"Project","01041294"),0)</f>
        <v>984.73</v>
      </c>
      <c r="BO112" s="9">
        <f>IFERROR(GETPIVOTDATA("Sum Amount",[2]Sheet2!$A$3,"Date",DATE(BO$1,BO$2,BO$3),"Project","01041294"),0)</f>
        <v>1022.5</v>
      </c>
      <c r="BP112" s="9">
        <f>IFERROR(GETPIVOTDATA("Sum Amount",[2]Sheet2!$A$3,"Date",DATE(BP$1,BP$2,BP$3),"Project","01041294"),0)</f>
        <v>6716.57</v>
      </c>
      <c r="BQ112" s="9">
        <f>IFERROR(GETPIVOTDATA("Sum Amount",[2]Sheet2!$A$3,"Date",DATE(BQ$1,BQ$2,BQ$3),"Project","01041294"),0)</f>
        <v>147.94</v>
      </c>
      <c r="BR112" s="9">
        <f>IFERROR(GETPIVOTDATA("Sum Amount",[2]Sheet2!$A$3,"Date",DATE(BR$1,BR$2,BR$3),"Project","01041294"),0)</f>
        <v>4842.1499999999996</v>
      </c>
      <c r="BS112" s="9">
        <f>IFERROR(GETPIVOTDATA("Sum Amount",[2]Sheet2!$A$3,"Date",DATE(BS$1,BS$2,BS$3),"Project","01041294"),0)</f>
        <v>522.89</v>
      </c>
      <c r="BT112" s="9">
        <f>IFERROR(GETPIVOTDATA("Sum Amount",[2]Sheet2!$A$3,"Date",DATE(BT$1,BT$2,BT$3),"Project","01041294"),0)</f>
        <v>57.28</v>
      </c>
      <c r="BU112" s="9">
        <f>IFERROR(GETPIVOTDATA("Sum Amount",[2]Sheet2!$A$3,"Date",DATE(BU$1,BU$2,BU$3),"Project","01041294"),0)</f>
        <v>17.940000000000001</v>
      </c>
      <c r="BV112" s="9">
        <f>IFERROR(GETPIVOTDATA("Sum Amount",[2]Sheet2!$A$3,"Date",DATE(BV$1,BV$2,BV$3),"Project","01041294"),0)</f>
        <v>17.14</v>
      </c>
      <c r="BW112" s="9">
        <f>IFERROR(GETPIVOTDATA("Sum Amount",[2]Sheet2!$A$3,"Date",DATE(BW$1,BW$2,BW$3),"Project","01041294"),0)</f>
        <v>17.14</v>
      </c>
      <c r="BX112" s="9">
        <f>IFERROR(GETPIVOTDATA("Sum Amount",[2]Sheet2!$A$3,"Date",DATE(BX$1,BX$2,BX$3),"Project","01041294"),0)</f>
        <v>0</v>
      </c>
      <c r="BY112" s="9">
        <f>IFERROR(GETPIVOTDATA("Sum Amount",[2]Sheet2!$A$3,"Date",DATE(BY$1,BY$2,BY$3),"Project","01041294"),0)</f>
        <v>0</v>
      </c>
      <c r="BZ112" s="9">
        <f>IFERROR(GETPIVOTDATA("Sum Amount",[2]Sheet2!$A$3,"Date",DATE(BZ$1,BZ$2,BZ$3),"Project","01041294"),0)</f>
        <v>448.75</v>
      </c>
      <c r="CA112" s="9">
        <f>IFERROR(GETPIVOTDATA("Sum Amount",[2]Sheet2!$A$3,"Date",DATE(CA$1,CA$2,CA$3),"Project","01041294"),0)</f>
        <v>-417.34</v>
      </c>
      <c r="CB112" s="9"/>
      <c r="CC112" s="9"/>
      <c r="CD112" s="9"/>
      <c r="CE112" s="9"/>
      <c r="CF112" s="9"/>
      <c r="CG112" s="9"/>
      <c r="CH112" s="9"/>
      <c r="CI112" s="9"/>
      <c r="CJ112" s="9"/>
      <c r="CK112" s="9"/>
      <c r="CL112" s="9"/>
      <c r="CM112" s="9"/>
      <c r="CN112" s="9"/>
      <c r="CO112" s="9"/>
      <c r="CP112" s="9"/>
      <c r="CQ112" s="9"/>
      <c r="CR112" s="9">
        <f t="shared" si="53"/>
        <v>52135.790000000015</v>
      </c>
      <c r="CS112" s="237"/>
      <c r="CU112" s="9">
        <f t="shared" si="59"/>
        <v>52135.790000000015</v>
      </c>
      <c r="CV112" s="9">
        <f t="shared" ref="CV112" si="60">SUM(B112:AI112)</f>
        <v>0</v>
      </c>
      <c r="DH112" s="21"/>
      <c r="DP112" s="21"/>
      <c r="DU112" s="21"/>
      <c r="DZ112" s="21"/>
    </row>
    <row r="113" spans="1:130" ht="13.5" thickBot="1">
      <c r="A113" t="s">
        <v>63</v>
      </c>
      <c r="B113" s="228">
        <f>SUM(B64:B112)</f>
        <v>2298.21</v>
      </c>
      <c r="C113" s="228">
        <f t="shared" ref="C113:BN113" si="61">SUM(C64:C112)</f>
        <v>2559.17</v>
      </c>
      <c r="D113" s="228">
        <f t="shared" si="61"/>
        <v>3067.23</v>
      </c>
      <c r="E113" s="228">
        <f t="shared" si="61"/>
        <v>18212.27</v>
      </c>
      <c r="F113" s="228">
        <f t="shared" si="61"/>
        <v>21387.94</v>
      </c>
      <c r="G113" s="228">
        <f t="shared" si="61"/>
        <v>7835.8399999999983</v>
      </c>
      <c r="H113" s="228">
        <f t="shared" si="61"/>
        <v>2465880.1700000009</v>
      </c>
      <c r="I113" s="228">
        <f t="shared" si="61"/>
        <v>-1494584.4300000002</v>
      </c>
      <c r="J113" s="228">
        <f t="shared" si="61"/>
        <v>345546.07000000007</v>
      </c>
      <c r="K113" s="228">
        <f t="shared" si="61"/>
        <v>3068405.94</v>
      </c>
      <c r="L113" s="228">
        <f t="shared" si="61"/>
        <v>-839920.87000000058</v>
      </c>
      <c r="M113" s="228">
        <f t="shared" si="61"/>
        <v>2054901.4700000007</v>
      </c>
      <c r="N113" s="228">
        <f t="shared" si="61"/>
        <v>10924107.629999988</v>
      </c>
      <c r="O113" s="228">
        <f t="shared" si="61"/>
        <v>-1063493.2200000025</v>
      </c>
      <c r="P113" s="228">
        <f t="shared" si="61"/>
        <v>4608732.4899999984</v>
      </c>
      <c r="Q113" s="228">
        <f t="shared" si="61"/>
        <v>7276591.5499999998</v>
      </c>
      <c r="R113" s="228">
        <f t="shared" si="61"/>
        <v>3901250.9699999993</v>
      </c>
      <c r="S113" s="228">
        <f t="shared" si="61"/>
        <v>5849021.0800000001</v>
      </c>
      <c r="T113" s="228">
        <f t="shared" si="61"/>
        <v>5428772.8900000015</v>
      </c>
      <c r="U113" s="228">
        <f t="shared" si="61"/>
        <v>3908874.5399999958</v>
      </c>
      <c r="V113" s="228">
        <f t="shared" si="61"/>
        <v>3720511.1299999985</v>
      </c>
      <c r="W113" s="228">
        <f t="shared" si="61"/>
        <v>3326284.3399999994</v>
      </c>
      <c r="X113" s="228">
        <f t="shared" si="61"/>
        <v>-899012.60999999975</v>
      </c>
      <c r="Y113" s="228">
        <f t="shared" si="61"/>
        <v>17706.650000000052</v>
      </c>
      <c r="Z113" s="228">
        <f t="shared" si="61"/>
        <v>328965.19</v>
      </c>
      <c r="AA113" s="228">
        <f t="shared" si="61"/>
        <v>428713.12999999989</v>
      </c>
      <c r="AB113" s="228">
        <f t="shared" si="61"/>
        <v>845312.25999999978</v>
      </c>
      <c r="AC113" s="228">
        <f t="shared" si="61"/>
        <v>1378538.6300000001</v>
      </c>
      <c r="AD113" s="228">
        <f t="shared" si="61"/>
        <v>550012.12999999989</v>
      </c>
      <c r="AE113" s="228">
        <f t="shared" si="61"/>
        <v>1571916.0299999993</v>
      </c>
      <c r="AF113" s="228">
        <f t="shared" si="61"/>
        <v>2115413.1599999997</v>
      </c>
      <c r="AG113" s="228">
        <f t="shared" si="61"/>
        <v>241001.14999999994</v>
      </c>
      <c r="AH113" s="228">
        <f t="shared" si="61"/>
        <v>1227207.0100000005</v>
      </c>
      <c r="AI113" s="228">
        <f t="shared" si="61"/>
        <v>5498837.29</v>
      </c>
      <c r="AJ113" s="228">
        <f t="shared" si="61"/>
        <v>146747.93000000037</v>
      </c>
      <c r="AK113" s="228">
        <f t="shared" si="61"/>
        <v>2351695.1999999993</v>
      </c>
      <c r="AL113" s="228">
        <f t="shared" si="61"/>
        <v>2570578.149999999</v>
      </c>
      <c r="AM113" s="228">
        <f t="shared" si="61"/>
        <v>1661882.1300000004</v>
      </c>
      <c r="AN113" s="228">
        <f t="shared" si="61"/>
        <v>1832678.7699999996</v>
      </c>
      <c r="AO113" s="228">
        <f t="shared" si="61"/>
        <v>8067812.0899999999</v>
      </c>
      <c r="AP113" s="228">
        <f t="shared" si="61"/>
        <v>-807727.28000000073</v>
      </c>
      <c r="AQ113" s="228">
        <f t="shared" si="61"/>
        <v>2490071.21</v>
      </c>
      <c r="AR113" s="228">
        <f t="shared" si="61"/>
        <v>6582449.1000000024</v>
      </c>
      <c r="AS113" s="228">
        <f t="shared" si="61"/>
        <v>1131893.2600000012</v>
      </c>
      <c r="AT113" s="228">
        <f t="shared" si="61"/>
        <v>5091254.8800000027</v>
      </c>
      <c r="AU113" s="228">
        <f t="shared" si="61"/>
        <v>8796946.4000000004</v>
      </c>
      <c r="AV113" s="228">
        <f t="shared" si="61"/>
        <v>-3225468.1799999978</v>
      </c>
      <c r="AW113" s="228">
        <f t="shared" si="61"/>
        <v>2921067.1100000017</v>
      </c>
      <c r="AX113" s="228">
        <f t="shared" si="61"/>
        <v>7236060.9299999969</v>
      </c>
      <c r="AY113" s="228">
        <f t="shared" si="61"/>
        <v>399507.58000000188</v>
      </c>
      <c r="AZ113" s="228">
        <f t="shared" si="61"/>
        <v>4724106.8699999992</v>
      </c>
      <c r="BA113" s="228">
        <f t="shared" si="61"/>
        <v>9281906.2600000016</v>
      </c>
      <c r="BB113" s="228">
        <f t="shared" si="61"/>
        <v>1345186.7199999997</v>
      </c>
      <c r="BC113" s="228">
        <f t="shared" si="61"/>
        <v>6919754.2999999942</v>
      </c>
      <c r="BD113" s="228">
        <f t="shared" si="61"/>
        <v>7201489.3699999964</v>
      </c>
      <c r="BE113" s="228">
        <f t="shared" si="61"/>
        <v>3928117.2800000017</v>
      </c>
      <c r="BF113" s="228">
        <f t="shared" si="61"/>
        <v>5617023.6900000013</v>
      </c>
      <c r="BG113" s="228">
        <f t="shared" si="61"/>
        <v>11558524.42</v>
      </c>
      <c r="BH113" s="228">
        <f t="shared" si="61"/>
        <v>-516514.62999999884</v>
      </c>
      <c r="BI113" s="228">
        <f t="shared" si="61"/>
        <v>5319931.7600000007</v>
      </c>
      <c r="BJ113" s="228">
        <f t="shared" si="61"/>
        <v>12286307.920000007</v>
      </c>
      <c r="BK113" s="228">
        <f t="shared" si="61"/>
        <v>1103600.1500000004</v>
      </c>
      <c r="BL113" s="228">
        <f t="shared" si="61"/>
        <v>6005619.2199999988</v>
      </c>
      <c r="BM113" s="228">
        <f t="shared" si="61"/>
        <v>12600884.08</v>
      </c>
      <c r="BN113" s="228">
        <f t="shared" si="61"/>
        <v>-1101793.8999999985</v>
      </c>
      <c r="BO113" s="228">
        <f t="shared" ref="BO113:CA113" si="62">SUM(BO64:BO112)</f>
        <v>6170409.3500000006</v>
      </c>
      <c r="BP113" s="228">
        <f t="shared" si="62"/>
        <v>8047964.5200000005</v>
      </c>
      <c r="BQ113" s="228">
        <f t="shared" si="62"/>
        <v>1794004.2399999995</v>
      </c>
      <c r="BR113" s="228">
        <f t="shared" si="62"/>
        <v>3339057.1900000009</v>
      </c>
      <c r="BS113" s="228">
        <f t="shared" si="62"/>
        <v>3471243.9800000004</v>
      </c>
      <c r="BT113" s="228">
        <f t="shared" si="62"/>
        <v>-122303.25999999982</v>
      </c>
      <c r="BU113" s="228">
        <f t="shared" si="62"/>
        <v>2822066.79</v>
      </c>
      <c r="BV113" s="228">
        <f t="shared" si="62"/>
        <v>4736854.3200000022</v>
      </c>
      <c r="BW113" s="228">
        <f t="shared" si="62"/>
        <v>1883863.2799999998</v>
      </c>
      <c r="BX113" s="228">
        <f t="shared" si="62"/>
        <v>3077964.48</v>
      </c>
      <c r="BY113" s="228">
        <f t="shared" si="62"/>
        <v>5233218.16</v>
      </c>
      <c r="BZ113" s="228">
        <f t="shared" si="62"/>
        <v>788547.63000000012</v>
      </c>
      <c r="CA113" s="228">
        <f t="shared" si="62"/>
        <v>1124306.0799999998</v>
      </c>
      <c r="CB113" s="228">
        <f t="shared" ref="CB113:CQ113" si="63">SUM(CB64:CB111)</f>
        <v>0</v>
      </c>
      <c r="CC113" s="228">
        <f t="shared" si="63"/>
        <v>0</v>
      </c>
      <c r="CD113" s="228">
        <f t="shared" si="63"/>
        <v>0</v>
      </c>
      <c r="CE113" s="228">
        <f t="shared" si="63"/>
        <v>0</v>
      </c>
      <c r="CF113" s="228">
        <f t="shared" si="63"/>
        <v>0</v>
      </c>
      <c r="CG113" s="228">
        <f t="shared" si="63"/>
        <v>0</v>
      </c>
      <c r="CH113" s="228">
        <f t="shared" si="63"/>
        <v>0</v>
      </c>
      <c r="CI113" s="228">
        <f t="shared" si="63"/>
        <v>0</v>
      </c>
      <c r="CJ113" s="228">
        <f t="shared" si="63"/>
        <v>0</v>
      </c>
      <c r="CK113" s="228">
        <f t="shared" si="63"/>
        <v>0</v>
      </c>
      <c r="CL113" s="228">
        <f t="shared" si="63"/>
        <v>0</v>
      </c>
      <c r="CM113" s="228">
        <f t="shared" si="63"/>
        <v>0</v>
      </c>
      <c r="CN113" s="228">
        <f t="shared" si="63"/>
        <v>0</v>
      </c>
      <c r="CO113" s="228">
        <f t="shared" si="63"/>
        <v>0</v>
      </c>
      <c r="CP113" s="228">
        <f t="shared" si="63"/>
        <v>0</v>
      </c>
      <c r="CQ113" s="228">
        <f t="shared" si="63"/>
        <v>0</v>
      </c>
      <c r="CR113" s="9">
        <f>SUM(B113:CQ113)</f>
        <v>242729641.97999999</v>
      </c>
      <c r="CU113" s="9">
        <f t="shared" si="59"/>
        <v>186637040.25</v>
      </c>
      <c r="CV113" s="9">
        <f>SUM(B113:AI113)</f>
        <v>66840852.42999997</v>
      </c>
      <c r="DH113" s="21"/>
      <c r="DP113" s="21"/>
      <c r="DU113" s="21"/>
      <c r="DZ113" s="21"/>
    </row>
    <row r="114" spans="1:130" ht="13.5" thickTop="1">
      <c r="B114" s="238">
        <f>AVERAGE(B113:BP113)/AVERAGE(B57:BP57)</f>
        <v>-1.0922110271511873</v>
      </c>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R114" s="239"/>
      <c r="AS114" s="239"/>
      <c r="AT114" s="239"/>
      <c r="AU114" s="239"/>
      <c r="AV114" s="239"/>
      <c r="AW114" s="239"/>
      <c r="AX114" s="239"/>
      <c r="AY114" s="239"/>
      <c r="AZ114" s="239"/>
      <c r="BA114" s="239"/>
      <c r="BB114" s="239"/>
      <c r="BC114" s="254"/>
      <c r="BD114" s="239"/>
      <c r="BE114" s="239"/>
      <c r="BF114" s="239"/>
      <c r="BG114" s="239"/>
      <c r="BH114" s="239"/>
      <c r="BI114" s="239"/>
      <c r="BJ114" s="239"/>
      <c r="BK114" s="239"/>
      <c r="BL114" s="239"/>
      <c r="BM114" s="239"/>
    </row>
    <row r="115" spans="1:130" s="9" customFormat="1" ht="15">
      <c r="BC115" s="7"/>
      <c r="BL115" s="240"/>
    </row>
    <row r="116" spans="1:130">
      <c r="A116" s="3" t="s">
        <v>91</v>
      </c>
      <c r="B116" s="2" t="s">
        <v>103</v>
      </c>
      <c r="C116" s="2" t="s">
        <v>104</v>
      </c>
      <c r="D116" s="2" t="s">
        <v>105</v>
      </c>
      <c r="E116" s="2" t="s">
        <v>106</v>
      </c>
      <c r="F116" s="2" t="s">
        <v>107</v>
      </c>
      <c r="G116" s="2" t="s">
        <v>108</v>
      </c>
      <c r="H116" s="2" t="s">
        <v>109</v>
      </c>
      <c r="I116" s="2" t="s">
        <v>110</v>
      </c>
      <c r="J116" s="2" t="s">
        <v>111</v>
      </c>
      <c r="K116" s="2" t="s">
        <v>112</v>
      </c>
      <c r="L116" s="2" t="s">
        <v>113</v>
      </c>
      <c r="M116" s="2" t="s">
        <v>114</v>
      </c>
      <c r="N116" s="2" t="s">
        <v>115</v>
      </c>
      <c r="O116" s="2" t="s">
        <v>116</v>
      </c>
      <c r="P116" s="2" t="s">
        <v>117</v>
      </c>
      <c r="Q116" s="2" t="s">
        <v>118</v>
      </c>
      <c r="R116" s="2" t="s">
        <v>119</v>
      </c>
      <c r="S116" s="2" t="s">
        <v>120</v>
      </c>
      <c r="T116" s="2" t="s">
        <v>121</v>
      </c>
      <c r="U116" s="2" t="s">
        <v>122</v>
      </c>
      <c r="V116" s="2" t="s">
        <v>123</v>
      </c>
    </row>
    <row r="117" spans="1:130">
      <c r="A117" s="2" t="s">
        <v>93</v>
      </c>
      <c r="B117" s="26">
        <v>0.52500000000000002</v>
      </c>
      <c r="C117" s="26">
        <v>4.7500000000000001E-2</v>
      </c>
      <c r="D117" s="26">
        <v>4.2799999999999998E-2</v>
      </c>
      <c r="E117" s="26">
        <v>3.85E-2</v>
      </c>
      <c r="F117" s="26">
        <v>3.4700000000000002E-2</v>
      </c>
      <c r="G117" s="26">
        <v>3.1199999999999999E-2</v>
      </c>
      <c r="H117" s="26">
        <v>2.9499999999999998E-2</v>
      </c>
      <c r="I117" s="26">
        <v>2.9499999999999998E-2</v>
      </c>
      <c r="J117" s="26">
        <v>2.9600000000000001E-2</v>
      </c>
      <c r="K117" s="26">
        <v>2.9499999999999998E-2</v>
      </c>
      <c r="L117" s="26">
        <v>2.9600000000000001E-2</v>
      </c>
      <c r="M117" s="26">
        <v>2.9499999999999998E-2</v>
      </c>
      <c r="N117" s="26">
        <v>2.9600000000000001E-2</v>
      </c>
      <c r="O117" s="26">
        <v>2.9499999999999998E-2</v>
      </c>
      <c r="P117" s="26">
        <v>2.9600000000000001E-2</v>
      </c>
      <c r="Q117" s="26">
        <v>1.46E-2</v>
      </c>
      <c r="R117" s="26"/>
      <c r="S117" s="26"/>
      <c r="T117" s="26"/>
      <c r="U117" s="26"/>
      <c r="V117" s="26"/>
    </row>
    <row r="118" spans="1:130">
      <c r="A118" s="2" t="s">
        <v>94</v>
      </c>
      <c r="B118" s="26">
        <v>0.51880000000000004</v>
      </c>
      <c r="C118" s="26">
        <v>3.61E-2</v>
      </c>
      <c r="D118" s="26">
        <v>3.3399999999999999E-2</v>
      </c>
      <c r="E118" s="26">
        <v>3.09E-2</v>
      </c>
      <c r="F118" s="26">
        <v>2.86E-2</v>
      </c>
      <c r="G118" s="26">
        <v>2.64E-2</v>
      </c>
      <c r="H118" s="26">
        <v>2.4400000000000002E-2</v>
      </c>
      <c r="I118" s="26">
        <v>2.2599999999999999E-2</v>
      </c>
      <c r="J118" s="26">
        <v>2.231E-2</v>
      </c>
      <c r="K118" s="26">
        <v>2.23E-2</v>
      </c>
      <c r="L118" s="26">
        <v>2.231E-2</v>
      </c>
      <c r="M118" s="26">
        <v>2.23E-2</v>
      </c>
      <c r="N118" s="26">
        <v>2.231E-2</v>
      </c>
      <c r="O118" s="26">
        <v>2.23E-2</v>
      </c>
      <c r="P118" s="26">
        <v>2.231E-2</v>
      </c>
      <c r="Q118" s="26">
        <v>2.23E-2</v>
      </c>
      <c r="R118" s="26">
        <v>2.231E-2</v>
      </c>
      <c r="S118" s="26">
        <v>2.23E-2</v>
      </c>
      <c r="T118" s="26">
        <v>2.231E-2</v>
      </c>
      <c r="U118" s="26">
        <v>2.23E-2</v>
      </c>
      <c r="V118" s="26">
        <v>1.1140000000000001E-2</v>
      </c>
    </row>
    <row r="119" spans="1:130">
      <c r="A119" s="2" t="s">
        <v>92</v>
      </c>
      <c r="B119" s="26">
        <v>1</v>
      </c>
      <c r="C119" s="26">
        <v>0</v>
      </c>
      <c r="D119" s="26">
        <v>0</v>
      </c>
      <c r="E119" s="26">
        <v>0</v>
      </c>
      <c r="F119" s="26">
        <v>0</v>
      </c>
      <c r="G119" s="26">
        <v>0</v>
      </c>
      <c r="H119" s="26">
        <v>0</v>
      </c>
      <c r="I119" s="26">
        <v>0</v>
      </c>
      <c r="J119" s="26">
        <v>0</v>
      </c>
      <c r="K119" s="26">
        <v>0</v>
      </c>
      <c r="L119" s="26">
        <v>0</v>
      </c>
      <c r="M119" s="26">
        <v>0</v>
      </c>
      <c r="N119" s="26">
        <v>0</v>
      </c>
      <c r="O119" s="26">
        <v>0</v>
      </c>
      <c r="P119" s="26">
        <v>0</v>
      </c>
      <c r="Q119" s="26">
        <v>0</v>
      </c>
      <c r="R119" s="26"/>
      <c r="S119" s="26"/>
      <c r="T119" s="26"/>
      <c r="U119" s="26"/>
      <c r="V119" s="26"/>
    </row>
    <row r="120" spans="1:130">
      <c r="A120" s="215" t="s">
        <v>370</v>
      </c>
      <c r="B120" s="26">
        <v>3.7600000000000001E-2</v>
      </c>
      <c r="C120" s="26">
        <v>7.22E-2</v>
      </c>
      <c r="D120" s="26">
        <v>6.6799999999999998E-2</v>
      </c>
      <c r="E120" s="26">
        <v>6.1800000000000001E-2</v>
      </c>
      <c r="F120" s="26">
        <v>5.7200000000000001E-2</v>
      </c>
      <c r="G120" s="26">
        <v>5.28E-2</v>
      </c>
      <c r="H120" s="26">
        <v>4.8800000000000003E-2</v>
      </c>
      <c r="I120" s="26">
        <v>4.5199999999999997E-2</v>
      </c>
      <c r="J120" s="26">
        <v>4.462E-2</v>
      </c>
      <c r="K120" s="26">
        <v>4.4600000000000001E-2</v>
      </c>
      <c r="L120" s="26">
        <v>4.462E-2</v>
      </c>
      <c r="M120" s="26">
        <v>4.4600000000000001E-2</v>
      </c>
      <c r="N120" s="26">
        <v>4.462E-2</v>
      </c>
      <c r="O120" s="26">
        <v>4.4600000000000001E-2</v>
      </c>
      <c r="P120" s="26">
        <v>4.462E-2</v>
      </c>
      <c r="Q120" s="26">
        <v>4.4600000000000001E-2</v>
      </c>
      <c r="R120" s="26">
        <v>4.462E-2</v>
      </c>
      <c r="S120" s="26">
        <v>4.4600000000000001E-2</v>
      </c>
      <c r="T120" s="26">
        <v>4.462E-2</v>
      </c>
      <c r="U120" s="26">
        <v>4.4600000000000001E-2</v>
      </c>
      <c r="V120" s="26">
        <v>2.2280000000000001E-2</v>
      </c>
    </row>
    <row r="122" spans="1:130">
      <c r="A122" s="3" t="s">
        <v>124</v>
      </c>
      <c r="B122" s="42">
        <v>40209</v>
      </c>
      <c r="C122" s="3">
        <f>EOMONTH(B122,1)</f>
        <v>40237</v>
      </c>
      <c r="D122" s="3">
        <f t="shared" ref="D122:AK122" si="64">EOMONTH(C122,1)</f>
        <v>40268</v>
      </c>
      <c r="E122" s="3">
        <f t="shared" si="64"/>
        <v>40298</v>
      </c>
      <c r="F122" s="3">
        <f t="shared" si="64"/>
        <v>40329</v>
      </c>
      <c r="G122" s="3">
        <f t="shared" si="64"/>
        <v>40359</v>
      </c>
      <c r="H122" s="3">
        <f t="shared" si="64"/>
        <v>40390</v>
      </c>
      <c r="I122" s="3">
        <f t="shared" si="64"/>
        <v>40421</v>
      </c>
      <c r="J122" s="3">
        <f t="shared" si="64"/>
        <v>40451</v>
      </c>
      <c r="K122" s="3">
        <f t="shared" si="64"/>
        <v>40482</v>
      </c>
      <c r="L122" s="3">
        <f t="shared" si="64"/>
        <v>40512</v>
      </c>
      <c r="M122" s="3">
        <f t="shared" si="64"/>
        <v>40543</v>
      </c>
      <c r="N122" s="3">
        <f t="shared" si="64"/>
        <v>40574</v>
      </c>
      <c r="O122" s="3">
        <f t="shared" si="64"/>
        <v>40602</v>
      </c>
      <c r="P122" s="3">
        <f t="shared" si="64"/>
        <v>40633</v>
      </c>
      <c r="Q122" s="3">
        <f t="shared" si="64"/>
        <v>40663</v>
      </c>
      <c r="R122" s="3">
        <f t="shared" si="64"/>
        <v>40694</v>
      </c>
      <c r="S122" s="3">
        <f t="shared" si="64"/>
        <v>40724</v>
      </c>
      <c r="T122" s="3">
        <f t="shared" si="64"/>
        <v>40755</v>
      </c>
      <c r="U122" s="3">
        <f t="shared" si="64"/>
        <v>40786</v>
      </c>
      <c r="V122" s="3">
        <f t="shared" si="64"/>
        <v>40816</v>
      </c>
      <c r="W122" s="3">
        <f t="shared" si="64"/>
        <v>40847</v>
      </c>
      <c r="X122" s="3">
        <f t="shared" si="64"/>
        <v>40877</v>
      </c>
      <c r="Y122" s="3">
        <f t="shared" si="64"/>
        <v>40908</v>
      </c>
      <c r="Z122" s="3">
        <f t="shared" si="64"/>
        <v>40939</v>
      </c>
      <c r="AA122" s="3">
        <f t="shared" si="64"/>
        <v>40968</v>
      </c>
      <c r="AB122" s="3">
        <f t="shared" si="64"/>
        <v>40999</v>
      </c>
      <c r="AC122" s="3">
        <f t="shared" si="64"/>
        <v>41029</v>
      </c>
      <c r="AD122" s="3">
        <f t="shared" si="64"/>
        <v>41060</v>
      </c>
      <c r="AE122" s="3">
        <f t="shared" si="64"/>
        <v>41090</v>
      </c>
      <c r="AF122" s="3">
        <f t="shared" si="64"/>
        <v>41121</v>
      </c>
      <c r="AG122" s="3">
        <f t="shared" si="64"/>
        <v>41152</v>
      </c>
      <c r="AH122" s="3">
        <f t="shared" si="64"/>
        <v>41182</v>
      </c>
      <c r="AI122" s="3">
        <f t="shared" si="64"/>
        <v>41213</v>
      </c>
      <c r="AJ122" s="3">
        <f t="shared" si="64"/>
        <v>41243</v>
      </c>
      <c r="AK122" s="3">
        <f t="shared" si="64"/>
        <v>41274</v>
      </c>
      <c r="AL122" s="3">
        <f t="shared" ref="AL122" si="65">EOMONTH(AK122,1)</f>
        <v>41305</v>
      </c>
      <c r="AM122" s="3">
        <f t="shared" ref="AM122" si="66">EOMONTH(AL122,1)</f>
        <v>41333</v>
      </c>
      <c r="AN122" s="3">
        <f t="shared" ref="AN122" si="67">EOMONTH(AM122,1)</f>
        <v>41364</v>
      </c>
      <c r="AO122" s="3">
        <f t="shared" ref="AO122" si="68">EOMONTH(AN122,1)</f>
        <v>41394</v>
      </c>
      <c r="AP122" s="3">
        <f t="shared" ref="AP122" si="69">EOMONTH(AO122,1)</f>
        <v>41425</v>
      </c>
      <c r="AQ122" s="3">
        <f t="shared" ref="AQ122" si="70">EOMONTH(AP122,1)</f>
        <v>41455</v>
      </c>
      <c r="AR122" s="3">
        <f t="shared" ref="AR122" si="71">EOMONTH(AQ122,1)</f>
        <v>41486</v>
      </c>
      <c r="AS122" s="3">
        <f t="shared" ref="AS122" si="72">EOMONTH(AR122,1)</f>
        <v>41517</v>
      </c>
      <c r="AT122" s="3">
        <f t="shared" ref="AT122" si="73">EOMONTH(AS122,1)</f>
        <v>41547</v>
      </c>
      <c r="AU122" s="3">
        <f t="shared" ref="AU122" si="74">EOMONTH(AT122,1)</f>
        <v>41578</v>
      </c>
      <c r="AV122" s="3">
        <f t="shared" ref="AV122" si="75">EOMONTH(AU122,1)</f>
        <v>41608</v>
      </c>
      <c r="AW122" s="3">
        <f t="shared" ref="AW122" si="76">EOMONTH(AV122,1)</f>
        <v>41639</v>
      </c>
      <c r="AX122" s="3">
        <f t="shared" ref="AX122" si="77">EOMONTH(AW122,1)</f>
        <v>41670</v>
      </c>
      <c r="AY122" s="3">
        <f t="shared" ref="AY122" si="78">EOMONTH(AX122,1)</f>
        <v>41698</v>
      </c>
      <c r="AZ122" s="3">
        <f t="shared" ref="AZ122" si="79">EOMONTH(AY122,1)</f>
        <v>41729</v>
      </c>
      <c r="BA122" s="3">
        <f t="shared" ref="BA122" si="80">EOMONTH(AZ122,1)</f>
        <v>41759</v>
      </c>
      <c r="BB122" s="3">
        <f t="shared" ref="BB122" si="81">EOMONTH(BA122,1)</f>
        <v>41790</v>
      </c>
      <c r="BC122" s="3">
        <f t="shared" ref="BC122" si="82">EOMONTH(BB122,1)</f>
        <v>41820</v>
      </c>
      <c r="BD122" s="3">
        <f t="shared" ref="BD122" si="83">EOMONTH(BC122,1)</f>
        <v>41851</v>
      </c>
      <c r="BE122" s="3">
        <f t="shared" ref="BE122" si="84">EOMONTH(BD122,1)</f>
        <v>41882</v>
      </c>
      <c r="BF122" s="3">
        <f t="shared" ref="BF122" si="85">EOMONTH(BE122,1)</f>
        <v>41912</v>
      </c>
      <c r="BG122" s="3">
        <f t="shared" ref="BG122" si="86">EOMONTH(BF122,1)</f>
        <v>41943</v>
      </c>
      <c r="BH122" s="3">
        <f t="shared" ref="BH122" si="87">EOMONTH(BG122,1)</f>
        <v>41973</v>
      </c>
      <c r="BI122" s="3">
        <f t="shared" ref="BI122" si="88">EOMONTH(BH122,1)</f>
        <v>42004</v>
      </c>
    </row>
    <row r="123" spans="1:130">
      <c r="A123" t="s">
        <v>95</v>
      </c>
    </row>
    <row r="124" spans="1:130">
      <c r="A124" s="39" t="s">
        <v>96</v>
      </c>
      <c r="B124" s="9">
        <f t="shared" ref="B124:M124" si="89">($DE$59*$B$117)/12</f>
        <v>45222.768500000057</v>
      </c>
      <c r="C124" s="9">
        <f t="shared" si="89"/>
        <v>45222.768500000057</v>
      </c>
      <c r="D124" s="9">
        <f t="shared" si="89"/>
        <v>45222.768500000057</v>
      </c>
      <c r="E124" s="9">
        <f t="shared" si="89"/>
        <v>45222.768500000057</v>
      </c>
      <c r="F124" s="9">
        <f t="shared" si="89"/>
        <v>45222.768500000057</v>
      </c>
      <c r="G124" s="9">
        <f t="shared" si="89"/>
        <v>45222.768500000057</v>
      </c>
      <c r="H124" s="9">
        <f t="shared" si="89"/>
        <v>45222.768500000057</v>
      </c>
      <c r="I124" s="9">
        <f t="shared" si="89"/>
        <v>45222.768500000057</v>
      </c>
      <c r="J124" s="9">
        <f t="shared" si="89"/>
        <v>45222.768500000057</v>
      </c>
      <c r="K124" s="9">
        <f t="shared" si="89"/>
        <v>45222.768500000057</v>
      </c>
      <c r="L124" s="9">
        <f t="shared" si="89"/>
        <v>45222.768500000057</v>
      </c>
      <c r="M124" s="9">
        <f t="shared" si="89"/>
        <v>45222.768500000057</v>
      </c>
      <c r="N124" s="9">
        <f t="shared" ref="N124:Y124" si="90">($DE$59*$C$117)/12</f>
        <v>4091.5838166666713</v>
      </c>
      <c r="O124" s="9">
        <f t="shared" si="90"/>
        <v>4091.5838166666713</v>
      </c>
      <c r="P124" s="9">
        <f t="shared" si="90"/>
        <v>4091.5838166666713</v>
      </c>
      <c r="Q124" s="9">
        <f t="shared" si="90"/>
        <v>4091.5838166666713</v>
      </c>
      <c r="R124" s="9">
        <f t="shared" si="90"/>
        <v>4091.5838166666713</v>
      </c>
      <c r="S124" s="9">
        <f t="shared" si="90"/>
        <v>4091.5838166666713</v>
      </c>
      <c r="T124" s="9">
        <f t="shared" si="90"/>
        <v>4091.5838166666713</v>
      </c>
      <c r="U124" s="9">
        <f t="shared" si="90"/>
        <v>4091.5838166666713</v>
      </c>
      <c r="V124" s="9">
        <f t="shared" si="90"/>
        <v>4091.5838166666713</v>
      </c>
      <c r="W124" s="9">
        <f t="shared" si="90"/>
        <v>4091.5838166666713</v>
      </c>
      <c r="X124" s="9">
        <f t="shared" si="90"/>
        <v>4091.5838166666713</v>
      </c>
      <c r="Y124" s="9">
        <f t="shared" si="90"/>
        <v>4091.5838166666713</v>
      </c>
      <c r="Z124" s="9">
        <f t="shared" ref="Z124:AK124" si="91">($DE$59*$D$117)/12</f>
        <v>3686.7323653333374</v>
      </c>
      <c r="AA124" s="9">
        <f t="shared" si="91"/>
        <v>3686.7323653333374</v>
      </c>
      <c r="AB124" s="9">
        <f t="shared" si="91"/>
        <v>3686.7323653333374</v>
      </c>
      <c r="AC124" s="9">
        <f t="shared" si="91"/>
        <v>3686.7323653333374</v>
      </c>
      <c r="AD124" s="9">
        <f t="shared" si="91"/>
        <v>3686.7323653333374</v>
      </c>
      <c r="AE124" s="9">
        <f t="shared" si="91"/>
        <v>3686.7323653333374</v>
      </c>
      <c r="AF124" s="9">
        <f t="shared" si="91"/>
        <v>3686.7323653333374</v>
      </c>
      <c r="AG124" s="9">
        <f t="shared" si="91"/>
        <v>3686.7323653333374</v>
      </c>
      <c r="AH124" s="9">
        <f t="shared" si="91"/>
        <v>3686.7323653333374</v>
      </c>
      <c r="AI124" s="9">
        <f t="shared" si="91"/>
        <v>3686.7323653333374</v>
      </c>
      <c r="AJ124" s="9">
        <f t="shared" si="91"/>
        <v>3686.7323653333374</v>
      </c>
      <c r="AK124" s="9">
        <f t="shared" si="91"/>
        <v>3686.7323653333374</v>
      </c>
      <c r="AL124" s="9">
        <f t="shared" ref="AL124:AW124" si="92">($DE$59*$E$117)/12</f>
        <v>3316.3363566666703</v>
      </c>
      <c r="AM124" s="9">
        <f t="shared" si="92"/>
        <v>3316.3363566666703</v>
      </c>
      <c r="AN124" s="9">
        <f t="shared" si="92"/>
        <v>3316.3363566666703</v>
      </c>
      <c r="AO124" s="9">
        <f t="shared" si="92"/>
        <v>3316.3363566666703</v>
      </c>
      <c r="AP124" s="9">
        <f t="shared" si="92"/>
        <v>3316.3363566666703</v>
      </c>
      <c r="AQ124" s="9">
        <f t="shared" si="92"/>
        <v>3316.3363566666703</v>
      </c>
      <c r="AR124" s="9">
        <f t="shared" si="92"/>
        <v>3316.3363566666703</v>
      </c>
      <c r="AS124" s="9">
        <f t="shared" si="92"/>
        <v>3316.3363566666703</v>
      </c>
      <c r="AT124" s="9">
        <f t="shared" si="92"/>
        <v>3316.3363566666703</v>
      </c>
      <c r="AU124" s="9">
        <f t="shared" si="92"/>
        <v>3316.3363566666703</v>
      </c>
      <c r="AV124" s="9">
        <f t="shared" si="92"/>
        <v>3316.3363566666703</v>
      </c>
      <c r="AW124" s="9">
        <f t="shared" si="92"/>
        <v>3316.3363566666703</v>
      </c>
      <c r="AX124" s="9">
        <f t="shared" ref="AX124:BI124" si="93">($DE$59*$F$117)/12</f>
        <v>2989.0096513333369</v>
      </c>
      <c r="AY124" s="9">
        <f t="shared" si="93"/>
        <v>2989.0096513333369</v>
      </c>
      <c r="AZ124" s="9">
        <f t="shared" si="93"/>
        <v>2989.0096513333369</v>
      </c>
      <c r="BA124" s="9">
        <f t="shared" si="93"/>
        <v>2989.0096513333369</v>
      </c>
      <c r="BB124" s="9">
        <f t="shared" si="93"/>
        <v>2989.0096513333369</v>
      </c>
      <c r="BC124" s="9">
        <f t="shared" si="93"/>
        <v>2989.0096513333369</v>
      </c>
      <c r="BD124" s="9">
        <f t="shared" si="93"/>
        <v>2989.0096513333369</v>
      </c>
      <c r="BE124" s="9">
        <f t="shared" si="93"/>
        <v>2989.0096513333369</v>
      </c>
      <c r="BF124" s="9">
        <f t="shared" si="93"/>
        <v>2989.0096513333369</v>
      </c>
      <c r="BG124" s="9">
        <f t="shared" si="93"/>
        <v>2989.0096513333369</v>
      </c>
      <c r="BH124" s="9">
        <f t="shared" si="93"/>
        <v>2989.0096513333369</v>
      </c>
      <c r="BI124" s="9">
        <f t="shared" si="93"/>
        <v>2989.0096513333369</v>
      </c>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DE124" s="9"/>
      <c r="DF124" s="9"/>
      <c r="DG124" s="9"/>
      <c r="DH124" s="9"/>
      <c r="DI124" s="9"/>
      <c r="DJ124" s="9"/>
      <c r="DK124" s="9"/>
      <c r="DL124" s="9"/>
      <c r="DM124" s="9"/>
      <c r="DN124" s="9"/>
      <c r="DO124" s="9"/>
      <c r="DP124" s="9"/>
      <c r="DU124" s="9"/>
      <c r="DZ124" s="9"/>
    </row>
    <row r="125" spans="1:130">
      <c r="A125" s="39" t="s">
        <v>98</v>
      </c>
      <c r="B125" s="9">
        <f t="shared" ref="B125:M125" si="94">($DF$57*$B$117)/12</f>
        <v>950878.21631249832</v>
      </c>
      <c r="C125" s="9">
        <f t="shared" si="94"/>
        <v>950878.21631249832</v>
      </c>
      <c r="D125" s="9">
        <f t="shared" si="94"/>
        <v>950878.21631249832</v>
      </c>
      <c r="E125" s="9">
        <f t="shared" si="94"/>
        <v>950878.21631249832</v>
      </c>
      <c r="F125" s="9">
        <f t="shared" si="94"/>
        <v>950878.21631249832</v>
      </c>
      <c r="G125" s="9">
        <f t="shared" si="94"/>
        <v>950878.21631249832</v>
      </c>
      <c r="H125" s="9">
        <f t="shared" si="94"/>
        <v>950878.21631249832</v>
      </c>
      <c r="I125" s="9">
        <f t="shared" si="94"/>
        <v>950878.21631249832</v>
      </c>
      <c r="J125" s="9">
        <f t="shared" si="94"/>
        <v>950878.21631249832</v>
      </c>
      <c r="K125" s="9">
        <f t="shared" si="94"/>
        <v>950878.21631249832</v>
      </c>
      <c r="L125" s="9">
        <f t="shared" si="94"/>
        <v>950878.21631249832</v>
      </c>
      <c r="M125" s="9">
        <f t="shared" si="94"/>
        <v>950878.21631249832</v>
      </c>
      <c r="N125" s="9">
        <f t="shared" ref="N125:Y125" si="95">($DF$57*$C$117)/12</f>
        <v>86031.83861874984</v>
      </c>
      <c r="O125" s="9">
        <f t="shared" si="95"/>
        <v>86031.83861874984</v>
      </c>
      <c r="P125" s="9">
        <f t="shared" si="95"/>
        <v>86031.83861874984</v>
      </c>
      <c r="Q125" s="9">
        <f t="shared" si="95"/>
        <v>86031.83861874984</v>
      </c>
      <c r="R125" s="9">
        <f t="shared" si="95"/>
        <v>86031.83861874984</v>
      </c>
      <c r="S125" s="9">
        <f t="shared" si="95"/>
        <v>86031.83861874984</v>
      </c>
      <c r="T125" s="9">
        <f t="shared" si="95"/>
        <v>86031.83861874984</v>
      </c>
      <c r="U125" s="9">
        <f t="shared" si="95"/>
        <v>86031.83861874984</v>
      </c>
      <c r="V125" s="9">
        <f t="shared" si="95"/>
        <v>86031.83861874984</v>
      </c>
      <c r="W125" s="9">
        <f t="shared" si="95"/>
        <v>86031.83861874984</v>
      </c>
      <c r="X125" s="9">
        <f t="shared" si="95"/>
        <v>86031.83861874984</v>
      </c>
      <c r="Y125" s="9">
        <f t="shared" si="95"/>
        <v>86031.83861874984</v>
      </c>
      <c r="Z125" s="9">
        <f t="shared" ref="Z125:AK125" si="96">($DF$57*$D$117)/12</f>
        <v>77519.214586999849</v>
      </c>
      <c r="AA125" s="9">
        <f t="shared" si="96"/>
        <v>77519.214586999849</v>
      </c>
      <c r="AB125" s="9">
        <f t="shared" si="96"/>
        <v>77519.214586999849</v>
      </c>
      <c r="AC125" s="9">
        <f t="shared" si="96"/>
        <v>77519.214586999849</v>
      </c>
      <c r="AD125" s="9">
        <f t="shared" si="96"/>
        <v>77519.214586999849</v>
      </c>
      <c r="AE125" s="9">
        <f t="shared" si="96"/>
        <v>77519.214586999849</v>
      </c>
      <c r="AF125" s="9">
        <f t="shared" si="96"/>
        <v>77519.214586999849</v>
      </c>
      <c r="AG125" s="9">
        <f t="shared" si="96"/>
        <v>77519.214586999849</v>
      </c>
      <c r="AH125" s="9">
        <f t="shared" si="96"/>
        <v>77519.214586999849</v>
      </c>
      <c r="AI125" s="9">
        <f t="shared" si="96"/>
        <v>77519.214586999849</v>
      </c>
      <c r="AJ125" s="9">
        <f t="shared" si="96"/>
        <v>77519.214586999849</v>
      </c>
      <c r="AK125" s="9">
        <f t="shared" si="96"/>
        <v>77519.214586999849</v>
      </c>
      <c r="AL125" s="9">
        <f t="shared" ref="AL125:AW125" si="97">($DF$57*$E$117)/12</f>
        <v>69731.069196249868</v>
      </c>
      <c r="AM125" s="9">
        <f t="shared" si="97"/>
        <v>69731.069196249868</v>
      </c>
      <c r="AN125" s="9">
        <f t="shared" si="97"/>
        <v>69731.069196249868</v>
      </c>
      <c r="AO125" s="9">
        <f t="shared" si="97"/>
        <v>69731.069196249868</v>
      </c>
      <c r="AP125" s="9">
        <f t="shared" si="97"/>
        <v>69731.069196249868</v>
      </c>
      <c r="AQ125" s="9">
        <f t="shared" si="97"/>
        <v>69731.069196249868</v>
      </c>
      <c r="AR125" s="9">
        <f t="shared" si="97"/>
        <v>69731.069196249868</v>
      </c>
      <c r="AS125" s="9">
        <f t="shared" si="97"/>
        <v>69731.069196249868</v>
      </c>
      <c r="AT125" s="9">
        <f t="shared" si="97"/>
        <v>69731.069196249868</v>
      </c>
      <c r="AU125" s="9">
        <f t="shared" si="97"/>
        <v>69731.069196249868</v>
      </c>
      <c r="AV125" s="9">
        <f t="shared" si="97"/>
        <v>69731.069196249868</v>
      </c>
      <c r="AW125" s="9">
        <f t="shared" si="97"/>
        <v>69731.069196249868</v>
      </c>
      <c r="AX125" s="9">
        <f t="shared" ref="AX125:BI125" si="98">($DF$57*$F$117)/12</f>
        <v>62848.522106749886</v>
      </c>
      <c r="AY125" s="9">
        <f t="shared" si="98"/>
        <v>62848.522106749886</v>
      </c>
      <c r="AZ125" s="9">
        <f t="shared" si="98"/>
        <v>62848.522106749886</v>
      </c>
      <c r="BA125" s="9">
        <f t="shared" si="98"/>
        <v>62848.522106749886</v>
      </c>
      <c r="BB125" s="9">
        <f t="shared" si="98"/>
        <v>62848.522106749886</v>
      </c>
      <c r="BC125" s="9">
        <f t="shared" si="98"/>
        <v>62848.522106749886</v>
      </c>
      <c r="BD125" s="9">
        <f t="shared" si="98"/>
        <v>62848.522106749886</v>
      </c>
      <c r="BE125" s="9">
        <f t="shared" si="98"/>
        <v>62848.522106749886</v>
      </c>
      <c r="BF125" s="9">
        <f t="shared" si="98"/>
        <v>62848.522106749886</v>
      </c>
      <c r="BG125" s="9">
        <f t="shared" si="98"/>
        <v>62848.522106749886</v>
      </c>
      <c r="BH125" s="9">
        <f t="shared" si="98"/>
        <v>62848.522106749886</v>
      </c>
      <c r="BI125" s="9">
        <f t="shared" si="98"/>
        <v>62848.522106749886</v>
      </c>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DE125" s="9"/>
      <c r="DF125" s="9"/>
      <c r="DG125" s="9"/>
      <c r="DH125" s="9"/>
      <c r="DI125" s="9"/>
      <c r="DJ125" s="9"/>
      <c r="DK125" s="9"/>
      <c r="DL125" s="9"/>
      <c r="DM125" s="9"/>
      <c r="DN125" s="9"/>
      <c r="DO125" s="9"/>
      <c r="DP125" s="9"/>
      <c r="DU125" s="9"/>
      <c r="DZ125" s="9"/>
    </row>
    <row r="126" spans="1:130">
      <c r="A126" s="39" t="s">
        <v>97</v>
      </c>
      <c r="B126" s="9">
        <f t="shared" ref="B126:M126" si="99">($DG$57*$B$119)/12</f>
        <v>271074.91583333688</v>
      </c>
      <c r="C126" s="9">
        <f t="shared" si="99"/>
        <v>271074.91583333688</v>
      </c>
      <c r="D126" s="9">
        <f t="shared" si="99"/>
        <v>271074.91583333688</v>
      </c>
      <c r="E126" s="9">
        <f t="shared" si="99"/>
        <v>271074.91583333688</v>
      </c>
      <c r="F126" s="9">
        <f t="shared" si="99"/>
        <v>271074.91583333688</v>
      </c>
      <c r="G126" s="9">
        <f t="shared" si="99"/>
        <v>271074.91583333688</v>
      </c>
      <c r="H126" s="9">
        <f t="shared" si="99"/>
        <v>271074.91583333688</v>
      </c>
      <c r="I126" s="9">
        <f t="shared" si="99"/>
        <v>271074.91583333688</v>
      </c>
      <c r="J126" s="9">
        <f t="shared" si="99"/>
        <v>271074.91583333688</v>
      </c>
      <c r="K126" s="9">
        <f t="shared" si="99"/>
        <v>271074.91583333688</v>
      </c>
      <c r="L126" s="9">
        <f t="shared" si="99"/>
        <v>271074.91583333688</v>
      </c>
      <c r="M126" s="9">
        <f t="shared" si="99"/>
        <v>271074.91583333688</v>
      </c>
      <c r="N126" s="9">
        <f t="shared" ref="N126:Y126" si="100">($DG$57*$C$119)/12</f>
        <v>0</v>
      </c>
      <c r="O126" s="9">
        <f t="shared" si="100"/>
        <v>0</v>
      </c>
      <c r="P126" s="9">
        <f t="shared" si="100"/>
        <v>0</v>
      </c>
      <c r="Q126" s="9">
        <f t="shared" si="100"/>
        <v>0</v>
      </c>
      <c r="R126" s="9">
        <f t="shared" si="100"/>
        <v>0</v>
      </c>
      <c r="S126" s="9">
        <f t="shared" si="100"/>
        <v>0</v>
      </c>
      <c r="T126" s="9">
        <f t="shared" si="100"/>
        <v>0</v>
      </c>
      <c r="U126" s="9">
        <f t="shared" si="100"/>
        <v>0</v>
      </c>
      <c r="V126" s="9">
        <f t="shared" si="100"/>
        <v>0</v>
      </c>
      <c r="W126" s="9">
        <f t="shared" si="100"/>
        <v>0</v>
      </c>
      <c r="X126" s="9">
        <f t="shared" si="100"/>
        <v>0</v>
      </c>
      <c r="Y126" s="9">
        <f t="shared" si="100"/>
        <v>0</v>
      </c>
      <c r="Z126" s="9">
        <f t="shared" ref="Z126:AK126" si="101">($DG$57*$D$119)/12</f>
        <v>0</v>
      </c>
      <c r="AA126" s="9">
        <f t="shared" si="101"/>
        <v>0</v>
      </c>
      <c r="AB126" s="9">
        <f t="shared" si="101"/>
        <v>0</v>
      </c>
      <c r="AC126" s="9">
        <f t="shared" si="101"/>
        <v>0</v>
      </c>
      <c r="AD126" s="9">
        <f t="shared" si="101"/>
        <v>0</v>
      </c>
      <c r="AE126" s="9">
        <f t="shared" si="101"/>
        <v>0</v>
      </c>
      <c r="AF126" s="9">
        <f t="shared" si="101"/>
        <v>0</v>
      </c>
      <c r="AG126" s="9">
        <f t="shared" si="101"/>
        <v>0</v>
      </c>
      <c r="AH126" s="9">
        <f t="shared" si="101"/>
        <v>0</v>
      </c>
      <c r="AI126" s="9">
        <f t="shared" si="101"/>
        <v>0</v>
      </c>
      <c r="AJ126" s="9">
        <f t="shared" si="101"/>
        <v>0</v>
      </c>
      <c r="AK126" s="9">
        <f t="shared" si="101"/>
        <v>0</v>
      </c>
      <c r="AL126" s="9">
        <f t="shared" ref="AL126:AW126" si="102">($DG$57*$E$119)/12</f>
        <v>0</v>
      </c>
      <c r="AM126" s="9">
        <f t="shared" si="102"/>
        <v>0</v>
      </c>
      <c r="AN126" s="9">
        <f t="shared" si="102"/>
        <v>0</v>
      </c>
      <c r="AO126" s="9">
        <f t="shared" si="102"/>
        <v>0</v>
      </c>
      <c r="AP126" s="9">
        <f t="shared" si="102"/>
        <v>0</v>
      </c>
      <c r="AQ126" s="9">
        <f t="shared" si="102"/>
        <v>0</v>
      </c>
      <c r="AR126" s="9">
        <f t="shared" si="102"/>
        <v>0</v>
      </c>
      <c r="AS126" s="9">
        <f t="shared" si="102"/>
        <v>0</v>
      </c>
      <c r="AT126" s="9">
        <f t="shared" si="102"/>
        <v>0</v>
      </c>
      <c r="AU126" s="9">
        <f t="shared" si="102"/>
        <v>0</v>
      </c>
      <c r="AV126" s="9">
        <f t="shared" si="102"/>
        <v>0</v>
      </c>
      <c r="AW126" s="9">
        <f t="shared" si="102"/>
        <v>0</v>
      </c>
      <c r="AX126" s="9">
        <f t="shared" ref="AX126:BI126" si="103">($DG$57*$F$119)/12</f>
        <v>0</v>
      </c>
      <c r="AY126" s="9">
        <f t="shared" si="103"/>
        <v>0</v>
      </c>
      <c r="AZ126" s="9">
        <f t="shared" si="103"/>
        <v>0</v>
      </c>
      <c r="BA126" s="9">
        <f t="shared" si="103"/>
        <v>0</v>
      </c>
      <c r="BB126" s="9">
        <f t="shared" si="103"/>
        <v>0</v>
      </c>
      <c r="BC126" s="9">
        <f t="shared" si="103"/>
        <v>0</v>
      </c>
      <c r="BD126" s="9">
        <f t="shared" si="103"/>
        <v>0</v>
      </c>
      <c r="BE126" s="9">
        <f t="shared" si="103"/>
        <v>0</v>
      </c>
      <c r="BF126" s="9">
        <f t="shared" si="103"/>
        <v>0</v>
      </c>
      <c r="BG126" s="9">
        <f t="shared" si="103"/>
        <v>0</v>
      </c>
      <c r="BH126" s="9">
        <f t="shared" si="103"/>
        <v>0</v>
      </c>
      <c r="BI126" s="9">
        <f t="shared" si="103"/>
        <v>0</v>
      </c>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DE126" s="9"/>
      <c r="DF126" s="9"/>
      <c r="DG126" s="9"/>
      <c r="DH126" s="9"/>
      <c r="DI126" s="9"/>
      <c r="DJ126" s="9"/>
      <c r="DK126" s="9"/>
      <c r="DL126" s="9"/>
      <c r="DM126" s="9"/>
      <c r="DN126" s="9"/>
      <c r="DO126" s="9"/>
      <c r="DP126" s="9"/>
      <c r="DU126" s="9"/>
      <c r="DZ126" s="9"/>
    </row>
    <row r="127" spans="1:130">
      <c r="A127" s="41" t="s">
        <v>101</v>
      </c>
    </row>
    <row r="128" spans="1:130">
      <c r="A128" s="40" t="s">
        <v>102</v>
      </c>
      <c r="B128" s="9"/>
      <c r="C128" s="9"/>
      <c r="D128" s="9"/>
      <c r="E128" s="9"/>
      <c r="F128" s="9"/>
      <c r="G128" s="9"/>
      <c r="H128" s="9"/>
      <c r="I128" s="9"/>
      <c r="J128" s="9"/>
      <c r="K128" s="9"/>
      <c r="L128" s="9"/>
      <c r="M128" s="9"/>
      <c r="N128" s="9">
        <f t="shared" ref="N128:Y128" si="104">($DN$57*$B$118)/12</f>
        <v>119735.03097300004</v>
      </c>
      <c r="O128" s="9">
        <f t="shared" si="104"/>
        <v>119735.03097300004</v>
      </c>
      <c r="P128" s="9">
        <f t="shared" si="104"/>
        <v>119735.03097300004</v>
      </c>
      <c r="Q128" s="9">
        <f t="shared" si="104"/>
        <v>119735.03097300004</v>
      </c>
      <c r="R128" s="9">
        <f t="shared" si="104"/>
        <v>119735.03097300004</v>
      </c>
      <c r="S128" s="9">
        <f t="shared" si="104"/>
        <v>119735.03097300004</v>
      </c>
      <c r="T128" s="9">
        <f t="shared" si="104"/>
        <v>119735.03097300004</v>
      </c>
      <c r="U128" s="9">
        <f t="shared" si="104"/>
        <v>119735.03097300004</v>
      </c>
      <c r="V128" s="9">
        <f t="shared" si="104"/>
        <v>119735.03097300004</v>
      </c>
      <c r="W128" s="9">
        <f t="shared" si="104"/>
        <v>119735.03097300004</v>
      </c>
      <c r="X128" s="9">
        <f t="shared" si="104"/>
        <v>119735.03097300004</v>
      </c>
      <c r="Y128" s="9">
        <f t="shared" si="104"/>
        <v>119735.03097300004</v>
      </c>
      <c r="Z128" s="9">
        <f t="shared" ref="Z128:AK128" si="105">($DN$57*$C$118)/12</f>
        <v>8331.6010372500041</v>
      </c>
      <c r="AA128" s="9">
        <f t="shared" si="105"/>
        <v>8331.6010372500041</v>
      </c>
      <c r="AB128" s="9">
        <f t="shared" si="105"/>
        <v>8331.6010372500041</v>
      </c>
      <c r="AC128" s="9">
        <f t="shared" si="105"/>
        <v>8331.6010372500041</v>
      </c>
      <c r="AD128" s="9">
        <f t="shared" si="105"/>
        <v>8331.6010372500041</v>
      </c>
      <c r="AE128" s="9">
        <f t="shared" si="105"/>
        <v>8331.6010372500041</v>
      </c>
      <c r="AF128" s="9">
        <f t="shared" si="105"/>
        <v>8331.6010372500041</v>
      </c>
      <c r="AG128" s="9">
        <f t="shared" si="105"/>
        <v>8331.6010372500041</v>
      </c>
      <c r="AH128" s="9">
        <f t="shared" si="105"/>
        <v>8331.6010372500041</v>
      </c>
      <c r="AI128" s="9">
        <f t="shared" si="105"/>
        <v>8331.6010372500041</v>
      </c>
      <c r="AJ128" s="9">
        <f t="shared" si="105"/>
        <v>8331.6010372500041</v>
      </c>
      <c r="AK128" s="9">
        <f t="shared" si="105"/>
        <v>8331.6010372500041</v>
      </c>
      <c r="AL128" s="9">
        <f t="shared" ref="AL128:AW128" si="106">($DN$57*$D$118)/12</f>
        <v>7708.4619015000026</v>
      </c>
      <c r="AM128" s="9">
        <f t="shared" si="106"/>
        <v>7708.4619015000026</v>
      </c>
      <c r="AN128" s="9">
        <f t="shared" si="106"/>
        <v>7708.4619015000026</v>
      </c>
      <c r="AO128" s="9">
        <f t="shared" si="106"/>
        <v>7708.4619015000026</v>
      </c>
      <c r="AP128" s="9">
        <f t="shared" si="106"/>
        <v>7708.4619015000026</v>
      </c>
      <c r="AQ128" s="9">
        <f t="shared" si="106"/>
        <v>7708.4619015000026</v>
      </c>
      <c r="AR128" s="9">
        <f t="shared" si="106"/>
        <v>7708.4619015000026</v>
      </c>
      <c r="AS128" s="9">
        <f t="shared" si="106"/>
        <v>7708.4619015000026</v>
      </c>
      <c r="AT128" s="9">
        <f t="shared" si="106"/>
        <v>7708.4619015000026</v>
      </c>
      <c r="AU128" s="9">
        <f t="shared" si="106"/>
        <v>7708.4619015000026</v>
      </c>
      <c r="AV128" s="9">
        <f t="shared" si="106"/>
        <v>7708.4619015000026</v>
      </c>
      <c r="AW128" s="9">
        <f t="shared" si="106"/>
        <v>7708.4619015000026</v>
      </c>
      <c r="AX128" s="9">
        <f t="shared" ref="AX128:BI128" si="107">($DN$57*$E$118)/12</f>
        <v>7131.4812202500025</v>
      </c>
      <c r="AY128" s="9">
        <f t="shared" si="107"/>
        <v>7131.4812202500025</v>
      </c>
      <c r="AZ128" s="9">
        <f t="shared" si="107"/>
        <v>7131.4812202500025</v>
      </c>
      <c r="BA128" s="9">
        <f t="shared" si="107"/>
        <v>7131.4812202500025</v>
      </c>
      <c r="BB128" s="9">
        <f t="shared" si="107"/>
        <v>7131.4812202500025</v>
      </c>
      <c r="BC128" s="9">
        <f t="shared" si="107"/>
        <v>7131.4812202500025</v>
      </c>
      <c r="BD128" s="9">
        <f t="shared" si="107"/>
        <v>7131.4812202500025</v>
      </c>
      <c r="BE128" s="9">
        <f t="shared" si="107"/>
        <v>7131.4812202500025</v>
      </c>
      <c r="BF128" s="9">
        <f t="shared" si="107"/>
        <v>7131.4812202500025</v>
      </c>
      <c r="BG128" s="9">
        <f t="shared" si="107"/>
        <v>7131.4812202500025</v>
      </c>
      <c r="BH128" s="9">
        <f t="shared" si="107"/>
        <v>7131.4812202500025</v>
      </c>
      <c r="BI128" s="9">
        <f t="shared" si="107"/>
        <v>7131.4812202500025</v>
      </c>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DE128" s="9"/>
      <c r="DF128" s="9"/>
      <c r="DG128" s="9"/>
      <c r="DH128" s="9"/>
      <c r="DI128" s="9"/>
      <c r="DJ128" s="9"/>
      <c r="DK128" s="9"/>
      <c r="DL128" s="9"/>
      <c r="DM128" s="9"/>
      <c r="DN128" s="9"/>
      <c r="DO128" s="9"/>
      <c r="DP128" s="9"/>
      <c r="DU128" s="9"/>
      <c r="DZ128" s="9"/>
    </row>
    <row r="129" spans="1:130">
      <c r="A129" s="40" t="s">
        <v>97</v>
      </c>
      <c r="B129" s="9"/>
      <c r="C129" s="9"/>
      <c r="D129" s="9"/>
      <c r="E129" s="9"/>
      <c r="F129" s="9"/>
      <c r="G129" s="9"/>
      <c r="H129" s="9"/>
      <c r="I129" s="9"/>
      <c r="J129" s="9"/>
      <c r="K129" s="9"/>
      <c r="L129" s="9"/>
      <c r="M129" s="9"/>
      <c r="N129" s="9">
        <f t="shared" ref="N129:Y129" si="108">($DO$57*$B$119)/12</f>
        <v>4746232.5091666663</v>
      </c>
      <c r="O129" s="9">
        <f t="shared" si="108"/>
        <v>4746232.5091666663</v>
      </c>
      <c r="P129" s="9">
        <f t="shared" si="108"/>
        <v>4746232.5091666663</v>
      </c>
      <c r="Q129" s="9">
        <f t="shared" si="108"/>
        <v>4746232.5091666663</v>
      </c>
      <c r="R129" s="9">
        <f t="shared" si="108"/>
        <v>4746232.5091666663</v>
      </c>
      <c r="S129" s="9">
        <f t="shared" si="108"/>
        <v>4746232.5091666663</v>
      </c>
      <c r="T129" s="9">
        <f t="shared" si="108"/>
        <v>4746232.5091666663</v>
      </c>
      <c r="U129" s="9">
        <f t="shared" si="108"/>
        <v>4746232.5091666663</v>
      </c>
      <c r="V129" s="9">
        <f t="shared" si="108"/>
        <v>4746232.5091666663</v>
      </c>
      <c r="W129" s="9">
        <f t="shared" si="108"/>
        <v>4746232.5091666663</v>
      </c>
      <c r="X129" s="9">
        <f t="shared" si="108"/>
        <v>4746232.5091666663</v>
      </c>
      <c r="Y129" s="9">
        <f t="shared" si="108"/>
        <v>4746232.5091666663</v>
      </c>
      <c r="Z129" s="9">
        <f t="shared" ref="Z129:AK129" si="109">($DO$57*$C$119)/12</f>
        <v>0</v>
      </c>
      <c r="AA129" s="9">
        <f t="shared" si="109"/>
        <v>0</v>
      </c>
      <c r="AB129" s="9">
        <f t="shared" si="109"/>
        <v>0</v>
      </c>
      <c r="AC129" s="9">
        <f t="shared" si="109"/>
        <v>0</v>
      </c>
      <c r="AD129" s="9">
        <f t="shared" si="109"/>
        <v>0</v>
      </c>
      <c r="AE129" s="9">
        <f t="shared" si="109"/>
        <v>0</v>
      </c>
      <c r="AF129" s="9">
        <f t="shared" si="109"/>
        <v>0</v>
      </c>
      <c r="AG129" s="9">
        <f t="shared" si="109"/>
        <v>0</v>
      </c>
      <c r="AH129" s="9">
        <f t="shared" si="109"/>
        <v>0</v>
      </c>
      <c r="AI129" s="9">
        <f t="shared" si="109"/>
        <v>0</v>
      </c>
      <c r="AJ129" s="9">
        <f t="shared" si="109"/>
        <v>0</v>
      </c>
      <c r="AK129" s="9">
        <f t="shared" si="109"/>
        <v>0</v>
      </c>
      <c r="AL129" s="9">
        <f t="shared" ref="AL129:AW129" si="110">($DO$57*$D$119)/12</f>
        <v>0</v>
      </c>
      <c r="AM129" s="9">
        <f t="shared" si="110"/>
        <v>0</v>
      </c>
      <c r="AN129" s="9">
        <f t="shared" si="110"/>
        <v>0</v>
      </c>
      <c r="AO129" s="9">
        <f t="shared" si="110"/>
        <v>0</v>
      </c>
      <c r="AP129" s="9">
        <f t="shared" si="110"/>
        <v>0</v>
      </c>
      <c r="AQ129" s="9">
        <f t="shared" si="110"/>
        <v>0</v>
      </c>
      <c r="AR129" s="9">
        <f t="shared" si="110"/>
        <v>0</v>
      </c>
      <c r="AS129" s="9">
        <f t="shared" si="110"/>
        <v>0</v>
      </c>
      <c r="AT129" s="9">
        <f t="shared" si="110"/>
        <v>0</v>
      </c>
      <c r="AU129" s="9">
        <f t="shared" si="110"/>
        <v>0</v>
      </c>
      <c r="AV129" s="9">
        <f t="shared" si="110"/>
        <v>0</v>
      </c>
      <c r="AW129" s="9">
        <f t="shared" si="110"/>
        <v>0</v>
      </c>
      <c r="AX129" s="9">
        <f t="shared" ref="AX129:BI129" si="111">($DO$57*$E$119)/12</f>
        <v>0</v>
      </c>
      <c r="AY129" s="9">
        <f t="shared" si="111"/>
        <v>0</v>
      </c>
      <c r="AZ129" s="9">
        <f t="shared" si="111"/>
        <v>0</v>
      </c>
      <c r="BA129" s="9">
        <f t="shared" si="111"/>
        <v>0</v>
      </c>
      <c r="BB129" s="9">
        <f t="shared" si="111"/>
        <v>0</v>
      </c>
      <c r="BC129" s="9">
        <f t="shared" si="111"/>
        <v>0</v>
      </c>
      <c r="BD129" s="9">
        <f t="shared" si="111"/>
        <v>0</v>
      </c>
      <c r="BE129" s="9">
        <f t="shared" si="111"/>
        <v>0</v>
      </c>
      <c r="BF129" s="9">
        <f t="shared" si="111"/>
        <v>0</v>
      </c>
      <c r="BG129" s="9">
        <f t="shared" si="111"/>
        <v>0</v>
      </c>
      <c r="BH129" s="9">
        <f t="shared" si="111"/>
        <v>0</v>
      </c>
      <c r="BI129" s="9">
        <f t="shared" si="111"/>
        <v>0</v>
      </c>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DE129" s="9"/>
      <c r="DF129" s="9"/>
      <c r="DG129" s="9"/>
      <c r="DH129" s="9"/>
      <c r="DI129" s="9"/>
      <c r="DJ129" s="9"/>
      <c r="DK129" s="9"/>
      <c r="DL129" s="9"/>
      <c r="DM129" s="9"/>
      <c r="DN129" s="9"/>
      <c r="DO129" s="9"/>
      <c r="DP129" s="9"/>
      <c r="DU129" s="9"/>
      <c r="DZ129" s="9"/>
    </row>
    <row r="130" spans="1:130">
      <c r="A130" s="226" t="s">
        <v>308</v>
      </c>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7"/>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DE130" s="9"/>
      <c r="DF130" s="9"/>
      <c r="DG130" s="9"/>
      <c r="DH130" s="9"/>
      <c r="DI130" s="9"/>
      <c r="DJ130" s="9"/>
      <c r="DK130" s="9"/>
      <c r="DL130" s="9"/>
      <c r="DM130" s="9"/>
      <c r="DN130" s="9"/>
      <c r="DO130" s="9"/>
      <c r="DP130" s="9"/>
      <c r="DU130" s="9"/>
      <c r="DZ130" s="9"/>
    </row>
    <row r="131" spans="1:130">
      <c r="A131" s="225" t="s">
        <v>359</v>
      </c>
      <c r="B131" s="9"/>
      <c r="C131" s="9"/>
      <c r="D131" s="9"/>
      <c r="E131" s="9"/>
      <c r="F131" s="9"/>
      <c r="G131" s="9"/>
      <c r="H131" s="9"/>
      <c r="I131" s="9"/>
      <c r="J131" s="9"/>
      <c r="K131" s="9"/>
      <c r="L131" s="9"/>
      <c r="M131" s="9"/>
      <c r="N131" s="9"/>
      <c r="O131" s="9"/>
      <c r="P131" s="9"/>
      <c r="Q131" s="9"/>
      <c r="R131" s="9"/>
      <c r="S131" s="9"/>
      <c r="T131" s="9"/>
      <c r="U131" s="9"/>
      <c r="V131" s="9"/>
      <c r="W131" s="9"/>
      <c r="X131" s="9"/>
      <c r="Y131" s="9"/>
      <c r="Z131" s="9">
        <f t="shared" ref="Z131:AK131" si="112">(-$DT$57*$B$118)/12</f>
        <v>2531047.9524123338</v>
      </c>
      <c r="AA131" s="9">
        <f t="shared" si="112"/>
        <v>2531047.9524123338</v>
      </c>
      <c r="AB131" s="9">
        <f t="shared" si="112"/>
        <v>2531047.9524123338</v>
      </c>
      <c r="AC131" s="9">
        <f t="shared" si="112"/>
        <v>2531047.9524123338</v>
      </c>
      <c r="AD131" s="9">
        <f t="shared" si="112"/>
        <v>2531047.9524123338</v>
      </c>
      <c r="AE131" s="9">
        <f t="shared" si="112"/>
        <v>2531047.9524123338</v>
      </c>
      <c r="AF131" s="9">
        <f t="shared" si="112"/>
        <v>2531047.9524123338</v>
      </c>
      <c r="AG131" s="9">
        <f t="shared" si="112"/>
        <v>2531047.9524123338</v>
      </c>
      <c r="AH131" s="9">
        <f t="shared" si="112"/>
        <v>2531047.9524123338</v>
      </c>
      <c r="AI131" s="9">
        <f t="shared" si="112"/>
        <v>2531047.9524123338</v>
      </c>
      <c r="AJ131" s="9">
        <f t="shared" si="112"/>
        <v>2531047.9524123338</v>
      </c>
      <c r="AK131" s="9">
        <f t="shared" si="112"/>
        <v>2531047.9524123338</v>
      </c>
      <c r="AL131" s="9">
        <f t="shared" ref="AL131:AW131" si="113">(-$DT$57*$C$118)/12</f>
        <v>176119.56646508336</v>
      </c>
      <c r="AM131" s="9">
        <f t="shared" si="113"/>
        <v>176119.56646508336</v>
      </c>
      <c r="AN131" s="9">
        <f t="shared" si="113"/>
        <v>176119.56646508336</v>
      </c>
      <c r="AO131" s="9">
        <f t="shared" si="113"/>
        <v>176119.56646508336</v>
      </c>
      <c r="AP131" s="9">
        <f t="shared" si="113"/>
        <v>176119.56646508336</v>
      </c>
      <c r="AQ131" s="9">
        <f t="shared" si="113"/>
        <v>176119.56646508336</v>
      </c>
      <c r="AR131" s="9">
        <f t="shared" si="113"/>
        <v>176119.56646508336</v>
      </c>
      <c r="AS131" s="9">
        <f t="shared" si="113"/>
        <v>176119.56646508336</v>
      </c>
      <c r="AT131" s="9">
        <f t="shared" si="113"/>
        <v>176119.56646508336</v>
      </c>
      <c r="AU131" s="9">
        <f t="shared" si="113"/>
        <v>176119.56646508336</v>
      </c>
      <c r="AV131" s="9">
        <f t="shared" si="113"/>
        <v>176119.56646508336</v>
      </c>
      <c r="AW131" s="9">
        <f t="shared" si="113"/>
        <v>176119.56646508336</v>
      </c>
      <c r="AX131" s="9">
        <f t="shared" ref="AX131:BI131" si="114">(-$DT$57*$D$118)/12</f>
        <v>162947.18891783335</v>
      </c>
      <c r="AY131" s="9">
        <f t="shared" si="114"/>
        <v>162947.18891783335</v>
      </c>
      <c r="AZ131" s="9">
        <f t="shared" si="114"/>
        <v>162947.18891783335</v>
      </c>
      <c r="BA131" s="9">
        <f t="shared" si="114"/>
        <v>162947.18891783335</v>
      </c>
      <c r="BB131" s="9">
        <f t="shared" si="114"/>
        <v>162947.18891783335</v>
      </c>
      <c r="BC131" s="9">
        <f t="shared" si="114"/>
        <v>162947.18891783335</v>
      </c>
      <c r="BD131" s="9">
        <f t="shared" si="114"/>
        <v>162947.18891783335</v>
      </c>
      <c r="BE131" s="9">
        <f t="shared" si="114"/>
        <v>162947.18891783335</v>
      </c>
      <c r="BF131" s="9">
        <f t="shared" si="114"/>
        <v>162947.18891783335</v>
      </c>
      <c r="BG131" s="9">
        <f t="shared" si="114"/>
        <v>162947.18891783335</v>
      </c>
      <c r="BH131" s="9">
        <f t="shared" si="114"/>
        <v>162947.18891783335</v>
      </c>
      <c r="BI131" s="9">
        <f t="shared" si="114"/>
        <v>162947.18891783335</v>
      </c>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DE131" s="9"/>
      <c r="DF131" s="9"/>
      <c r="DG131" s="9"/>
      <c r="DH131" s="9"/>
      <c r="DI131" s="9"/>
      <c r="DJ131" s="9"/>
      <c r="DK131" s="9"/>
      <c r="DL131" s="9"/>
      <c r="DM131" s="9"/>
      <c r="DN131" s="9"/>
      <c r="DO131" s="9"/>
      <c r="DP131" s="9"/>
      <c r="DU131" s="9"/>
      <c r="DZ131" s="9"/>
    </row>
    <row r="132" spans="1:130">
      <c r="A132" s="226" t="s">
        <v>367</v>
      </c>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DE132" s="9"/>
      <c r="DF132" s="9"/>
      <c r="DG132" s="9"/>
      <c r="DH132" s="9"/>
      <c r="DI132" s="9"/>
      <c r="DJ132" s="9"/>
      <c r="DK132" s="9"/>
      <c r="DL132" s="9"/>
      <c r="DM132" s="9"/>
      <c r="DN132" s="9"/>
      <c r="DO132" s="9"/>
      <c r="DP132" s="9"/>
      <c r="DU132" s="9"/>
      <c r="DZ132" s="9"/>
    </row>
    <row r="133" spans="1:130">
      <c r="A133" s="225" t="s">
        <v>359</v>
      </c>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f t="shared" ref="AL133:AW133" si="115">(-$DY$57*$B$118)/12</f>
        <v>1308598.1051673337</v>
      </c>
      <c r="AM133" s="9">
        <f t="shared" si="115"/>
        <v>1308598.1051673337</v>
      </c>
      <c r="AN133" s="9">
        <f t="shared" si="115"/>
        <v>1308598.1051673337</v>
      </c>
      <c r="AO133" s="9">
        <f t="shared" si="115"/>
        <v>1308598.1051673337</v>
      </c>
      <c r="AP133" s="9">
        <f t="shared" si="115"/>
        <v>1308598.1051673337</v>
      </c>
      <c r="AQ133" s="9">
        <f t="shared" si="115"/>
        <v>1308598.1051673337</v>
      </c>
      <c r="AR133" s="9">
        <f t="shared" si="115"/>
        <v>1308598.1051673337</v>
      </c>
      <c r="AS133" s="9">
        <f t="shared" si="115"/>
        <v>1308598.1051673337</v>
      </c>
      <c r="AT133" s="9">
        <f t="shared" si="115"/>
        <v>1308598.1051673337</v>
      </c>
      <c r="AU133" s="9">
        <f t="shared" si="115"/>
        <v>1308598.1051673337</v>
      </c>
      <c r="AV133" s="9">
        <f t="shared" si="115"/>
        <v>1308598.1051673337</v>
      </c>
      <c r="AW133" s="9">
        <f t="shared" si="115"/>
        <v>1308598.1051673337</v>
      </c>
      <c r="AX133" s="9">
        <f t="shared" ref="AX133:BI133" si="116">(-$DY$57*$C$118)/12</f>
        <v>91057.038543833347</v>
      </c>
      <c r="AY133" s="9">
        <f t="shared" si="116"/>
        <v>91057.038543833347</v>
      </c>
      <c r="AZ133" s="9">
        <f t="shared" si="116"/>
        <v>91057.038543833347</v>
      </c>
      <c r="BA133" s="9">
        <f t="shared" si="116"/>
        <v>91057.038543833347</v>
      </c>
      <c r="BB133" s="9">
        <f t="shared" si="116"/>
        <v>91057.038543833347</v>
      </c>
      <c r="BC133" s="9">
        <f t="shared" si="116"/>
        <v>91057.038543833347</v>
      </c>
      <c r="BD133" s="9">
        <f t="shared" si="116"/>
        <v>91057.038543833347</v>
      </c>
      <c r="BE133" s="9">
        <f t="shared" si="116"/>
        <v>91057.038543833347</v>
      </c>
      <c r="BF133" s="9">
        <f t="shared" si="116"/>
        <v>91057.038543833347</v>
      </c>
      <c r="BG133" s="9">
        <f t="shared" si="116"/>
        <v>91057.038543833347</v>
      </c>
      <c r="BH133" s="9">
        <f t="shared" si="116"/>
        <v>91057.038543833347</v>
      </c>
      <c r="BI133" s="9">
        <f t="shared" si="116"/>
        <v>91057.038543833347</v>
      </c>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DE133" s="9"/>
      <c r="DF133" s="9"/>
      <c r="DG133" s="9"/>
      <c r="DH133" s="9"/>
      <c r="DI133" s="9"/>
      <c r="DJ133" s="9"/>
      <c r="DK133" s="9"/>
      <c r="DL133" s="9"/>
      <c r="DM133" s="9"/>
      <c r="DN133" s="9"/>
      <c r="DO133" s="9"/>
      <c r="DP133" s="9"/>
      <c r="DU133" s="9"/>
      <c r="DZ133" s="9"/>
    </row>
    <row r="134" spans="1:130">
      <c r="A134" s="226" t="s">
        <v>368</v>
      </c>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DE134" s="9"/>
      <c r="DF134" s="9"/>
      <c r="DG134" s="9"/>
      <c r="DH134" s="9"/>
      <c r="DI134" s="9"/>
      <c r="DJ134" s="9"/>
      <c r="DK134" s="9"/>
      <c r="DL134" s="9"/>
      <c r="DM134" s="9"/>
      <c r="DN134" s="9"/>
      <c r="DO134" s="9"/>
      <c r="DP134" s="9"/>
      <c r="DU134" s="9"/>
      <c r="DZ134" s="9"/>
    </row>
    <row r="135" spans="1:130">
      <c r="A135" s="225" t="s">
        <v>369</v>
      </c>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f t="shared" ref="AX135:BI135" si="117">(-$ED$57*$B$120)/12</f>
        <v>0</v>
      </c>
      <c r="AY135" s="9">
        <f t="shared" si="117"/>
        <v>0</v>
      </c>
      <c r="AZ135" s="9">
        <f t="shared" si="117"/>
        <v>0</v>
      </c>
      <c r="BA135" s="9">
        <f t="shared" si="117"/>
        <v>0</v>
      </c>
      <c r="BB135" s="9">
        <f t="shared" si="117"/>
        <v>0</v>
      </c>
      <c r="BC135" s="9">
        <f t="shared" si="117"/>
        <v>0</v>
      </c>
      <c r="BD135" s="9">
        <f t="shared" si="117"/>
        <v>0</v>
      </c>
      <c r="BE135" s="9">
        <f t="shared" si="117"/>
        <v>0</v>
      </c>
      <c r="BF135" s="9">
        <f t="shared" si="117"/>
        <v>0</v>
      </c>
      <c r="BG135" s="9">
        <f t="shared" si="117"/>
        <v>0</v>
      </c>
      <c r="BH135" s="9">
        <f t="shared" si="117"/>
        <v>0</v>
      </c>
      <c r="BI135" s="9">
        <f t="shared" si="117"/>
        <v>0</v>
      </c>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DE135" s="9"/>
      <c r="DF135" s="9"/>
      <c r="DG135" s="9"/>
      <c r="DH135" s="9"/>
      <c r="DI135" s="9"/>
      <c r="DJ135" s="9"/>
      <c r="DK135" s="9"/>
      <c r="DL135" s="9"/>
      <c r="DM135" s="9"/>
      <c r="DN135" s="9"/>
      <c r="DO135" s="9"/>
      <c r="DP135" s="9"/>
      <c r="DU135" s="9"/>
      <c r="DZ135" s="9"/>
    </row>
    <row r="136" spans="1:130">
      <c r="A136" s="217" t="s">
        <v>265</v>
      </c>
      <c r="B136" s="28">
        <f>SUM(B124:B135)</f>
        <v>1267175.9006458353</v>
      </c>
      <c r="C136" s="28">
        <f t="shared" ref="C136:BI136" si="118">SUM(C124:C135)</f>
        <v>1267175.9006458353</v>
      </c>
      <c r="D136" s="28">
        <f t="shared" si="118"/>
        <v>1267175.9006458353</v>
      </c>
      <c r="E136" s="28">
        <f t="shared" si="118"/>
        <v>1267175.9006458353</v>
      </c>
      <c r="F136" s="28">
        <f t="shared" si="118"/>
        <v>1267175.9006458353</v>
      </c>
      <c r="G136" s="28">
        <f t="shared" si="118"/>
        <v>1267175.9006458353</v>
      </c>
      <c r="H136" s="28">
        <f t="shared" si="118"/>
        <v>1267175.9006458353</v>
      </c>
      <c r="I136" s="28">
        <f t="shared" si="118"/>
        <v>1267175.9006458353</v>
      </c>
      <c r="J136" s="28">
        <f t="shared" si="118"/>
        <v>1267175.9006458353</v>
      </c>
      <c r="K136" s="28">
        <f t="shared" si="118"/>
        <v>1267175.9006458353</v>
      </c>
      <c r="L136" s="28">
        <f t="shared" si="118"/>
        <v>1267175.9006458353</v>
      </c>
      <c r="M136" s="28">
        <f t="shared" si="118"/>
        <v>1267175.9006458353</v>
      </c>
      <c r="N136" s="28">
        <f t="shared" si="118"/>
        <v>4956090.9625750827</v>
      </c>
      <c r="O136" s="28">
        <f t="shared" si="118"/>
        <v>4956090.9625750827</v>
      </c>
      <c r="P136" s="28">
        <f t="shared" si="118"/>
        <v>4956090.9625750827</v>
      </c>
      <c r="Q136" s="28">
        <f t="shared" si="118"/>
        <v>4956090.9625750827</v>
      </c>
      <c r="R136" s="28">
        <f t="shared" si="118"/>
        <v>4956090.9625750827</v>
      </c>
      <c r="S136" s="28">
        <f t="shared" si="118"/>
        <v>4956090.9625750827</v>
      </c>
      <c r="T136" s="28">
        <f t="shared" si="118"/>
        <v>4956090.9625750827</v>
      </c>
      <c r="U136" s="28">
        <f t="shared" si="118"/>
        <v>4956090.9625750827</v>
      </c>
      <c r="V136" s="28">
        <f t="shared" si="118"/>
        <v>4956090.9625750827</v>
      </c>
      <c r="W136" s="28">
        <f t="shared" si="118"/>
        <v>4956090.9625750827</v>
      </c>
      <c r="X136" s="28">
        <f t="shared" si="118"/>
        <v>4956090.9625750827</v>
      </c>
      <c r="Y136" s="28">
        <f t="shared" si="118"/>
        <v>4956090.9625750827</v>
      </c>
      <c r="Z136" s="28">
        <f t="shared" si="118"/>
        <v>2620585.5004019169</v>
      </c>
      <c r="AA136" s="28">
        <f t="shared" si="118"/>
        <v>2620585.5004019169</v>
      </c>
      <c r="AB136" s="28">
        <f t="shared" si="118"/>
        <v>2620585.5004019169</v>
      </c>
      <c r="AC136" s="28">
        <f t="shared" si="118"/>
        <v>2620585.5004019169</v>
      </c>
      <c r="AD136" s="28">
        <f t="shared" si="118"/>
        <v>2620585.5004019169</v>
      </c>
      <c r="AE136" s="28">
        <f t="shared" si="118"/>
        <v>2620585.5004019169</v>
      </c>
      <c r="AF136" s="28">
        <f t="shared" si="118"/>
        <v>2620585.5004019169</v>
      </c>
      <c r="AG136" s="28">
        <f t="shared" si="118"/>
        <v>2620585.5004019169</v>
      </c>
      <c r="AH136" s="28">
        <f t="shared" si="118"/>
        <v>2620585.5004019169</v>
      </c>
      <c r="AI136" s="28">
        <f t="shared" si="118"/>
        <v>2620585.5004019169</v>
      </c>
      <c r="AJ136" s="28">
        <f t="shared" si="118"/>
        <v>2620585.5004019169</v>
      </c>
      <c r="AK136" s="28">
        <f t="shared" si="118"/>
        <v>2620585.5004019169</v>
      </c>
      <c r="AL136" s="28">
        <f>SUM(AL124:AL135)</f>
        <v>1565473.5390868336</v>
      </c>
      <c r="AM136" s="28">
        <f>SUM(AM124:AM135)</f>
        <v>1565473.5390868336</v>
      </c>
      <c r="AN136" s="28">
        <f t="shared" si="118"/>
        <v>1565473.5390868336</v>
      </c>
      <c r="AO136" s="28">
        <f t="shared" si="118"/>
        <v>1565473.5390868336</v>
      </c>
      <c r="AP136" s="28">
        <f t="shared" si="118"/>
        <v>1565473.5390868336</v>
      </c>
      <c r="AQ136" s="28">
        <f t="shared" si="118"/>
        <v>1565473.5390868336</v>
      </c>
      <c r="AR136" s="28">
        <f t="shared" si="118"/>
        <v>1565473.5390868336</v>
      </c>
      <c r="AS136" s="28">
        <f t="shared" si="118"/>
        <v>1565473.5390868336</v>
      </c>
      <c r="AT136" s="28">
        <f t="shared" si="118"/>
        <v>1565473.5390868336</v>
      </c>
      <c r="AU136" s="28">
        <f t="shared" si="118"/>
        <v>1565473.5390868336</v>
      </c>
      <c r="AV136" s="28">
        <f t="shared" si="118"/>
        <v>1565473.5390868336</v>
      </c>
      <c r="AW136" s="28">
        <f t="shared" si="118"/>
        <v>1565473.5390868336</v>
      </c>
      <c r="AX136" s="28">
        <f t="shared" si="118"/>
        <v>326973.24043999991</v>
      </c>
      <c r="AY136" s="28">
        <f t="shared" si="118"/>
        <v>326973.24043999991</v>
      </c>
      <c r="AZ136" s="28">
        <f t="shared" si="118"/>
        <v>326973.24043999991</v>
      </c>
      <c r="BA136" s="28">
        <f t="shared" si="118"/>
        <v>326973.24043999991</v>
      </c>
      <c r="BB136" s="28">
        <f t="shared" si="118"/>
        <v>326973.24043999991</v>
      </c>
      <c r="BC136" s="28">
        <f t="shared" si="118"/>
        <v>326973.24043999991</v>
      </c>
      <c r="BD136" s="28">
        <f t="shared" si="118"/>
        <v>326973.24043999991</v>
      </c>
      <c r="BE136" s="28">
        <f t="shared" si="118"/>
        <v>326973.24043999991</v>
      </c>
      <c r="BF136" s="28">
        <f t="shared" si="118"/>
        <v>326973.24043999991</v>
      </c>
      <c r="BG136" s="28">
        <f t="shared" si="118"/>
        <v>326973.24043999991</v>
      </c>
      <c r="BH136" s="28">
        <f t="shared" si="118"/>
        <v>326973.24043999991</v>
      </c>
      <c r="BI136" s="28">
        <f t="shared" si="118"/>
        <v>326973.24043999991</v>
      </c>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DE136" s="9"/>
      <c r="DF136" s="9"/>
      <c r="DG136" s="9"/>
      <c r="DH136" s="9"/>
      <c r="DI136" s="9"/>
      <c r="DJ136" s="9"/>
      <c r="DK136" s="9"/>
      <c r="DL136" s="9"/>
      <c r="DM136" s="9"/>
      <c r="DN136" s="9"/>
      <c r="DO136" s="9"/>
      <c r="DP136" s="9"/>
      <c r="DU136" s="9"/>
      <c r="DZ136" s="9"/>
    </row>
    <row r="137" spans="1:130">
      <c r="A137" s="41" t="s">
        <v>132</v>
      </c>
      <c r="B137" s="9">
        <v>0</v>
      </c>
      <c r="C137" s="9">
        <v>0</v>
      </c>
      <c r="D137" s="9">
        <v>0</v>
      </c>
      <c r="E137" s="9">
        <v>0</v>
      </c>
      <c r="F137" s="9">
        <v>0</v>
      </c>
      <c r="G137" s="9">
        <v>0</v>
      </c>
      <c r="H137" s="9">
        <f>'Exhibit 1.1'!D75</f>
        <v>1137.9940250000013</v>
      </c>
      <c r="I137" s="9">
        <f>'Exhibit 1.1'!E75</f>
        <v>1137.9940250000013</v>
      </c>
      <c r="J137" s="9">
        <f>'Exhibit 1.1'!F75</f>
        <v>1808.9107750000014</v>
      </c>
      <c r="K137" s="9">
        <f>'Exhibit 1.1'!G75</f>
        <v>9823.2240225000023</v>
      </c>
      <c r="L137" s="9">
        <f>'Exhibit 1.1'!H75</f>
        <v>44333.039449999997</v>
      </c>
      <c r="M137" s="9">
        <f>'Exhibit 1.1'!I75</f>
        <v>44428.600142499999</v>
      </c>
      <c r="N137" s="9">
        <f>'Exhibit 1.1'!J75</f>
        <v>44341.803292500001</v>
      </c>
      <c r="O137" s="9">
        <f>'Exhibit 1.1'!K75</f>
        <v>44341.803292500001</v>
      </c>
      <c r="P137" s="9">
        <f>'Exhibit 1.1'!L75</f>
        <v>44634.238092500003</v>
      </c>
      <c r="Q137" s="9">
        <f>'Exhibit 1.1'!M75</f>
        <v>44636.436880000001</v>
      </c>
      <c r="R137" s="9">
        <f>'Exhibit 1.1'!N75</f>
        <v>46228.323242500002</v>
      </c>
      <c r="S137" s="9">
        <f>'Exhibit 1.1'!O75</f>
        <v>46078.870670000004</v>
      </c>
      <c r="T137" s="9">
        <f>'Exhibit 1.1'!P75</f>
        <v>50392.559280000009</v>
      </c>
      <c r="U137" s="9">
        <f>'Exhibit 1.1'!Q75</f>
        <v>102232.93725750002</v>
      </c>
      <c r="V137" s="9">
        <f>'Exhibit 1.1'!R75</f>
        <v>103857.53220500001</v>
      </c>
      <c r="W137" s="9">
        <f>'Exhibit 1.1'!S75</f>
        <v>103698.37017750002</v>
      </c>
      <c r="X137" s="9">
        <f>'Exhibit 1.1'!T75</f>
        <v>106430.51279000002</v>
      </c>
      <c r="Y137" s="9">
        <f>'Exhibit 1.1'!U75</f>
        <v>146110.044605</v>
      </c>
      <c r="Z137" s="9">
        <f>'Exhibit 1.1'!V75</f>
        <v>146204.69487750001</v>
      </c>
      <c r="AA137" s="9">
        <f>'Exhibit 1.1'!W75</f>
        <v>146317.58433250003</v>
      </c>
      <c r="AB137" s="9">
        <f>'Exhibit 1.1'!X75</f>
        <v>146659.63711000004</v>
      </c>
      <c r="AC137" s="9">
        <f>'Exhibit 1.1'!Y75</f>
        <v>146680.24617750003</v>
      </c>
      <c r="AD137" s="9">
        <f>'Exhibit 1.1'!Z75</f>
        <v>146721.87418000004</v>
      </c>
      <c r="AE137" s="9">
        <f>'Exhibit 1.1'!AA75</f>
        <v>147129.50491750005</v>
      </c>
      <c r="AF137" s="9">
        <f>'Exhibit 1.1'!AB75</f>
        <v>172458.92293000003</v>
      </c>
      <c r="AG137" s="9">
        <f>'Exhibit 1.1'!AC75</f>
        <v>173475.94411000004</v>
      </c>
      <c r="AH137" s="9">
        <f>'Exhibit 1.1'!AD75</f>
        <v>223652.19941750003</v>
      </c>
      <c r="AI137" s="9">
        <f>'Exhibit 1.1'!AE75</f>
        <v>244744.05845750004</v>
      </c>
      <c r="AJ137" s="9">
        <f>'Exhibit 1.1'!AF75</f>
        <v>247091.42265500006</v>
      </c>
      <c r="AK137" s="9">
        <f>'Exhibit 1.1'!AG75</f>
        <v>247187.01353500006</v>
      </c>
      <c r="AL137" s="9">
        <f>'Exhibit 1.1'!AH75</f>
        <v>247182.68849750009</v>
      </c>
      <c r="AM137" s="9">
        <f>'Exhibit 1.1'!AI75</f>
        <v>248026.4090500001</v>
      </c>
      <c r="AN137" s="9">
        <f>'Exhibit 1.1'!AJ75</f>
        <v>248434.64079000009</v>
      </c>
      <c r="AO137" s="9">
        <f>'Exhibit 1.1'!AK75</f>
        <v>248442.83481500013</v>
      </c>
      <c r="AP137" s="9">
        <f>'Exhibit 1.1'!AL75</f>
        <v>249422.78075750015</v>
      </c>
      <c r="AQ137" s="9">
        <f>'Exhibit 1.1'!AM75</f>
        <v>268749.13600500015</v>
      </c>
      <c r="AR137" s="9">
        <f>'Exhibit 1.1'!AN75</f>
        <v>268760.58727000013</v>
      </c>
      <c r="AS137" s="9">
        <f>'Exhibit 1.1'!AO75</f>
        <v>295502.91664250015</v>
      </c>
      <c r="AT137" s="9">
        <f>'Exhibit 1.1'!AP75</f>
        <v>295502.91664250015</v>
      </c>
      <c r="AU137" s="9">
        <f>'Exhibit 1.1'!AQ75</f>
        <v>295502.91664250015</v>
      </c>
      <c r="AV137" s="9">
        <f>'Exhibit 1.1'!AR75</f>
        <v>295502.91664250015</v>
      </c>
      <c r="AW137" s="9">
        <f>'Exhibit 1.1'!AS75</f>
        <v>295502.91664250015</v>
      </c>
      <c r="AX137" s="9">
        <f>'Exhibit 1.1'!AT75</f>
        <v>295502.91664250015</v>
      </c>
      <c r="AY137" s="9">
        <f>'Exhibit 1.1'!AU75</f>
        <v>295502.91664250015</v>
      </c>
      <c r="AZ137" s="9">
        <f>'Exhibit 1.1'!AV75</f>
        <v>295502.91664250015</v>
      </c>
      <c r="BA137" s="9">
        <f>'Exhibit 1.1'!AW75</f>
        <v>295502.91664250015</v>
      </c>
      <c r="BB137" s="9">
        <f>'Exhibit 1.1'!AX75</f>
        <v>295502.91664250015</v>
      </c>
      <c r="BC137" s="9">
        <f>'Exhibit 1.1'!AY75</f>
        <v>295502.91664250015</v>
      </c>
      <c r="BD137" s="9">
        <f>'Exhibit 1.1'!AZ75</f>
        <v>295502.91664250015</v>
      </c>
      <c r="BE137" s="9">
        <f>'Exhibit 1.1'!BA75</f>
        <v>295502.91664250015</v>
      </c>
      <c r="BF137" s="9">
        <f>'Exhibit 1.1'!BB75</f>
        <v>295502.91664250015</v>
      </c>
      <c r="BG137" s="9">
        <f>'Exhibit 1.1'!BC75</f>
        <v>295502.91664250015</v>
      </c>
      <c r="BH137" s="9">
        <f>'Exhibit 1.1'!BD75</f>
        <v>295502.91664250015</v>
      </c>
      <c r="BI137" s="9">
        <f>'Exhibit 1.1'!BE75</f>
        <v>295502.91664250015</v>
      </c>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DE137" s="9"/>
      <c r="DF137" s="9"/>
      <c r="DG137" s="9"/>
      <c r="DH137" s="9"/>
      <c r="DI137" s="9"/>
      <c r="DJ137" s="9"/>
      <c r="DK137" s="9"/>
      <c r="DL137" s="9"/>
      <c r="DM137" s="9"/>
      <c r="DN137" s="9"/>
      <c r="DO137" s="9"/>
      <c r="DP137" s="9"/>
      <c r="DU137" s="9"/>
      <c r="DZ137" s="9"/>
    </row>
    <row r="138" spans="1:130">
      <c r="A138" t="s">
        <v>290</v>
      </c>
      <c r="B138" s="9">
        <f>B136-B137</f>
        <v>1267175.9006458353</v>
      </c>
      <c r="C138" s="9">
        <f t="shared" ref="C138:AW138" si="119">C136-C137</f>
        <v>1267175.9006458353</v>
      </c>
      <c r="D138" s="9">
        <f t="shared" si="119"/>
        <v>1267175.9006458353</v>
      </c>
      <c r="E138" s="9">
        <f t="shared" si="119"/>
        <v>1267175.9006458353</v>
      </c>
      <c r="F138" s="9">
        <f t="shared" si="119"/>
        <v>1267175.9006458353</v>
      </c>
      <c r="G138" s="9">
        <f t="shared" si="119"/>
        <v>1267175.9006458353</v>
      </c>
      <c r="H138" s="9">
        <f t="shared" si="119"/>
        <v>1266037.9066208354</v>
      </c>
      <c r="I138" s="9">
        <f t="shared" si="119"/>
        <v>1266037.9066208354</v>
      </c>
      <c r="J138" s="9">
        <f t="shared" si="119"/>
        <v>1265366.9898708353</v>
      </c>
      <c r="K138" s="9">
        <f t="shared" si="119"/>
        <v>1257352.6766233353</v>
      </c>
      <c r="L138" s="9">
        <f t="shared" si="119"/>
        <v>1222842.8611958353</v>
      </c>
      <c r="M138" s="9">
        <f t="shared" si="119"/>
        <v>1222747.3005033354</v>
      </c>
      <c r="N138" s="9">
        <f t="shared" si="119"/>
        <v>4911749.1592825828</v>
      </c>
      <c r="O138" s="9">
        <f t="shared" si="119"/>
        <v>4911749.1592825828</v>
      </c>
      <c r="P138" s="9">
        <f t="shared" si="119"/>
        <v>4911456.7244825829</v>
      </c>
      <c r="Q138" s="9">
        <f t="shared" si="119"/>
        <v>4911454.5256950827</v>
      </c>
      <c r="R138" s="9">
        <f t="shared" si="119"/>
        <v>4909862.6393325822</v>
      </c>
      <c r="S138" s="9">
        <f t="shared" si="119"/>
        <v>4910012.0919050826</v>
      </c>
      <c r="T138" s="9">
        <f t="shared" si="119"/>
        <v>4905698.403295083</v>
      </c>
      <c r="U138" s="9">
        <f t="shared" si="119"/>
        <v>4853858.0253175823</v>
      </c>
      <c r="V138" s="9">
        <f t="shared" si="119"/>
        <v>4852233.4303700831</v>
      </c>
      <c r="W138" s="9">
        <f t="shared" si="119"/>
        <v>4852392.5923975827</v>
      </c>
      <c r="X138" s="9">
        <f t="shared" si="119"/>
        <v>4849660.4497850826</v>
      </c>
      <c r="Y138" s="9">
        <f t="shared" si="119"/>
        <v>4809980.9179700827</v>
      </c>
      <c r="Z138" s="9">
        <f t="shared" si="119"/>
        <v>2474380.8055244167</v>
      </c>
      <c r="AA138" s="9">
        <f t="shared" si="119"/>
        <v>2474267.9160694168</v>
      </c>
      <c r="AB138" s="9">
        <f t="shared" si="119"/>
        <v>2473925.8632919169</v>
      </c>
      <c r="AC138" s="9">
        <f t="shared" si="119"/>
        <v>2473905.2542244168</v>
      </c>
      <c r="AD138" s="9">
        <f t="shared" si="119"/>
        <v>2473863.6262219166</v>
      </c>
      <c r="AE138" s="9">
        <f t="shared" si="119"/>
        <v>2473455.9954844168</v>
      </c>
      <c r="AF138" s="9">
        <f t="shared" si="119"/>
        <v>2448126.577471917</v>
      </c>
      <c r="AG138" s="9">
        <f t="shared" si="119"/>
        <v>2447109.5562919169</v>
      </c>
      <c r="AH138" s="9">
        <f t="shared" si="119"/>
        <v>2396933.3009844171</v>
      </c>
      <c r="AI138" s="9">
        <f t="shared" si="119"/>
        <v>2375841.4419444171</v>
      </c>
      <c r="AJ138" s="9">
        <f t="shared" si="119"/>
        <v>2373494.077746917</v>
      </c>
      <c r="AK138" s="9">
        <f t="shared" si="119"/>
        <v>2373398.486866917</v>
      </c>
      <c r="AL138" s="9">
        <f t="shared" si="119"/>
        <v>1318290.8505893336</v>
      </c>
      <c r="AM138" s="9">
        <f t="shared" si="119"/>
        <v>1317447.1300368335</v>
      </c>
      <c r="AN138" s="9">
        <f t="shared" si="119"/>
        <v>1317038.8982968335</v>
      </c>
      <c r="AO138" s="9">
        <f t="shared" si="119"/>
        <v>1317030.7042718334</v>
      </c>
      <c r="AP138" s="9">
        <f t="shared" si="119"/>
        <v>1316050.7583293335</v>
      </c>
      <c r="AQ138" s="9">
        <f t="shared" si="119"/>
        <v>1296724.4030818334</v>
      </c>
      <c r="AR138" s="9">
        <f t="shared" si="119"/>
        <v>1296712.9518168336</v>
      </c>
      <c r="AS138" s="9">
        <f t="shared" si="119"/>
        <v>1269970.6224443335</v>
      </c>
      <c r="AT138" s="9">
        <f t="shared" si="119"/>
        <v>1269970.6224443335</v>
      </c>
      <c r="AU138" s="9">
        <f t="shared" si="119"/>
        <v>1269970.6224443335</v>
      </c>
      <c r="AV138" s="9">
        <f t="shared" si="119"/>
        <v>1269970.6224443335</v>
      </c>
      <c r="AW138" s="9">
        <f t="shared" si="119"/>
        <v>1269970.6224443335</v>
      </c>
      <c r="AX138" s="9">
        <f t="shared" ref="AX138:BI138" si="120">AX136-AX137</f>
        <v>31470.323797499761</v>
      </c>
      <c r="AY138" s="9">
        <f t="shared" si="120"/>
        <v>31470.323797499761</v>
      </c>
      <c r="AZ138" s="9">
        <f t="shared" si="120"/>
        <v>31470.323797499761</v>
      </c>
      <c r="BA138" s="9">
        <f t="shared" si="120"/>
        <v>31470.323797499761</v>
      </c>
      <c r="BB138" s="9">
        <f t="shared" si="120"/>
        <v>31470.323797499761</v>
      </c>
      <c r="BC138" s="9">
        <f t="shared" si="120"/>
        <v>31470.323797499761</v>
      </c>
      <c r="BD138" s="9">
        <f t="shared" si="120"/>
        <v>31470.323797499761</v>
      </c>
      <c r="BE138" s="9">
        <f t="shared" si="120"/>
        <v>31470.323797499761</v>
      </c>
      <c r="BF138" s="9">
        <f t="shared" si="120"/>
        <v>31470.323797499761</v>
      </c>
      <c r="BG138" s="9">
        <f t="shared" si="120"/>
        <v>31470.323797499761</v>
      </c>
      <c r="BH138" s="9">
        <f t="shared" si="120"/>
        <v>31470.323797499761</v>
      </c>
      <c r="BI138" s="9">
        <f t="shared" si="120"/>
        <v>31470.323797499761</v>
      </c>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DE138" s="9"/>
      <c r="DF138" s="9"/>
      <c r="DG138" s="9"/>
      <c r="DH138" s="9"/>
      <c r="DI138" s="9"/>
      <c r="DJ138" s="9"/>
      <c r="DK138" s="9"/>
      <c r="DL138" s="9"/>
      <c r="DM138" s="9"/>
      <c r="DN138" s="9"/>
      <c r="DO138" s="9"/>
      <c r="DP138" s="9"/>
      <c r="DU138" s="9"/>
      <c r="DZ138" s="9"/>
    </row>
    <row r="139" spans="1:130">
      <c r="A139" t="s">
        <v>291</v>
      </c>
      <c r="B139" s="9">
        <v>0.38</v>
      </c>
      <c r="C139" s="9">
        <v>0.38</v>
      </c>
      <c r="D139" s="9">
        <v>0.38</v>
      </c>
      <c r="E139" s="9">
        <v>0.38</v>
      </c>
      <c r="F139" s="9">
        <v>0.38</v>
      </c>
      <c r="G139" s="9">
        <v>0.38</v>
      </c>
      <c r="H139" s="9">
        <v>0.38</v>
      </c>
      <c r="I139" s="9">
        <v>0.38</v>
      </c>
      <c r="J139" s="9">
        <v>0.38</v>
      </c>
      <c r="K139" s="9">
        <v>0.38</v>
      </c>
      <c r="L139" s="9">
        <v>0.38</v>
      </c>
      <c r="M139" s="9">
        <v>0.38</v>
      </c>
      <c r="N139" s="9">
        <v>0.38</v>
      </c>
      <c r="O139" s="9">
        <v>0.38</v>
      </c>
      <c r="P139" s="9">
        <v>0.38</v>
      </c>
      <c r="Q139" s="9">
        <v>0.38</v>
      </c>
      <c r="R139" s="9">
        <v>0.38</v>
      </c>
      <c r="S139" s="9">
        <v>0.38</v>
      </c>
      <c r="T139" s="9">
        <v>0.38</v>
      </c>
      <c r="U139" s="9">
        <v>0.38</v>
      </c>
      <c r="V139" s="9">
        <v>0.38</v>
      </c>
      <c r="W139" s="9">
        <v>0.38</v>
      </c>
      <c r="X139" s="9">
        <v>0.38</v>
      </c>
      <c r="Y139" s="9">
        <v>0.38</v>
      </c>
      <c r="Z139" s="9">
        <v>0.38</v>
      </c>
      <c r="AA139" s="9">
        <v>0.38</v>
      </c>
      <c r="AB139" s="9">
        <v>0.38</v>
      </c>
      <c r="AC139" s="9">
        <v>0.38</v>
      </c>
      <c r="AD139" s="9">
        <v>0.38</v>
      </c>
      <c r="AE139" s="9">
        <v>0.38</v>
      </c>
      <c r="AF139" s="9">
        <v>0.38</v>
      </c>
      <c r="AG139" s="9">
        <v>0.38</v>
      </c>
      <c r="AH139" s="9">
        <v>0.38</v>
      </c>
      <c r="AI139" s="9">
        <v>0.38</v>
      </c>
      <c r="AJ139" s="9">
        <v>0.38</v>
      </c>
      <c r="AK139" s="9">
        <v>0.38</v>
      </c>
      <c r="AL139" s="9">
        <v>0.38</v>
      </c>
      <c r="AM139" s="9">
        <v>0.38</v>
      </c>
      <c r="AN139" s="9">
        <v>0.38</v>
      </c>
      <c r="AO139" s="9">
        <v>0.38</v>
      </c>
      <c r="AP139" s="9">
        <v>0.38</v>
      </c>
      <c r="AQ139" s="9">
        <v>0.38</v>
      </c>
      <c r="AR139" s="9">
        <v>0.38</v>
      </c>
      <c r="AS139" s="9">
        <v>0.38</v>
      </c>
      <c r="AT139" s="9">
        <v>0.38</v>
      </c>
      <c r="AU139" s="9">
        <v>0.38</v>
      </c>
      <c r="AV139" s="9">
        <v>0.38</v>
      </c>
      <c r="AW139" s="9">
        <v>0.38</v>
      </c>
      <c r="AX139" s="9">
        <v>0.38</v>
      </c>
      <c r="AY139" s="9">
        <v>0.38</v>
      </c>
      <c r="AZ139" s="9">
        <v>0.38</v>
      </c>
      <c r="BA139" s="9">
        <v>0.38</v>
      </c>
      <c r="BB139" s="9">
        <v>0.38</v>
      </c>
      <c r="BC139" s="9">
        <v>0.38</v>
      </c>
      <c r="BD139" s="9">
        <v>0.38</v>
      </c>
      <c r="BE139" s="9">
        <v>0.38</v>
      </c>
      <c r="BF139" s="9">
        <v>0.38</v>
      </c>
      <c r="BG139" s="9">
        <v>0.38</v>
      </c>
      <c r="BH139" s="9">
        <v>0.38</v>
      </c>
      <c r="BI139" s="9">
        <v>0.38</v>
      </c>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DE139" s="9"/>
      <c r="DF139" s="9"/>
      <c r="DG139" s="9"/>
      <c r="DH139" s="9"/>
      <c r="DI139" s="9"/>
      <c r="DJ139" s="9"/>
      <c r="DK139" s="9"/>
      <c r="DL139" s="9"/>
      <c r="DM139" s="9"/>
      <c r="DN139" s="9"/>
      <c r="DO139" s="9"/>
      <c r="DP139" s="9"/>
      <c r="DU139" s="9"/>
      <c r="DZ139" s="9"/>
    </row>
    <row r="140" spans="1:130">
      <c r="A140" t="s">
        <v>292</v>
      </c>
      <c r="B140" s="9">
        <f>B138*B139</f>
        <v>481526.84224541741</v>
      </c>
      <c r="C140" s="9">
        <f t="shared" ref="C140:AW140" si="121">C138*C139</f>
        <v>481526.84224541741</v>
      </c>
      <c r="D140" s="9">
        <f t="shared" si="121"/>
        <v>481526.84224541741</v>
      </c>
      <c r="E140" s="9">
        <f t="shared" si="121"/>
        <v>481526.84224541741</v>
      </c>
      <c r="F140" s="9">
        <f t="shared" si="121"/>
        <v>481526.84224541741</v>
      </c>
      <c r="G140" s="9">
        <f t="shared" si="121"/>
        <v>481526.84224541741</v>
      </c>
      <c r="H140" s="9">
        <f t="shared" si="121"/>
        <v>481094.40451591747</v>
      </c>
      <c r="I140" s="9">
        <f t="shared" si="121"/>
        <v>481094.40451591747</v>
      </c>
      <c r="J140" s="9">
        <f t="shared" si="121"/>
        <v>480839.45615091745</v>
      </c>
      <c r="K140" s="9">
        <f t="shared" si="121"/>
        <v>477794.01711686741</v>
      </c>
      <c r="L140" s="9">
        <f t="shared" si="121"/>
        <v>464680.28725441743</v>
      </c>
      <c r="M140" s="9">
        <f t="shared" si="121"/>
        <v>464643.97419126745</v>
      </c>
      <c r="N140" s="9">
        <f t="shared" si="121"/>
        <v>1866464.6805273816</v>
      </c>
      <c r="O140" s="9">
        <f t="shared" si="121"/>
        <v>1866464.6805273816</v>
      </c>
      <c r="P140" s="9">
        <f t="shared" si="121"/>
        <v>1866353.5553033815</v>
      </c>
      <c r="Q140" s="9">
        <f t="shared" si="121"/>
        <v>1866352.7197641314</v>
      </c>
      <c r="R140" s="9">
        <f t="shared" si="121"/>
        <v>1865747.8029463813</v>
      </c>
      <c r="S140" s="9">
        <f t="shared" si="121"/>
        <v>1865804.5949239314</v>
      </c>
      <c r="T140" s="9">
        <f t="shared" si="121"/>
        <v>1864165.3932521315</v>
      </c>
      <c r="U140" s="9">
        <f t="shared" si="121"/>
        <v>1844466.0496206812</v>
      </c>
      <c r="V140" s="9">
        <f t="shared" si="121"/>
        <v>1843848.7035406316</v>
      </c>
      <c r="W140" s="9">
        <f t="shared" si="121"/>
        <v>1843909.1851110815</v>
      </c>
      <c r="X140" s="9">
        <f t="shared" si="121"/>
        <v>1842870.9709183313</v>
      </c>
      <c r="Y140" s="9">
        <f t="shared" si="121"/>
        <v>1827792.7488286314</v>
      </c>
      <c r="Z140" s="9">
        <f t="shared" si="121"/>
        <v>940264.70609927841</v>
      </c>
      <c r="AA140" s="9">
        <f t="shared" si="121"/>
        <v>940221.80810637842</v>
      </c>
      <c r="AB140" s="9">
        <f t="shared" si="121"/>
        <v>940091.82805092842</v>
      </c>
      <c r="AC140" s="9">
        <f t="shared" si="121"/>
        <v>940083.99660527834</v>
      </c>
      <c r="AD140" s="9">
        <f t="shared" si="121"/>
        <v>940068.17796432832</v>
      </c>
      <c r="AE140" s="9">
        <f t="shared" si="121"/>
        <v>939913.27828407846</v>
      </c>
      <c r="AF140" s="9">
        <f t="shared" si="121"/>
        <v>930288.09943932854</v>
      </c>
      <c r="AG140" s="9">
        <f t="shared" si="121"/>
        <v>929901.63139092841</v>
      </c>
      <c r="AH140" s="9">
        <f t="shared" si="121"/>
        <v>910834.6543740785</v>
      </c>
      <c r="AI140" s="9">
        <f t="shared" si="121"/>
        <v>902819.74793887849</v>
      </c>
      <c r="AJ140" s="9">
        <f t="shared" si="121"/>
        <v>901927.74954382842</v>
      </c>
      <c r="AK140" s="9">
        <f t="shared" si="121"/>
        <v>901891.42500942852</v>
      </c>
      <c r="AL140" s="9">
        <f>AL138*AL139</f>
        <v>500950.52322394674</v>
      </c>
      <c r="AM140" s="9">
        <f t="shared" si="121"/>
        <v>500629.90941399673</v>
      </c>
      <c r="AN140" s="9">
        <f t="shared" si="121"/>
        <v>500474.78135279677</v>
      </c>
      <c r="AO140" s="9">
        <f t="shared" si="121"/>
        <v>500471.66762329673</v>
      </c>
      <c r="AP140" s="9">
        <f t="shared" si="121"/>
        <v>500099.28816514672</v>
      </c>
      <c r="AQ140" s="9">
        <f t="shared" si="121"/>
        <v>492755.27317109669</v>
      </c>
      <c r="AR140" s="9">
        <f t="shared" si="121"/>
        <v>492750.92169039679</v>
      </c>
      <c r="AS140" s="9">
        <f t="shared" si="121"/>
        <v>482588.83652884676</v>
      </c>
      <c r="AT140" s="9">
        <f t="shared" si="121"/>
        <v>482588.83652884676</v>
      </c>
      <c r="AU140" s="9">
        <f t="shared" si="121"/>
        <v>482588.83652884676</v>
      </c>
      <c r="AV140" s="9">
        <f t="shared" si="121"/>
        <v>482588.83652884676</v>
      </c>
      <c r="AW140" s="9">
        <f t="shared" si="121"/>
        <v>482588.83652884676</v>
      </c>
      <c r="AX140" s="9">
        <f t="shared" ref="AX140:BI140" si="122">AX138*AX139</f>
        <v>11958.723043049909</v>
      </c>
      <c r="AY140" s="9">
        <f t="shared" si="122"/>
        <v>11958.723043049909</v>
      </c>
      <c r="AZ140" s="9">
        <f t="shared" si="122"/>
        <v>11958.723043049909</v>
      </c>
      <c r="BA140" s="9">
        <f t="shared" si="122"/>
        <v>11958.723043049909</v>
      </c>
      <c r="BB140" s="9">
        <f t="shared" si="122"/>
        <v>11958.723043049909</v>
      </c>
      <c r="BC140" s="9">
        <f t="shared" si="122"/>
        <v>11958.723043049909</v>
      </c>
      <c r="BD140" s="9">
        <f t="shared" si="122"/>
        <v>11958.723043049909</v>
      </c>
      <c r="BE140" s="9">
        <f t="shared" si="122"/>
        <v>11958.723043049909</v>
      </c>
      <c r="BF140" s="9">
        <f t="shared" si="122"/>
        <v>11958.723043049909</v>
      </c>
      <c r="BG140" s="9">
        <f t="shared" si="122"/>
        <v>11958.723043049909</v>
      </c>
      <c r="BH140" s="9">
        <f t="shared" si="122"/>
        <v>11958.723043049909</v>
      </c>
      <c r="BI140" s="9">
        <f t="shared" si="122"/>
        <v>11958.723043049909</v>
      </c>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DE140" s="9"/>
      <c r="DF140" s="9"/>
      <c r="DG140" s="9"/>
      <c r="DH140" s="9"/>
      <c r="DI140" s="9"/>
      <c r="DJ140" s="9"/>
      <c r="DK140" s="9"/>
      <c r="DL140" s="9"/>
      <c r="DM140" s="9"/>
      <c r="DN140" s="9"/>
      <c r="DO140" s="9"/>
      <c r="DP140" s="9"/>
      <c r="DU140" s="9"/>
      <c r="DZ140" s="9"/>
    </row>
    <row r="141" spans="1:130">
      <c r="A141" t="s">
        <v>146</v>
      </c>
      <c r="B141" s="9">
        <f>B140</f>
        <v>481526.84224541741</v>
      </c>
      <c r="C141" s="9">
        <f>B141+C140</f>
        <v>963053.68449083483</v>
      </c>
      <c r="D141" s="9">
        <f t="shared" ref="D141:AK141" si="123">C141+D140</f>
        <v>1444580.5267362522</v>
      </c>
      <c r="E141" s="9">
        <f t="shared" si="123"/>
        <v>1926107.3689816697</v>
      </c>
      <c r="F141" s="9">
        <f t="shared" si="123"/>
        <v>2407634.2112270873</v>
      </c>
      <c r="G141" s="9">
        <f t="shared" si="123"/>
        <v>2889161.053472505</v>
      </c>
      <c r="H141" s="9">
        <f t="shared" si="123"/>
        <v>3370255.4579884224</v>
      </c>
      <c r="I141" s="9">
        <f t="shared" si="123"/>
        <v>3851349.8625043398</v>
      </c>
      <c r="J141" s="9">
        <f t="shared" si="123"/>
        <v>4332189.3186552571</v>
      </c>
      <c r="K141" s="9">
        <f t="shared" si="123"/>
        <v>4809983.3357721241</v>
      </c>
      <c r="L141" s="9">
        <f t="shared" si="123"/>
        <v>5274663.6230265414</v>
      </c>
      <c r="M141" s="9">
        <f t="shared" si="123"/>
        <v>5739307.5972178085</v>
      </c>
      <c r="N141" s="9">
        <f t="shared" si="123"/>
        <v>7605772.2777451901</v>
      </c>
      <c r="O141" s="9">
        <f t="shared" si="123"/>
        <v>9472236.9582725726</v>
      </c>
      <c r="P141" s="9">
        <f t="shared" si="123"/>
        <v>11338590.513575954</v>
      </c>
      <c r="Q141" s="9">
        <f t="shared" si="123"/>
        <v>13204943.233340086</v>
      </c>
      <c r="R141" s="9">
        <f t="shared" si="123"/>
        <v>15070691.036286468</v>
      </c>
      <c r="S141" s="9">
        <f t="shared" si="123"/>
        <v>16936495.631210398</v>
      </c>
      <c r="T141" s="9">
        <f t="shared" si="123"/>
        <v>18800661.024462529</v>
      </c>
      <c r="U141" s="9">
        <f t="shared" si="123"/>
        <v>20645127.074083209</v>
      </c>
      <c r="V141" s="9">
        <f t="shared" si="123"/>
        <v>22488975.77762384</v>
      </c>
      <c r="W141" s="9">
        <f t="shared" si="123"/>
        <v>24332884.962734923</v>
      </c>
      <c r="X141" s="9">
        <f t="shared" si="123"/>
        <v>26175755.933653254</v>
      </c>
      <c r="Y141" s="9">
        <f t="shared" si="123"/>
        <v>28003548.682481885</v>
      </c>
      <c r="Z141" s="9">
        <f t="shared" si="123"/>
        <v>28943813.388581164</v>
      </c>
      <c r="AA141" s="9">
        <f t="shared" si="123"/>
        <v>29884035.196687542</v>
      </c>
      <c r="AB141" s="9">
        <f t="shared" si="123"/>
        <v>30824127.024738472</v>
      </c>
      <c r="AC141" s="9">
        <f t="shared" si="123"/>
        <v>31764211.021343749</v>
      </c>
      <c r="AD141" s="9">
        <f t="shared" si="123"/>
        <v>32704279.199308079</v>
      </c>
      <c r="AE141" s="9">
        <f t="shared" si="123"/>
        <v>33644192.477592155</v>
      </c>
      <c r="AF141" s="9">
        <f t="shared" si="123"/>
        <v>34574480.577031486</v>
      </c>
      <c r="AG141" s="9">
        <f t="shared" si="123"/>
        <v>35504382.208422415</v>
      </c>
      <c r="AH141" s="9">
        <f t="shared" si="123"/>
        <v>36415216.862796493</v>
      </c>
      <c r="AI141" s="9">
        <f>AH141+AI140</f>
        <v>37318036.610735372</v>
      </c>
      <c r="AJ141" s="9">
        <f t="shared" si="123"/>
        <v>38219964.360279202</v>
      </c>
      <c r="AK141" s="9">
        <f t="shared" si="123"/>
        <v>39121855.785288632</v>
      </c>
      <c r="AL141" s="9">
        <f t="shared" ref="AL141" si="124">AK141+AL140</f>
        <v>39622806.308512576</v>
      </c>
      <c r="AM141" s="9">
        <f t="shared" ref="AM141" si="125">AL141+AM140</f>
        <v>40123436.217926569</v>
      </c>
      <c r="AN141" s="9">
        <f t="shared" ref="AN141" si="126">AM141+AN140</f>
        <v>40623910.999279365</v>
      </c>
      <c r="AO141" s="9">
        <f t="shared" ref="AO141" si="127">AN141+AO140</f>
        <v>41124382.666902661</v>
      </c>
      <c r="AP141" s="9">
        <f t="shared" ref="AP141" si="128">AO141+AP140</f>
        <v>41624481.955067806</v>
      </c>
      <c r="AQ141" s="9">
        <f t="shared" ref="AQ141" si="129">AP141+AQ140</f>
        <v>42117237.228238903</v>
      </c>
      <c r="AR141" s="9">
        <f t="shared" ref="AR141" si="130">AQ141+AR140</f>
        <v>42609988.1499293</v>
      </c>
      <c r="AS141" s="9">
        <f t="shared" ref="AS141" si="131">AR141+AS140</f>
        <v>43092576.986458145</v>
      </c>
      <c r="AT141" s="9">
        <f t="shared" ref="AT141" si="132">AS141+AT140</f>
        <v>43575165.82298699</v>
      </c>
      <c r="AU141" s="9">
        <f t="shared" ref="AU141" si="133">AT141+AU140</f>
        <v>44057754.659515835</v>
      </c>
      <c r="AV141" s="9">
        <f t="shared" ref="AV141" si="134">AU141+AV140</f>
        <v>44540343.49604468</v>
      </c>
      <c r="AW141" s="9">
        <f t="shared" ref="AW141" si="135">AV141+AW140</f>
        <v>45022932.332573526</v>
      </c>
      <c r="AX141" s="9">
        <f t="shared" ref="AX141" si="136">AW141+AX140</f>
        <v>45034891.055616572</v>
      </c>
      <c r="AY141" s="9">
        <f t="shared" ref="AY141" si="137">AX141+AY140</f>
        <v>45046849.778659619</v>
      </c>
      <c r="AZ141" s="9">
        <f t="shared" ref="AZ141" si="138">AY141+AZ140</f>
        <v>45058808.501702666</v>
      </c>
      <c r="BA141" s="9">
        <f t="shared" ref="BA141" si="139">AZ141+BA140</f>
        <v>45070767.224745713</v>
      </c>
      <c r="BB141" s="9">
        <f t="shared" ref="BB141" si="140">BA141+BB140</f>
        <v>45082725.94778876</v>
      </c>
      <c r="BC141" s="9">
        <f t="shared" ref="BC141" si="141">BB141+BC140</f>
        <v>45094684.670831807</v>
      </c>
      <c r="BD141" s="9">
        <f t="shared" ref="BD141" si="142">BC141+BD140</f>
        <v>45106643.393874854</v>
      </c>
      <c r="BE141" s="9">
        <f t="shared" ref="BE141" si="143">BD141+BE140</f>
        <v>45118602.116917901</v>
      </c>
      <c r="BF141" s="9">
        <f t="shared" ref="BF141" si="144">BE141+BF140</f>
        <v>45130560.839960948</v>
      </c>
      <c r="BG141" s="9">
        <f t="shared" ref="BG141" si="145">BF141+BG140</f>
        <v>45142519.563003995</v>
      </c>
      <c r="BH141" s="9">
        <f t="shared" ref="BH141" si="146">BG141+BH140</f>
        <v>45154478.286047041</v>
      </c>
      <c r="BI141" s="9">
        <f t="shared" ref="BI141" si="147">BH141+BI140</f>
        <v>45166437.009090088</v>
      </c>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DE141" s="9"/>
      <c r="DF141" s="9"/>
      <c r="DG141" s="9"/>
      <c r="DH141" s="9"/>
      <c r="DI141" s="9"/>
      <c r="DJ141" s="9"/>
      <c r="DK141" s="9"/>
      <c r="DL141" s="9"/>
      <c r="DM141" s="9"/>
      <c r="DN141" s="9"/>
      <c r="DO141" s="9"/>
      <c r="DP141" s="9"/>
      <c r="DU141" s="9"/>
      <c r="DZ141" s="9"/>
    </row>
    <row r="142" spans="1:130">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7"/>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DE142" s="9"/>
      <c r="DF142" s="9"/>
      <c r="DG142" s="9"/>
      <c r="DH142" s="9"/>
      <c r="DI142" s="9"/>
      <c r="DJ142" s="9"/>
      <c r="DK142" s="9"/>
      <c r="DL142" s="9"/>
      <c r="DM142" s="9"/>
      <c r="DN142" s="9"/>
      <c r="DO142" s="9"/>
      <c r="DP142" s="9"/>
      <c r="DU142" s="9"/>
      <c r="DZ142" s="9"/>
    </row>
    <row r="143" spans="1:130">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7"/>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DE143" s="9"/>
      <c r="DF143" s="9"/>
      <c r="DG143" s="9"/>
      <c r="DH143" s="9"/>
      <c r="DI143" s="9"/>
      <c r="DJ143" s="9"/>
      <c r="DK143" s="9"/>
      <c r="DL143" s="9"/>
      <c r="DM143" s="9"/>
      <c r="DN143" s="9"/>
      <c r="DO143" s="9"/>
      <c r="DP143" s="9"/>
      <c r="DU143" s="9"/>
      <c r="DZ143" s="9"/>
    </row>
    <row r="144" spans="1:130">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7"/>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DE144" s="9"/>
      <c r="DF144" s="9"/>
      <c r="DG144" s="9"/>
      <c r="DH144" s="9"/>
      <c r="DI144" s="9"/>
      <c r="DJ144" s="9"/>
      <c r="DK144" s="9"/>
      <c r="DL144" s="9"/>
      <c r="DM144" s="9"/>
      <c r="DN144" s="9"/>
      <c r="DO144" s="9"/>
      <c r="DP144" s="9"/>
      <c r="DU144" s="9"/>
      <c r="DZ144" s="9"/>
    </row>
    <row r="145" spans="2:130">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7"/>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DE145" s="9"/>
      <c r="DF145" s="9"/>
      <c r="DG145" s="9"/>
      <c r="DH145" s="9"/>
      <c r="DI145" s="9"/>
      <c r="DJ145" s="9"/>
      <c r="DK145" s="9"/>
      <c r="DL145" s="9"/>
      <c r="DM145" s="9"/>
      <c r="DN145" s="9"/>
      <c r="DO145" s="9"/>
      <c r="DP145" s="9"/>
      <c r="DU145" s="9"/>
      <c r="DZ145" s="9"/>
    </row>
    <row r="146" spans="2:130">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7"/>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DE146" s="9"/>
      <c r="DF146" s="9"/>
      <c r="DG146" s="9"/>
      <c r="DH146" s="9"/>
      <c r="DI146" s="9"/>
      <c r="DJ146" s="9"/>
      <c r="DK146" s="9"/>
      <c r="DL146" s="9"/>
      <c r="DM146" s="9"/>
      <c r="DN146" s="9"/>
      <c r="DO146" s="9"/>
      <c r="DP146" s="9"/>
      <c r="DU146" s="9"/>
      <c r="DZ146" s="9"/>
    </row>
    <row r="147" spans="2:130">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7"/>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DE147" s="9"/>
      <c r="DF147" s="9"/>
      <c r="DG147" s="9"/>
      <c r="DH147" s="9"/>
      <c r="DI147" s="9"/>
      <c r="DJ147" s="9"/>
      <c r="DK147" s="9"/>
      <c r="DL147" s="9"/>
      <c r="DM147" s="9"/>
      <c r="DN147" s="9"/>
      <c r="DO147" s="9"/>
      <c r="DP147" s="9"/>
      <c r="DU147" s="9"/>
      <c r="DZ147" s="9"/>
    </row>
    <row r="148" spans="2:130">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7"/>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DE148" s="9"/>
      <c r="DF148" s="9"/>
      <c r="DG148" s="9"/>
      <c r="DH148" s="9"/>
      <c r="DI148" s="9"/>
      <c r="DJ148" s="9"/>
      <c r="DK148" s="9"/>
      <c r="DL148" s="9"/>
      <c r="DM148" s="9"/>
      <c r="DN148" s="9"/>
      <c r="DO148" s="9"/>
      <c r="DP148" s="9"/>
      <c r="DU148" s="9"/>
      <c r="DZ148" s="9"/>
    </row>
    <row r="149" spans="2:130">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7"/>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DE149" s="9"/>
      <c r="DF149" s="9"/>
      <c r="DG149" s="9"/>
      <c r="DH149" s="9"/>
      <c r="DI149" s="9"/>
      <c r="DJ149" s="9"/>
      <c r="DK149" s="9"/>
      <c r="DL149" s="9"/>
      <c r="DM149" s="9"/>
      <c r="DN149" s="9"/>
      <c r="DO149" s="9"/>
      <c r="DP149" s="9"/>
      <c r="DU149" s="9"/>
      <c r="DZ149" s="9"/>
    </row>
    <row r="150" spans="2:130">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7"/>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DE150" s="9"/>
      <c r="DF150" s="9"/>
      <c r="DG150" s="9"/>
      <c r="DH150" s="9"/>
      <c r="DI150" s="9"/>
      <c r="DJ150" s="9"/>
      <c r="DK150" s="9"/>
      <c r="DL150" s="9"/>
      <c r="DM150" s="9"/>
      <c r="DN150" s="9"/>
      <c r="DO150" s="9"/>
      <c r="DP150" s="9"/>
      <c r="DU150" s="9"/>
      <c r="DZ150" s="9"/>
    </row>
    <row r="151" spans="2:130">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7"/>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DE151" s="9"/>
      <c r="DF151" s="9"/>
      <c r="DG151" s="9"/>
      <c r="DH151" s="9"/>
      <c r="DI151" s="9"/>
      <c r="DJ151" s="9"/>
      <c r="DK151" s="9"/>
      <c r="DL151" s="9"/>
      <c r="DM151" s="9"/>
      <c r="DN151" s="9"/>
      <c r="DO151" s="9"/>
      <c r="DP151" s="9"/>
      <c r="DU151" s="9"/>
      <c r="DZ151" s="9"/>
    </row>
  </sheetData>
  <sortState ref="A49:BS82">
    <sortCondition ref="A49:A82"/>
  </sortState>
  <mergeCells count="12">
    <mergeCell ref="DV2:DY2"/>
    <mergeCell ref="EA2:ED2"/>
    <mergeCell ref="DQ2:DT2"/>
    <mergeCell ref="DI4:DJ4"/>
    <mergeCell ref="DE3:DG3"/>
    <mergeCell ref="DI3:DK3"/>
    <mergeCell ref="DN3:DO3"/>
    <mergeCell ref="CX2:DG2"/>
    <mergeCell ref="CY4:CZ4"/>
    <mergeCell ref="CX3:CZ3"/>
    <mergeCell ref="DC3:DD3"/>
    <mergeCell ref="DI2:DO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R87"/>
  <sheetViews>
    <sheetView topLeftCell="C1" zoomScale="70" zoomScaleNormal="70" workbookViewId="0">
      <pane xSplit="3420" ySplit="750" topLeftCell="AJ1" activePane="bottomRight"/>
      <selection activeCell="A67" sqref="A67"/>
      <selection pane="topRight" activeCell="F31" sqref="F31"/>
      <selection pane="bottomLeft" activeCell="C22" sqref="C22"/>
      <selection pane="bottomRight" activeCell="AV88" sqref="AV88"/>
    </sheetView>
  </sheetViews>
  <sheetFormatPr defaultRowHeight="12.75"/>
  <cols>
    <col min="1" max="1" width="6.85546875" bestFit="1" customWidth="1"/>
    <col min="3" max="3" width="38.140625" bestFit="1" customWidth="1"/>
    <col min="4" max="7" width="13.85546875" style="9" customWidth="1"/>
    <col min="8" max="8" width="13.85546875" style="9" bestFit="1" customWidth="1"/>
    <col min="9" max="31" width="13.85546875" style="9" customWidth="1"/>
    <col min="32" max="33" width="12.7109375" style="9" bestFit="1" customWidth="1"/>
    <col min="34" max="39" width="12.140625" style="9" bestFit="1" customWidth="1"/>
    <col min="40" max="40" width="13.7109375" style="9" customWidth="1"/>
    <col min="41" max="41" width="12.140625" style="9" bestFit="1" customWidth="1"/>
    <col min="42" max="42" width="13.28515625" style="9" bestFit="1" customWidth="1"/>
    <col min="43" max="43" width="12.140625" style="9" bestFit="1" customWidth="1"/>
    <col min="44" max="45" width="12.7109375" style="9" bestFit="1" customWidth="1"/>
    <col min="46" max="49" width="12.140625" style="9" bestFit="1" customWidth="1"/>
    <col min="50" max="53" width="12.5703125" style="9" bestFit="1" customWidth="1"/>
    <col min="54" max="54" width="13.28515625" style="9" bestFit="1" customWidth="1"/>
    <col min="55" max="55" width="12" style="9" bestFit="1" customWidth="1"/>
    <col min="56" max="57" width="12.7109375" style="9" bestFit="1" customWidth="1"/>
    <col min="58" max="58" width="12.5703125" style="9" bestFit="1" customWidth="1"/>
    <col min="59" max="59" width="12.140625" style="9" bestFit="1" customWidth="1"/>
    <col min="60" max="61" width="12.5703125" style="9" bestFit="1" customWidth="1"/>
    <col min="62" max="62" width="12.140625" style="9" bestFit="1" customWidth="1"/>
    <col min="63" max="63" width="12" style="9" bestFit="1" customWidth="1"/>
    <col min="64" max="64" width="12.140625" style="9" bestFit="1" customWidth="1"/>
    <col min="65" max="65" width="12" style="9" bestFit="1" customWidth="1"/>
    <col min="66" max="66" width="13.28515625" style="9" bestFit="1" customWidth="1"/>
    <col min="67" max="67" width="12" style="9" bestFit="1" customWidth="1"/>
    <col min="68" max="69" width="12.7109375" style="9" bestFit="1" customWidth="1"/>
    <col min="70" max="70" width="9.140625" style="9"/>
  </cols>
  <sheetData>
    <row r="1" spans="1:70" ht="15.75">
      <c r="A1" s="270" t="s">
        <v>284</v>
      </c>
      <c r="B1" s="270"/>
      <c r="C1" s="270"/>
      <c r="D1" s="270"/>
      <c r="E1" s="270"/>
      <c r="F1" s="270"/>
      <c r="G1" s="270"/>
      <c r="H1" s="270"/>
      <c r="I1" s="270"/>
      <c r="J1" s="270"/>
      <c r="K1" s="270"/>
      <c r="L1" s="270"/>
      <c r="M1" s="270"/>
      <c r="N1" s="270"/>
      <c r="O1" s="270"/>
      <c r="P1" s="270"/>
      <c r="Q1" s="270"/>
    </row>
    <row r="2" spans="1:70" ht="15">
      <c r="D2" s="261" t="s">
        <v>167</v>
      </c>
      <c r="E2" s="261" t="s">
        <v>168</v>
      </c>
      <c r="F2" s="261" t="s">
        <v>169</v>
      </c>
      <c r="G2" s="261" t="s">
        <v>268</v>
      </c>
      <c r="H2" s="261" t="s">
        <v>186</v>
      </c>
      <c r="I2" s="261" t="s">
        <v>187</v>
      </c>
      <c r="J2" s="261" t="s">
        <v>188</v>
      </c>
      <c r="K2" s="261" t="s">
        <v>189</v>
      </c>
      <c r="L2" s="261" t="s">
        <v>190</v>
      </c>
      <c r="M2" s="261" t="s">
        <v>191</v>
      </c>
      <c r="N2" s="261" t="s">
        <v>192</v>
      </c>
      <c r="O2" s="261" t="s">
        <v>269</v>
      </c>
      <c r="P2" s="261" t="s">
        <v>270</v>
      </c>
      <c r="Q2" s="261" t="s">
        <v>271</v>
      </c>
      <c r="R2" s="261" t="s">
        <v>272</v>
      </c>
      <c r="S2" s="261" t="s">
        <v>273</v>
      </c>
      <c r="T2" s="261" t="s">
        <v>274</v>
      </c>
      <c r="U2" s="261" t="s">
        <v>275</v>
      </c>
      <c r="V2" s="261" t="s">
        <v>276</v>
      </c>
      <c r="W2" s="261" t="s">
        <v>277</v>
      </c>
      <c r="X2" s="261" t="s">
        <v>278</v>
      </c>
      <c r="Y2" s="261" t="s">
        <v>279</v>
      </c>
      <c r="Z2" s="261" t="s">
        <v>280</v>
      </c>
      <c r="AA2" s="261" t="s">
        <v>281</v>
      </c>
      <c r="AB2" s="261" t="s">
        <v>282</v>
      </c>
      <c r="AC2" s="261" t="s">
        <v>283</v>
      </c>
      <c r="AD2" s="262" t="s">
        <v>336</v>
      </c>
      <c r="AE2" s="262" t="s">
        <v>337</v>
      </c>
      <c r="AF2" s="262" t="s">
        <v>338</v>
      </c>
      <c r="AG2" s="262" t="s">
        <v>339</v>
      </c>
      <c r="AH2" s="262" t="s">
        <v>432</v>
      </c>
      <c r="AI2" s="262" t="s">
        <v>433</v>
      </c>
      <c r="AJ2" s="262" t="s">
        <v>434</v>
      </c>
      <c r="AK2" s="262" t="s">
        <v>435</v>
      </c>
      <c r="AL2" s="262" t="s">
        <v>436</v>
      </c>
      <c r="AM2" s="262" t="s">
        <v>437</v>
      </c>
      <c r="AN2" s="262" t="s">
        <v>438</v>
      </c>
      <c r="AO2" s="262" t="s">
        <v>439</v>
      </c>
      <c r="AP2" s="262" t="s">
        <v>440</v>
      </c>
      <c r="AQ2" s="262" t="s">
        <v>441</v>
      </c>
      <c r="AR2" s="262" t="s">
        <v>442</v>
      </c>
      <c r="AS2" s="262" t="s">
        <v>443</v>
      </c>
      <c r="AT2" s="262" t="s">
        <v>444</v>
      </c>
      <c r="AU2" s="262" t="s">
        <v>445</v>
      </c>
      <c r="AV2" s="262" t="s">
        <v>446</v>
      </c>
      <c r="AW2" s="262" t="s">
        <v>447</v>
      </c>
      <c r="AX2" s="262" t="s">
        <v>448</v>
      </c>
      <c r="AY2" s="262" t="s">
        <v>449</v>
      </c>
      <c r="AZ2" s="262" t="s">
        <v>450</v>
      </c>
      <c r="BA2" s="261" t="s">
        <v>451</v>
      </c>
      <c r="BB2" s="261" t="s">
        <v>452</v>
      </c>
      <c r="BC2" s="263"/>
    </row>
    <row r="3" spans="1:70">
      <c r="D3" s="43">
        <v>40390</v>
      </c>
      <c r="E3" s="43">
        <f t="shared" ref="E3:AH3" si="0">EOMONTH(D3,1)</f>
        <v>40421</v>
      </c>
      <c r="F3" s="43">
        <f t="shared" si="0"/>
        <v>40451</v>
      </c>
      <c r="G3" s="43">
        <f t="shared" si="0"/>
        <v>40482</v>
      </c>
      <c r="H3" s="43">
        <f>EOMONTH(G3,1)</f>
        <v>40512</v>
      </c>
      <c r="I3" s="43">
        <f t="shared" si="0"/>
        <v>40543</v>
      </c>
      <c r="J3" s="43">
        <f t="shared" si="0"/>
        <v>40574</v>
      </c>
      <c r="K3" s="43">
        <f t="shared" si="0"/>
        <v>40602</v>
      </c>
      <c r="L3" s="43">
        <f t="shared" si="0"/>
        <v>40633</v>
      </c>
      <c r="M3" s="43">
        <f t="shared" si="0"/>
        <v>40663</v>
      </c>
      <c r="N3" s="43">
        <f t="shared" si="0"/>
        <v>40694</v>
      </c>
      <c r="O3" s="43">
        <f t="shared" si="0"/>
        <v>40724</v>
      </c>
      <c r="P3" s="43">
        <f t="shared" si="0"/>
        <v>40755</v>
      </c>
      <c r="Q3" s="43">
        <f t="shared" si="0"/>
        <v>40786</v>
      </c>
      <c r="R3" s="43">
        <f t="shared" si="0"/>
        <v>40816</v>
      </c>
      <c r="S3" s="43">
        <f t="shared" si="0"/>
        <v>40847</v>
      </c>
      <c r="T3" s="43">
        <f t="shared" si="0"/>
        <v>40877</v>
      </c>
      <c r="U3" s="43">
        <f t="shared" si="0"/>
        <v>40908</v>
      </c>
      <c r="V3" s="43">
        <f>EOMONTH(U3,1)</f>
        <v>40939</v>
      </c>
      <c r="W3" s="43">
        <f t="shared" si="0"/>
        <v>40968</v>
      </c>
      <c r="X3" s="43">
        <f t="shared" si="0"/>
        <v>40999</v>
      </c>
      <c r="Y3" s="43">
        <f t="shared" si="0"/>
        <v>41029</v>
      </c>
      <c r="Z3" s="43">
        <f t="shared" si="0"/>
        <v>41060</v>
      </c>
      <c r="AA3" s="43">
        <f t="shared" si="0"/>
        <v>41090</v>
      </c>
      <c r="AB3" s="43">
        <f t="shared" si="0"/>
        <v>41121</v>
      </c>
      <c r="AC3" s="43">
        <f t="shared" si="0"/>
        <v>41152</v>
      </c>
      <c r="AD3" s="43">
        <f t="shared" si="0"/>
        <v>41182</v>
      </c>
      <c r="AE3" s="43">
        <f>EOMONTH(AD3,1)</f>
        <v>41213</v>
      </c>
      <c r="AF3" s="43">
        <f t="shared" si="0"/>
        <v>41243</v>
      </c>
      <c r="AG3" s="43">
        <f t="shared" si="0"/>
        <v>41274</v>
      </c>
      <c r="AH3" s="43">
        <f t="shared" si="0"/>
        <v>41305</v>
      </c>
      <c r="AI3" s="43">
        <f t="shared" ref="AI3" si="1">EOMONTH(AH3,1)</f>
        <v>41333</v>
      </c>
      <c r="AJ3" s="43">
        <f t="shared" ref="AJ3:AK3" si="2">EOMONTH(AI3,1)</f>
        <v>41364</v>
      </c>
      <c r="AK3" s="43">
        <f t="shared" si="2"/>
        <v>41394</v>
      </c>
      <c r="AL3" s="43">
        <f t="shared" ref="AL3" si="3">EOMONTH(AK3,1)</f>
        <v>41425</v>
      </c>
      <c r="AM3" s="43">
        <f t="shared" ref="AM3:AN3" si="4">EOMONTH(AL3,1)</f>
        <v>41455</v>
      </c>
      <c r="AN3" s="43">
        <f t="shared" si="4"/>
        <v>41486</v>
      </c>
      <c r="AO3" s="43">
        <f t="shared" ref="AO3" si="5">EOMONTH(AN3,1)</f>
        <v>41517</v>
      </c>
      <c r="AP3" s="43">
        <f>EOMONTH(AO3,1)</f>
        <v>41547</v>
      </c>
      <c r="AQ3" s="43">
        <f t="shared" ref="AQ3:AS3" si="6">EOMONTH(AP3,1)</f>
        <v>41578</v>
      </c>
      <c r="AR3" s="43">
        <f t="shared" ref="AR3" si="7">EOMONTH(AQ3,1)</f>
        <v>41608</v>
      </c>
      <c r="AS3" s="43">
        <f t="shared" si="6"/>
        <v>41639</v>
      </c>
      <c r="AT3" s="43">
        <f t="shared" ref="AT3" si="8">EOMONTH(AS3,1)</f>
        <v>41670</v>
      </c>
      <c r="AU3" s="43">
        <f t="shared" ref="AU3" si="9">EOMONTH(AT3,1)</f>
        <v>41698</v>
      </c>
      <c r="AV3" s="43">
        <f t="shared" ref="AV3" si="10">EOMONTH(AU3,1)</f>
        <v>41729</v>
      </c>
      <c r="AW3" s="43">
        <f t="shared" ref="AW3" si="11">EOMONTH(AV3,1)</f>
        <v>41759</v>
      </c>
      <c r="AX3" s="43">
        <f t="shared" ref="AX3" si="12">EOMONTH(AW3,1)</f>
        <v>41790</v>
      </c>
      <c r="AY3" s="43">
        <f t="shared" ref="AY3" si="13">EOMONTH(AX3,1)</f>
        <v>41820</v>
      </c>
      <c r="AZ3" s="43">
        <f t="shared" ref="AZ3" si="14">EOMONTH(AY3,1)</f>
        <v>41851</v>
      </c>
      <c r="BA3" s="43">
        <f t="shared" ref="BA3" si="15">EOMONTH(AZ3,1)</f>
        <v>41882</v>
      </c>
      <c r="BB3" s="43">
        <f t="shared" ref="BB3" si="16">EOMONTH(BA3,1)</f>
        <v>41912</v>
      </c>
      <c r="BC3" s="43">
        <f t="shared" ref="BC3" si="17">EOMONTH(BB3,1)</f>
        <v>41943</v>
      </c>
      <c r="BD3" s="43">
        <f t="shared" ref="BD3" si="18">EOMONTH(BC3,1)</f>
        <v>41973</v>
      </c>
      <c r="BE3" s="43">
        <f t="shared" ref="BE3" si="19">EOMONTH(BD3,1)</f>
        <v>42004</v>
      </c>
      <c r="BF3" s="43">
        <f t="shared" ref="BF3" si="20">EOMONTH(BE3,1)</f>
        <v>42035</v>
      </c>
      <c r="BG3" s="43">
        <f t="shared" ref="BG3" si="21">EOMONTH(BF3,1)</f>
        <v>42063</v>
      </c>
      <c r="BH3" s="43">
        <f t="shared" ref="BH3" si="22">EOMONTH(BG3,1)</f>
        <v>42094</v>
      </c>
      <c r="BI3" s="43">
        <f t="shared" ref="BI3" si="23">EOMONTH(BH3,1)</f>
        <v>42124</v>
      </c>
      <c r="BJ3" s="43">
        <f t="shared" ref="BJ3" si="24">EOMONTH(BI3,1)</f>
        <v>42155</v>
      </c>
      <c r="BK3" s="43">
        <f t="shared" ref="BK3" si="25">EOMONTH(BJ3,1)</f>
        <v>42185</v>
      </c>
      <c r="BL3" s="43">
        <f t="shared" ref="BL3" si="26">EOMONTH(BK3,1)</f>
        <v>42216</v>
      </c>
      <c r="BM3" s="43">
        <f t="shared" ref="BM3" si="27">EOMONTH(BL3,1)</f>
        <v>42247</v>
      </c>
      <c r="BN3" s="43">
        <f t="shared" ref="BN3" si="28">EOMONTH(BM3,1)</f>
        <v>42277</v>
      </c>
      <c r="BO3" s="43">
        <f t="shared" ref="BO3" si="29">EOMONTH(BN3,1)</f>
        <v>42308</v>
      </c>
      <c r="BP3" s="43">
        <f t="shared" ref="BP3:BQ3" si="30">EOMONTH(BO3,1)</f>
        <v>42338</v>
      </c>
      <c r="BQ3" s="43">
        <f t="shared" si="30"/>
        <v>42369</v>
      </c>
    </row>
    <row r="4" spans="1:70">
      <c r="B4" s="3" t="s">
        <v>0</v>
      </c>
      <c r="C4" s="3" t="s">
        <v>125</v>
      </c>
    </row>
    <row r="5" spans="1:70">
      <c r="A5" s="69">
        <v>1</v>
      </c>
      <c r="B5" t="str">
        <f>Calculations!A8</f>
        <v>01006822</v>
      </c>
      <c r="C5" t="s">
        <v>395</v>
      </c>
      <c r="D5" s="20"/>
      <c r="E5" s="20"/>
      <c r="F5" s="20"/>
      <c r="G5" s="20">
        <v>670027.01</v>
      </c>
      <c r="H5" s="20">
        <v>0</v>
      </c>
      <c r="I5" s="20">
        <v>0</v>
      </c>
      <c r="J5" s="20">
        <v>0</v>
      </c>
      <c r="K5" s="20">
        <v>0</v>
      </c>
      <c r="L5" s="20">
        <v>0</v>
      </c>
      <c r="M5" s="20">
        <v>0</v>
      </c>
      <c r="N5" s="20">
        <v>18838.41</v>
      </c>
      <c r="O5" s="20">
        <v>0</v>
      </c>
      <c r="P5" s="20">
        <v>0</v>
      </c>
      <c r="Q5" s="20">
        <v>0</v>
      </c>
      <c r="R5" s="20">
        <v>0</v>
      </c>
      <c r="S5" s="20">
        <v>0</v>
      </c>
      <c r="T5" s="20">
        <v>0</v>
      </c>
      <c r="U5" s="20">
        <v>0</v>
      </c>
      <c r="V5" s="20">
        <f>-Calculations!BH8</f>
        <v>0</v>
      </c>
      <c r="W5" s="20">
        <f>-Calculations!BI8</f>
        <v>0</v>
      </c>
      <c r="X5" s="20">
        <f>-Calculations!BJ8</f>
        <v>0</v>
      </c>
      <c r="Y5" s="20">
        <f>-Calculations!BK8</f>
        <v>0</v>
      </c>
      <c r="Z5" s="20">
        <f>-Calculations!BL8</f>
        <v>0</v>
      </c>
      <c r="AA5" s="20">
        <f>-Calculations!BM8</f>
        <v>0</v>
      </c>
      <c r="AB5" s="20">
        <f>-Calculations!BN8</f>
        <v>0</v>
      </c>
      <c r="AC5" s="20">
        <f>-Calculations!BO8</f>
        <v>0</v>
      </c>
      <c r="AD5" s="20">
        <f>-Calculations!BP8</f>
        <v>0</v>
      </c>
      <c r="AE5" s="20">
        <f>-Calculations!BQ8</f>
        <v>0</v>
      </c>
      <c r="AF5" s="20">
        <f>-Calculations!BR8</f>
        <v>0</v>
      </c>
      <c r="AG5" s="20">
        <f>-Calculations!BS8</f>
        <v>0</v>
      </c>
      <c r="AH5" s="20">
        <f>-Calculations!BT8</f>
        <v>0</v>
      </c>
      <c r="AI5" s="20">
        <f>-Calculations!BU8</f>
        <v>0</v>
      </c>
      <c r="AJ5" s="20">
        <f>-Calculations!BV8</f>
        <v>0</v>
      </c>
      <c r="AK5" s="20">
        <f>-Calculations!BW8</f>
        <v>0</v>
      </c>
      <c r="AL5" s="20">
        <f>-Calculations!BX8</f>
        <v>0</v>
      </c>
      <c r="AM5" s="20">
        <f>-Calculations!BY8</f>
        <v>0</v>
      </c>
      <c r="AN5" s="20">
        <f>-Calculations!BZ8</f>
        <v>0</v>
      </c>
      <c r="AO5" s="20">
        <f>-Calculations!CA8</f>
        <v>0</v>
      </c>
      <c r="AP5" s="20">
        <f>-Calculations!CB8</f>
        <v>0</v>
      </c>
      <c r="AQ5" s="20">
        <f>-Calculations!CC8</f>
        <v>0</v>
      </c>
      <c r="AR5" s="20">
        <f>-Calculations!CD8</f>
        <v>0</v>
      </c>
      <c r="AS5" s="20">
        <f>-Calculations!CE8</f>
        <v>0</v>
      </c>
      <c r="AT5" s="20">
        <f>-Calculations!CF8</f>
        <v>0</v>
      </c>
      <c r="AU5" s="20">
        <f>-Calculations!CG8</f>
        <v>0</v>
      </c>
      <c r="AV5" s="20">
        <f>-Calculations!CH8</f>
        <v>0</v>
      </c>
      <c r="AW5" s="20">
        <f>-Calculations!CI8</f>
        <v>0</v>
      </c>
      <c r="AX5" s="20">
        <f>-Calculations!CJ8</f>
        <v>0</v>
      </c>
      <c r="AY5" s="20">
        <f>-Calculations!CK8</f>
        <v>0</v>
      </c>
      <c r="AZ5" s="20">
        <f>-Calculations!CL8</f>
        <v>0</v>
      </c>
      <c r="BA5" s="20">
        <f>-Calculations!CM8</f>
        <v>0</v>
      </c>
      <c r="BB5" s="20">
        <f>-Calculations!CN8</f>
        <v>0</v>
      </c>
      <c r="BC5" s="20">
        <f>-Calculations!CO8</f>
        <v>0</v>
      </c>
      <c r="BD5" s="20">
        <f>-Calculations!CP8</f>
        <v>0</v>
      </c>
      <c r="BE5" s="20">
        <f>-Calculations!CQ8</f>
        <v>0</v>
      </c>
    </row>
    <row r="6" spans="1:70">
      <c r="A6" s="69">
        <f>A5+1</f>
        <v>2</v>
      </c>
      <c r="B6" t="str">
        <f>Calculations!A9</f>
        <v>01006824</v>
      </c>
      <c r="C6" t="s">
        <v>396</v>
      </c>
      <c r="D6" s="20"/>
      <c r="E6" s="20"/>
      <c r="F6" s="20">
        <v>383381</v>
      </c>
      <c r="G6" s="20">
        <v>52900.19</v>
      </c>
      <c r="H6" s="20">
        <v>0</v>
      </c>
      <c r="I6" s="20">
        <v>54606.11</v>
      </c>
      <c r="J6" s="20">
        <v>-49598.2</v>
      </c>
      <c r="K6" s="20">
        <v>0</v>
      </c>
      <c r="L6" s="20">
        <v>0</v>
      </c>
      <c r="M6" s="20">
        <v>-3250.77</v>
      </c>
      <c r="N6" s="20">
        <v>0</v>
      </c>
      <c r="O6" s="20">
        <v>0</v>
      </c>
      <c r="P6" s="20">
        <v>0</v>
      </c>
      <c r="Q6" s="20">
        <v>0</v>
      </c>
      <c r="R6" s="20">
        <v>0</v>
      </c>
      <c r="S6" s="20">
        <v>0</v>
      </c>
      <c r="T6" s="20">
        <v>0</v>
      </c>
      <c r="U6" s="20">
        <v>0</v>
      </c>
      <c r="V6" s="20">
        <f>-Calculations!BH9</f>
        <v>0</v>
      </c>
      <c r="W6" s="20">
        <f>-Calculations!BI9</f>
        <v>0</v>
      </c>
      <c r="X6" s="20">
        <f>-Calculations!BJ9</f>
        <v>0</v>
      </c>
      <c r="Y6" s="20">
        <f>-Calculations!BK9</f>
        <v>0</v>
      </c>
      <c r="Z6" s="20">
        <f>-Calculations!BL9</f>
        <v>0</v>
      </c>
      <c r="AA6" s="20">
        <f>-Calculations!BM9</f>
        <v>-5125.34</v>
      </c>
      <c r="AB6" s="20">
        <f>-Calculations!BN9</f>
        <v>0</v>
      </c>
      <c r="AC6" s="20">
        <f>-Calculations!BO9</f>
        <v>0</v>
      </c>
      <c r="AD6" s="20">
        <f>-Calculations!BP9</f>
        <v>0</v>
      </c>
      <c r="AE6" s="20">
        <f>-Calculations!BQ9</f>
        <v>0</v>
      </c>
      <c r="AF6" s="20">
        <f>-Calculations!BR9</f>
        <v>0</v>
      </c>
      <c r="AG6" s="20">
        <f>-Calculations!BS9</f>
        <v>0</v>
      </c>
      <c r="AH6" s="20">
        <f>-Calculations!BT9</f>
        <v>0</v>
      </c>
      <c r="AI6" s="20">
        <f>-Calculations!BU9</f>
        <v>0</v>
      </c>
      <c r="AJ6" s="20">
        <f>-Calculations!BV9</f>
        <v>0</v>
      </c>
      <c r="AK6" s="20">
        <f>-Calculations!BW9</f>
        <v>0</v>
      </c>
      <c r="AL6" s="20">
        <f>-Calculations!BX9</f>
        <v>0</v>
      </c>
      <c r="AM6" s="20">
        <f>-Calculations!BY9</f>
        <v>0</v>
      </c>
      <c r="AN6" s="20">
        <f>-Calculations!BZ9</f>
        <v>0</v>
      </c>
      <c r="AO6" s="20">
        <f>-Calculations!CA9</f>
        <v>0</v>
      </c>
      <c r="AP6" s="20">
        <f>-Calculations!CB9</f>
        <v>0</v>
      </c>
      <c r="AQ6" s="20">
        <f>-Calculations!CC9</f>
        <v>0</v>
      </c>
      <c r="AR6" s="20">
        <f>-Calculations!CD9</f>
        <v>0</v>
      </c>
      <c r="AS6" s="20">
        <f>-Calculations!CE9</f>
        <v>0</v>
      </c>
      <c r="AT6" s="20">
        <f>-Calculations!CF9</f>
        <v>0</v>
      </c>
      <c r="AU6" s="20">
        <f>-Calculations!CG9</f>
        <v>0</v>
      </c>
      <c r="AV6" s="20">
        <f>-Calculations!CH9</f>
        <v>0</v>
      </c>
      <c r="AW6" s="20">
        <f>-Calculations!CI9</f>
        <v>0</v>
      </c>
      <c r="AX6" s="20">
        <f>-Calculations!CJ9</f>
        <v>0</v>
      </c>
      <c r="AY6" s="20">
        <f>-Calculations!CK9</f>
        <v>0</v>
      </c>
      <c r="AZ6" s="20">
        <f>-Calculations!CL9</f>
        <v>0</v>
      </c>
      <c r="BA6" s="20">
        <f>-Calculations!CM9</f>
        <v>0</v>
      </c>
      <c r="BB6" s="20">
        <f>-Calculations!CN9</f>
        <v>0</v>
      </c>
      <c r="BC6" s="20">
        <f>-Calculations!CO9</f>
        <v>0</v>
      </c>
      <c r="BD6" s="20">
        <f>-Calculations!CP9</f>
        <v>0</v>
      </c>
      <c r="BE6" s="20">
        <f>-Calculations!CQ9</f>
        <v>0</v>
      </c>
    </row>
    <row r="7" spans="1:70">
      <c r="A7" s="69">
        <f t="shared" ref="A7:A32" si="31">A6+1</f>
        <v>3</v>
      </c>
      <c r="B7" t="str">
        <f>Calculations!A10</f>
        <v>01007067</v>
      </c>
      <c r="C7" t="s">
        <v>397</v>
      </c>
      <c r="D7" s="20">
        <v>10750282.300000001</v>
      </c>
      <c r="E7" s="20"/>
      <c r="F7" s="20"/>
      <c r="G7" s="20">
        <v>3856680.37</v>
      </c>
      <c r="H7" s="20">
        <v>20371763.529999997</v>
      </c>
      <c r="I7" s="20">
        <v>0</v>
      </c>
      <c r="J7" s="20">
        <v>0</v>
      </c>
      <c r="K7" s="20">
        <v>0</v>
      </c>
      <c r="L7" s="20">
        <v>0</v>
      </c>
      <c r="M7" s="20">
        <v>0</v>
      </c>
      <c r="N7" s="20">
        <v>890810.94</v>
      </c>
      <c r="O7" s="20">
        <v>0</v>
      </c>
      <c r="P7" s="20">
        <v>0</v>
      </c>
      <c r="Q7" s="20">
        <v>0</v>
      </c>
      <c r="R7" s="20">
        <v>300939.62</v>
      </c>
      <c r="S7" s="20">
        <v>0</v>
      </c>
      <c r="T7" s="20">
        <v>19045.150000000001</v>
      </c>
      <c r="U7" s="20">
        <v>4750.3999999999996</v>
      </c>
      <c r="V7" s="20">
        <f>-Calculations!BH10</f>
        <v>17893.23</v>
      </c>
      <c r="W7" s="20">
        <f>-Calculations!BI10</f>
        <v>78998.58</v>
      </c>
      <c r="X7" s="20">
        <f>-Calculations!BJ10</f>
        <v>24731.79</v>
      </c>
      <c r="Y7" s="20">
        <f>-Calculations!BK10</f>
        <v>-55745.08</v>
      </c>
      <c r="Z7" s="20">
        <f>-Calculations!BL10</f>
        <v>0</v>
      </c>
      <c r="AA7" s="20">
        <f>-Calculations!BM10</f>
        <v>-68743.839999999997</v>
      </c>
      <c r="AB7" s="20">
        <f>-Calculations!BN10</f>
        <v>45773.21</v>
      </c>
      <c r="AC7" s="20">
        <f>-Calculations!BO10</f>
        <v>1787.489999999998</v>
      </c>
      <c r="AD7" s="20">
        <f>-Calculations!BP10</f>
        <v>-269.83999999999997</v>
      </c>
      <c r="AE7" s="20">
        <f>-Calculations!BQ10</f>
        <v>0</v>
      </c>
      <c r="AF7" s="20">
        <f>-Calculations!BR10</f>
        <v>0</v>
      </c>
      <c r="AG7" s="20">
        <f>-Calculations!BS10</f>
        <v>0</v>
      </c>
      <c r="AH7" s="20">
        <f>-Calculations!BT10</f>
        <v>1935.28</v>
      </c>
      <c r="AI7" s="20">
        <f>-Calculations!BU10</f>
        <v>0</v>
      </c>
      <c r="AJ7" s="20">
        <f>-Calculations!BV10</f>
        <v>94.86</v>
      </c>
      <c r="AK7" s="20">
        <f>-Calculations!BW10</f>
        <v>0</v>
      </c>
      <c r="AL7" s="20">
        <f>-Calculations!BX10</f>
        <v>-932.74</v>
      </c>
      <c r="AM7" s="20">
        <f>-Calculations!BY10</f>
        <v>-6595.94</v>
      </c>
      <c r="AN7" s="20">
        <f>-Calculations!BZ10</f>
        <v>0</v>
      </c>
      <c r="AO7" s="20">
        <f>-Calculations!CA10</f>
        <v>0</v>
      </c>
      <c r="AP7" s="20">
        <f>-Calculations!CB10</f>
        <v>0</v>
      </c>
      <c r="AQ7" s="20">
        <f>-Calculations!CC10</f>
        <v>0</v>
      </c>
      <c r="AR7" s="20">
        <f>-Calculations!CD10</f>
        <v>0</v>
      </c>
      <c r="AS7" s="20">
        <f>-Calculations!CE10</f>
        <v>0</v>
      </c>
      <c r="AT7" s="20">
        <f>-Calculations!CF10</f>
        <v>0</v>
      </c>
      <c r="AU7" s="20">
        <f>-Calculations!CG10</f>
        <v>0</v>
      </c>
      <c r="AV7" s="20">
        <f>-Calculations!CH10</f>
        <v>0</v>
      </c>
      <c r="AW7" s="20">
        <f>-Calculations!CI10</f>
        <v>0</v>
      </c>
      <c r="AX7" s="20">
        <f>-Calculations!CJ10</f>
        <v>0</v>
      </c>
      <c r="AY7" s="20">
        <f>-Calculations!CK10</f>
        <v>0</v>
      </c>
      <c r="AZ7" s="20">
        <f>-Calculations!CL10</f>
        <v>0</v>
      </c>
      <c r="BA7" s="20">
        <f>-Calculations!CM10</f>
        <v>0</v>
      </c>
      <c r="BB7" s="20">
        <f>-Calculations!CN10</f>
        <v>0</v>
      </c>
      <c r="BC7" s="20">
        <f>-Calculations!CO10</f>
        <v>0</v>
      </c>
      <c r="BD7" s="20">
        <f>-Calculations!CP10</f>
        <v>0</v>
      </c>
      <c r="BE7" s="20">
        <f>-Calculations!CQ10</f>
        <v>0</v>
      </c>
    </row>
    <row r="8" spans="1:70">
      <c r="A8" s="69">
        <f t="shared" si="31"/>
        <v>4</v>
      </c>
      <c r="B8" t="str">
        <f>Calculations!A11</f>
        <v>01008213</v>
      </c>
      <c r="C8" t="s">
        <v>398</v>
      </c>
      <c r="D8" s="20"/>
      <c r="E8" s="20"/>
      <c r="F8" s="20"/>
      <c r="G8" s="20">
        <v>0</v>
      </c>
      <c r="H8" s="20">
        <v>0</v>
      </c>
      <c r="I8" s="20">
        <v>0</v>
      </c>
      <c r="J8" s="20">
        <v>0</v>
      </c>
      <c r="K8" s="20">
        <v>0</v>
      </c>
      <c r="L8" s="20">
        <v>0</v>
      </c>
      <c r="M8" s="20">
        <v>0</v>
      </c>
      <c r="N8" s="20">
        <v>0</v>
      </c>
      <c r="O8" s="20">
        <v>0</v>
      </c>
      <c r="P8" s="20">
        <v>0</v>
      </c>
      <c r="Q8" s="20">
        <v>6216955.0899999999</v>
      </c>
      <c r="R8" s="20">
        <v>110789.52</v>
      </c>
      <c r="S8" s="20">
        <v>0</v>
      </c>
      <c r="T8" s="20">
        <v>181184.54</v>
      </c>
      <c r="U8" s="20">
        <v>-3824.9</v>
      </c>
      <c r="V8" s="20">
        <f>-Calculations!BH11</f>
        <v>0</v>
      </c>
      <c r="W8" s="20">
        <f>-Calculations!BI11</f>
        <v>0</v>
      </c>
      <c r="X8" s="20">
        <f>-Calculations!BJ11</f>
        <v>20142.810000000001</v>
      </c>
      <c r="Y8" s="20">
        <f>-Calculations!BK11</f>
        <v>201.04</v>
      </c>
      <c r="Z8" s="20">
        <f>-Calculations!BL11</f>
        <v>0</v>
      </c>
      <c r="AA8" s="20">
        <f>-Calculations!BM11</f>
        <v>-36884.82</v>
      </c>
      <c r="AB8" s="20">
        <f>-Calculations!BN11</f>
        <v>0</v>
      </c>
      <c r="AC8" s="20">
        <f>-Calculations!BO11</f>
        <v>0</v>
      </c>
      <c r="AD8" s="20">
        <f>-Calculations!BP11</f>
        <v>0</v>
      </c>
      <c r="AE8" s="20">
        <f>-Calculations!BQ11</f>
        <v>0</v>
      </c>
      <c r="AF8" s="20">
        <f>-Calculations!BR11</f>
        <v>0</v>
      </c>
      <c r="AG8" s="20">
        <f>-Calculations!BS11</f>
        <v>2084.17</v>
      </c>
      <c r="AH8" s="20">
        <f>-Calculations!BT11</f>
        <v>0</v>
      </c>
      <c r="AI8" s="20">
        <f>-Calculations!BU11</f>
        <v>4446.12</v>
      </c>
      <c r="AJ8" s="20">
        <f>-Calculations!BV11</f>
        <v>0</v>
      </c>
      <c r="AK8" s="20">
        <f>-Calculations!BW11</f>
        <v>0</v>
      </c>
      <c r="AL8" s="20">
        <f>-Calculations!BX11</f>
        <v>0</v>
      </c>
      <c r="AM8" s="20">
        <f>-Calculations!BY11</f>
        <v>0</v>
      </c>
      <c r="AN8" s="20">
        <f>-Calculations!BZ11</f>
        <v>0</v>
      </c>
      <c r="AO8" s="20">
        <f>-Calculations!CA11</f>
        <v>0</v>
      </c>
      <c r="AP8" s="20">
        <f>-Calculations!CB11</f>
        <v>0</v>
      </c>
      <c r="AQ8" s="20">
        <f>-Calculations!CC11</f>
        <v>0</v>
      </c>
      <c r="AR8" s="20">
        <f>-Calculations!CD11</f>
        <v>0</v>
      </c>
      <c r="AS8" s="20">
        <f>-Calculations!CE11</f>
        <v>0</v>
      </c>
      <c r="AT8" s="20">
        <f>-Calculations!CF11</f>
        <v>0</v>
      </c>
      <c r="AU8" s="20">
        <f>-Calculations!CG11</f>
        <v>0</v>
      </c>
      <c r="AV8" s="20">
        <f>-Calculations!CH11</f>
        <v>0</v>
      </c>
      <c r="AW8" s="20">
        <f>-Calculations!CI11</f>
        <v>0</v>
      </c>
      <c r="AX8" s="20">
        <f>-Calculations!CJ11</f>
        <v>0</v>
      </c>
      <c r="AY8" s="20">
        <f>-Calculations!CK11</f>
        <v>0</v>
      </c>
      <c r="AZ8" s="20">
        <f>-Calculations!CL11</f>
        <v>0</v>
      </c>
      <c r="BA8" s="20">
        <f>-Calculations!CM11</f>
        <v>0</v>
      </c>
      <c r="BB8" s="20">
        <f>-Calculations!CN11</f>
        <v>0</v>
      </c>
      <c r="BC8" s="20">
        <f>-Calculations!CO11</f>
        <v>0</v>
      </c>
      <c r="BD8" s="20">
        <f>-Calculations!CP11</f>
        <v>0</v>
      </c>
      <c r="BE8" s="20">
        <f>-Calculations!CQ11</f>
        <v>0</v>
      </c>
    </row>
    <row r="9" spans="1:70">
      <c r="A9" s="69">
        <f t="shared" si="31"/>
        <v>5</v>
      </c>
      <c r="B9" t="str">
        <f>Calculations!A12</f>
        <v>01009120</v>
      </c>
      <c r="C9" t="s">
        <v>399</v>
      </c>
      <c r="D9" s="20">
        <f>-Calculations!AP12</f>
        <v>0</v>
      </c>
      <c r="E9" s="20">
        <f>-Calculations!AQ12</f>
        <v>0</v>
      </c>
      <c r="F9" s="20">
        <f>-Calculations!AR12</f>
        <v>0</v>
      </c>
      <c r="G9" s="20">
        <f>-Calculations!AS12</f>
        <v>0</v>
      </c>
      <c r="H9" s="20">
        <f>-Calculations!AT12</f>
        <v>0</v>
      </c>
      <c r="I9" s="20">
        <f>-Calculations!AU12</f>
        <v>0</v>
      </c>
      <c r="J9" s="20">
        <f>-Calculations!AV12</f>
        <v>0</v>
      </c>
      <c r="K9" s="20">
        <f>-Calculations!AW12</f>
        <v>0</v>
      </c>
      <c r="L9" s="20">
        <f>-Calculations!AX12</f>
        <v>0</v>
      </c>
      <c r="M9" s="20">
        <f>-Calculations!AY12</f>
        <v>0</v>
      </c>
      <c r="N9" s="20">
        <f>-Calculations!AZ12</f>
        <v>0</v>
      </c>
      <c r="O9" s="20">
        <f>-Calculations!BA12</f>
        <v>0</v>
      </c>
      <c r="P9" s="20">
        <f>-Calculations!BB12</f>
        <v>0</v>
      </c>
      <c r="Q9" s="20">
        <f>-Calculations!BC12</f>
        <v>0</v>
      </c>
      <c r="R9" s="20">
        <f>-Calculations!BD12</f>
        <v>0</v>
      </c>
      <c r="S9" s="20">
        <f>-Calculations!BE12</f>
        <v>0</v>
      </c>
      <c r="T9" s="20">
        <f>-Calculations!BF12</f>
        <v>0</v>
      </c>
      <c r="U9" s="20">
        <f>-Calculations!BG12</f>
        <v>173142.5</v>
      </c>
      <c r="V9" s="20">
        <f>-Calculations!BH12</f>
        <v>0</v>
      </c>
      <c r="W9" s="20">
        <f>-Calculations!BI12</f>
        <v>0</v>
      </c>
      <c r="X9" s="20">
        <f>-Calculations!BJ12</f>
        <v>869.8</v>
      </c>
      <c r="Y9" s="20">
        <f>-Calculations!BK12</f>
        <v>0</v>
      </c>
      <c r="Z9" s="20">
        <f>-Calculations!BL12</f>
        <v>0</v>
      </c>
      <c r="AA9" s="20">
        <f>-Calculations!BM12</f>
        <v>0</v>
      </c>
      <c r="AB9" s="20">
        <f>-Calculations!BN12</f>
        <v>0</v>
      </c>
      <c r="AC9" s="20">
        <f>-Calculations!BO12</f>
        <v>0</v>
      </c>
      <c r="AD9" s="20">
        <f>-Calculations!BP12</f>
        <v>0</v>
      </c>
      <c r="AE9" s="20">
        <f>-Calculations!BQ12</f>
        <v>0</v>
      </c>
      <c r="AF9" s="20">
        <f>-Calculations!BR12</f>
        <v>0</v>
      </c>
      <c r="AG9" s="20">
        <f>-Calculations!BS12</f>
        <v>0</v>
      </c>
      <c r="AH9" s="20">
        <f>-Calculations!BT12</f>
        <v>0</v>
      </c>
      <c r="AI9" s="20">
        <f>-Calculations!BU12</f>
        <v>0</v>
      </c>
      <c r="AJ9" s="20">
        <f>-Calculations!BV12</f>
        <v>0</v>
      </c>
      <c r="AK9" s="20">
        <f>-Calculations!BW12</f>
        <v>0</v>
      </c>
      <c r="AL9" s="20">
        <f>-Calculations!BX12</f>
        <v>0</v>
      </c>
      <c r="AM9" s="20">
        <f>-Calculations!BY12</f>
        <v>0</v>
      </c>
      <c r="AN9" s="20">
        <f>-Calculations!BZ12</f>
        <v>0</v>
      </c>
      <c r="AO9" s="20">
        <f>-Calculations!CA12</f>
        <v>0</v>
      </c>
      <c r="AP9" s="20">
        <f>-Calculations!CB12</f>
        <v>0</v>
      </c>
      <c r="AQ9" s="20">
        <f>-Calculations!CC12</f>
        <v>0</v>
      </c>
      <c r="AR9" s="20">
        <f>-Calculations!CD12</f>
        <v>0</v>
      </c>
      <c r="AS9" s="20">
        <f>-Calculations!CE12</f>
        <v>0</v>
      </c>
      <c r="AT9" s="20">
        <f>-Calculations!CF12</f>
        <v>0</v>
      </c>
      <c r="AU9" s="20">
        <f>-Calculations!CG12</f>
        <v>0</v>
      </c>
      <c r="AV9" s="20">
        <f>-Calculations!CH12</f>
        <v>0</v>
      </c>
      <c r="AW9" s="20">
        <f>-Calculations!CI12</f>
        <v>0</v>
      </c>
      <c r="AX9" s="20">
        <f>-Calculations!CJ12</f>
        <v>0</v>
      </c>
      <c r="AY9" s="20">
        <f>-Calculations!CK12</f>
        <v>0</v>
      </c>
      <c r="AZ9" s="20">
        <f>-Calculations!CL12</f>
        <v>0</v>
      </c>
      <c r="BA9" s="20">
        <f>-Calculations!CM12</f>
        <v>0</v>
      </c>
      <c r="BB9" s="20">
        <f>-Calculations!CN12</f>
        <v>0</v>
      </c>
      <c r="BC9" s="20">
        <f>-Calculations!CO12</f>
        <v>0</v>
      </c>
      <c r="BD9" s="20">
        <f>-Calculations!CP12</f>
        <v>0</v>
      </c>
      <c r="BE9" s="20">
        <f>-Calculations!CQ12</f>
        <v>0</v>
      </c>
    </row>
    <row r="10" spans="1:70">
      <c r="A10" s="69">
        <f t="shared" si="31"/>
        <v>6</v>
      </c>
      <c r="B10" t="str">
        <f>Calculations!A13</f>
        <v>01009182</v>
      </c>
      <c r="C10" t="s">
        <v>400</v>
      </c>
      <c r="D10" s="20">
        <f>-Calculations!AP13</f>
        <v>0</v>
      </c>
      <c r="E10" s="20">
        <f>-Calculations!AQ13</f>
        <v>0</v>
      </c>
      <c r="F10" s="20">
        <f>-Calculations!AR13</f>
        <v>0</v>
      </c>
      <c r="G10" s="20">
        <f>-Calculations!AS13</f>
        <v>0</v>
      </c>
      <c r="H10" s="20">
        <f>-Calculations!AT13</f>
        <v>0</v>
      </c>
      <c r="I10" s="20">
        <f>-Calculations!AU13</f>
        <v>0</v>
      </c>
      <c r="J10" s="20">
        <f>-Calculations!AV13</f>
        <v>0</v>
      </c>
      <c r="K10" s="20">
        <f>-Calculations!AW13</f>
        <v>0</v>
      </c>
      <c r="L10" s="20">
        <f>-Calculations!AX13</f>
        <v>0</v>
      </c>
      <c r="M10" s="20">
        <f>-Calculations!AY13</f>
        <v>0</v>
      </c>
      <c r="N10" s="20">
        <f>-Calculations!AZ13</f>
        <v>0</v>
      </c>
      <c r="O10" s="20">
        <f>-Calculations!BA13</f>
        <v>0</v>
      </c>
      <c r="P10" s="20">
        <f>-Calculations!BB13</f>
        <v>0</v>
      </c>
      <c r="Q10" s="20">
        <f>-Calculations!BC13</f>
        <v>0</v>
      </c>
      <c r="R10" s="20">
        <f>-Calculations!BD13</f>
        <v>0</v>
      </c>
      <c r="S10" s="20">
        <f>-Calculations!BE13</f>
        <v>0</v>
      </c>
      <c r="T10" s="20">
        <f>-Calculations!BF13</f>
        <v>0</v>
      </c>
      <c r="U10" s="20">
        <f>-Calculations!BG13</f>
        <v>136901.19</v>
      </c>
      <c r="V10" s="20">
        <f>-Calculations!BH13</f>
        <v>0</v>
      </c>
      <c r="W10" s="20">
        <f>-Calculations!BI13</f>
        <v>0</v>
      </c>
      <c r="X10" s="20">
        <f>-Calculations!BJ13</f>
        <v>133.83000000000001</v>
      </c>
      <c r="Y10" s="20">
        <f>-Calculations!BK13</f>
        <v>62.33</v>
      </c>
      <c r="Z10" s="20">
        <f>-Calculations!BL13</f>
        <v>0</v>
      </c>
      <c r="AA10" s="20">
        <f>-Calculations!BM13</f>
        <v>0</v>
      </c>
      <c r="AB10" s="20">
        <f>-Calculations!BN13</f>
        <v>0</v>
      </c>
      <c r="AC10" s="20">
        <f>-Calculations!BO13</f>
        <v>0</v>
      </c>
      <c r="AD10" s="20">
        <f>-Calculations!BP13</f>
        <v>0</v>
      </c>
      <c r="AE10" s="20">
        <f>-Calculations!BQ13</f>
        <v>0</v>
      </c>
      <c r="AF10" s="20">
        <f>-Calculations!BR13</f>
        <v>0</v>
      </c>
      <c r="AG10" s="20">
        <f>-Calculations!BS13</f>
        <v>0</v>
      </c>
      <c r="AH10" s="20">
        <f>-Calculations!BT13</f>
        <v>0</v>
      </c>
      <c r="AI10" s="20">
        <f>-Calculations!BU13</f>
        <v>0</v>
      </c>
      <c r="AJ10" s="20">
        <f>-Calculations!BV13</f>
        <v>0</v>
      </c>
      <c r="AK10" s="20">
        <f>-Calculations!BW13</f>
        <v>0</v>
      </c>
      <c r="AL10" s="20">
        <f>-Calculations!BX13</f>
        <v>0</v>
      </c>
      <c r="AM10" s="20">
        <f>-Calculations!BY13</f>
        <v>0</v>
      </c>
      <c r="AN10" s="20">
        <f>-Calculations!BZ13</f>
        <v>0</v>
      </c>
      <c r="AO10" s="20">
        <f>-Calculations!CA13</f>
        <v>0</v>
      </c>
      <c r="AP10" s="20">
        <f>-Calculations!CB13</f>
        <v>0</v>
      </c>
      <c r="AQ10" s="20">
        <f>-Calculations!CC13</f>
        <v>0</v>
      </c>
      <c r="AR10" s="20">
        <f>-Calculations!CD13</f>
        <v>0</v>
      </c>
      <c r="AS10" s="20">
        <f>-Calculations!CE13</f>
        <v>0</v>
      </c>
      <c r="AT10" s="20">
        <f>-Calculations!CF13</f>
        <v>0</v>
      </c>
      <c r="AU10" s="20">
        <f>-Calculations!CG13</f>
        <v>0</v>
      </c>
      <c r="AV10" s="20">
        <f>-Calculations!CH13</f>
        <v>0</v>
      </c>
      <c r="AW10" s="20">
        <f>-Calculations!CI13</f>
        <v>0</v>
      </c>
      <c r="AX10" s="20">
        <f>-Calculations!CJ13</f>
        <v>0</v>
      </c>
      <c r="AY10" s="20">
        <f>-Calculations!CK13</f>
        <v>0</v>
      </c>
      <c r="AZ10" s="20">
        <f>-Calculations!CL13</f>
        <v>0</v>
      </c>
      <c r="BA10" s="20">
        <f>-Calculations!CM13</f>
        <v>0</v>
      </c>
      <c r="BB10" s="20">
        <f>-Calculations!CN13</f>
        <v>0</v>
      </c>
      <c r="BC10" s="20">
        <f>-Calculations!CO13</f>
        <v>0</v>
      </c>
      <c r="BD10" s="20">
        <f>-Calculations!CP13</f>
        <v>0</v>
      </c>
      <c r="BE10" s="20">
        <f>-Calculations!CQ13</f>
        <v>0</v>
      </c>
    </row>
    <row r="11" spans="1:70">
      <c r="A11" s="69">
        <f t="shared" si="31"/>
        <v>7</v>
      </c>
      <c r="B11" t="str">
        <f>Calculations!A14</f>
        <v>01009221</v>
      </c>
      <c r="C11" t="s">
        <v>361</v>
      </c>
      <c r="D11" s="20">
        <f>-Calculations!AP14</f>
        <v>0</v>
      </c>
      <c r="E11" s="20">
        <f>-Calculations!AQ14</f>
        <v>0</v>
      </c>
      <c r="F11" s="20">
        <f>-Calculations!AR14</f>
        <v>0</v>
      </c>
      <c r="G11" s="20">
        <f>-Calculations!AS14</f>
        <v>0</v>
      </c>
      <c r="H11" s="20">
        <f>-Calculations!AT14</f>
        <v>0</v>
      </c>
      <c r="I11" s="20">
        <f>-Calculations!AU14</f>
        <v>0</v>
      </c>
      <c r="J11" s="20">
        <f>-Calculations!AV14</f>
        <v>0</v>
      </c>
      <c r="K11" s="20">
        <f>-Calculations!AW14</f>
        <v>0</v>
      </c>
      <c r="L11" s="20">
        <f>-Calculations!AX14</f>
        <v>0</v>
      </c>
      <c r="M11" s="20">
        <f>-Calculations!AY14</f>
        <v>0</v>
      </c>
      <c r="N11" s="20">
        <f>-Calculations!AZ14</f>
        <v>0</v>
      </c>
      <c r="O11" s="20">
        <f>-Calculations!BA14</f>
        <v>0</v>
      </c>
      <c r="P11" s="20">
        <f>-Calculations!BB14</f>
        <v>0</v>
      </c>
      <c r="Q11" s="20">
        <f>-Calculations!BC14</f>
        <v>0</v>
      </c>
      <c r="R11" s="20">
        <f>-Calculations!BD14</f>
        <v>0</v>
      </c>
      <c r="S11" s="20">
        <f>-Calculations!BE14</f>
        <v>0</v>
      </c>
      <c r="T11" s="20">
        <f>-Calculations!BF14</f>
        <v>0</v>
      </c>
      <c r="U11" s="20">
        <f>-Calculations!BG14</f>
        <v>0</v>
      </c>
      <c r="V11" s="20">
        <f>-Calculations!BH14</f>
        <v>0</v>
      </c>
      <c r="W11" s="20">
        <f>-Calculations!BI14</f>
        <v>0</v>
      </c>
      <c r="X11" s="20">
        <f>-Calculations!BJ14</f>
        <v>0</v>
      </c>
      <c r="Y11" s="20">
        <f>-Calculations!BK14</f>
        <v>0</v>
      </c>
      <c r="Z11" s="20">
        <f>-Calculations!BL14</f>
        <v>0</v>
      </c>
      <c r="AA11" s="20">
        <f>-Calculations!BM14</f>
        <v>0</v>
      </c>
      <c r="AB11" s="20">
        <f>-Calculations!BN14</f>
        <v>0</v>
      </c>
      <c r="AC11" s="20">
        <f>-Calculations!BO14</f>
        <v>264713.34999999998</v>
      </c>
      <c r="AD11" s="20">
        <f>-Calculations!BP14</f>
        <v>-46451.02</v>
      </c>
      <c r="AE11" s="20">
        <f>-Calculations!BQ14</f>
        <v>0</v>
      </c>
      <c r="AF11" s="20">
        <f>-Calculations!BR14</f>
        <v>-864.9</v>
      </c>
      <c r="AG11" s="20">
        <f>-Calculations!BS14</f>
        <v>13820.66</v>
      </c>
      <c r="AH11" s="20">
        <f>-Calculations!BT14</f>
        <v>0</v>
      </c>
      <c r="AI11" s="20">
        <f>-Calculations!BU14</f>
        <v>0</v>
      </c>
      <c r="AJ11" s="20">
        <f>-Calculations!BV14</f>
        <v>0</v>
      </c>
      <c r="AK11" s="20">
        <f>-Calculations!BW14</f>
        <v>0</v>
      </c>
      <c r="AL11" s="20">
        <f>-Calculations!BX14</f>
        <v>0</v>
      </c>
      <c r="AM11" s="20">
        <f>-Calculations!BY14</f>
        <v>0</v>
      </c>
      <c r="AN11" s="20">
        <f>-Calculations!BZ14</f>
        <v>0</v>
      </c>
      <c r="AO11" s="20">
        <f>-Calculations!CA14</f>
        <v>0</v>
      </c>
      <c r="AP11" s="20">
        <f>-Calculations!CB14</f>
        <v>0</v>
      </c>
      <c r="AQ11" s="20">
        <f>-Calculations!CC14</f>
        <v>0</v>
      </c>
      <c r="AR11" s="20">
        <f>-Calculations!CD14</f>
        <v>0</v>
      </c>
      <c r="AS11" s="20">
        <f>-Calculations!CE14</f>
        <v>0</v>
      </c>
      <c r="AT11" s="20">
        <f>-Calculations!CF14</f>
        <v>0</v>
      </c>
      <c r="AU11" s="20">
        <f>-Calculations!CG14</f>
        <v>0</v>
      </c>
      <c r="AV11" s="20">
        <f>-Calculations!CH14</f>
        <v>0</v>
      </c>
      <c r="AW11" s="20">
        <f>-Calculations!CI14</f>
        <v>0</v>
      </c>
      <c r="AX11" s="20">
        <f>-Calculations!CJ14</f>
        <v>0</v>
      </c>
      <c r="AY11" s="20">
        <f>-Calculations!CK14</f>
        <v>0</v>
      </c>
      <c r="AZ11" s="20">
        <f>-Calculations!CL14</f>
        <v>0</v>
      </c>
      <c r="BA11" s="20">
        <f>-Calculations!CM14</f>
        <v>0</v>
      </c>
      <c r="BB11" s="20">
        <f>-Calculations!CN14</f>
        <v>0</v>
      </c>
      <c r="BC11" s="20">
        <f>-Calculations!CO14</f>
        <v>0</v>
      </c>
      <c r="BD11" s="20">
        <f>-Calculations!CP14</f>
        <v>0</v>
      </c>
      <c r="BE11" s="20">
        <f>-Calculations!CQ14</f>
        <v>0</v>
      </c>
    </row>
    <row r="12" spans="1:70">
      <c r="A12" s="69">
        <f t="shared" si="31"/>
        <v>8</v>
      </c>
      <c r="B12" t="str">
        <f>Calculations!A15</f>
        <v>01009253</v>
      </c>
      <c r="C12" t="s">
        <v>401</v>
      </c>
      <c r="D12" s="20">
        <f>-Calculations!AP15</f>
        <v>0</v>
      </c>
      <c r="E12" s="20">
        <f>-Calculations!AQ15</f>
        <v>0</v>
      </c>
      <c r="F12" s="20">
        <f>-Calculations!AR15</f>
        <v>0</v>
      </c>
      <c r="G12" s="20">
        <f>-Calculations!AS15</f>
        <v>0</v>
      </c>
      <c r="H12" s="20">
        <f>-Calculations!AT15</f>
        <v>0</v>
      </c>
      <c r="I12" s="20">
        <f>-Calculations!AU15</f>
        <v>0</v>
      </c>
      <c r="J12" s="20">
        <f>-Calculations!AV15</f>
        <v>0</v>
      </c>
      <c r="K12" s="20">
        <f>-Calculations!AW15</f>
        <v>0</v>
      </c>
      <c r="L12" s="20">
        <f>-Calculations!AX15</f>
        <v>0</v>
      </c>
      <c r="M12" s="20">
        <f>-Calculations!AY15</f>
        <v>0</v>
      </c>
      <c r="N12" s="20">
        <f>-Calculations!AZ15</f>
        <v>0</v>
      </c>
      <c r="O12" s="20">
        <f>-Calculations!BA15</f>
        <v>0</v>
      </c>
      <c r="P12" s="20">
        <f>-Calculations!BB15</f>
        <v>0</v>
      </c>
      <c r="Q12" s="20">
        <f>-Calculations!BC15</f>
        <v>0</v>
      </c>
      <c r="R12" s="20">
        <f>-Calculations!BD15</f>
        <v>0</v>
      </c>
      <c r="S12" s="20">
        <f>-Calculations!BE15</f>
        <v>0</v>
      </c>
      <c r="T12" s="20">
        <f>-Calculations!BF15</f>
        <v>249499.37</v>
      </c>
      <c r="U12" s="20">
        <f>-Calculations!BG15</f>
        <v>0</v>
      </c>
      <c r="V12" s="20">
        <f>-Calculations!BH15</f>
        <v>0</v>
      </c>
      <c r="W12" s="20">
        <f>-Calculations!BI15</f>
        <v>0</v>
      </c>
      <c r="X12" s="20">
        <f>-Calculations!BJ15</f>
        <v>-2280</v>
      </c>
      <c r="Y12" s="20">
        <f>-Calculations!BK15</f>
        <v>0</v>
      </c>
      <c r="Z12" s="20">
        <f>-Calculations!BL15</f>
        <v>0</v>
      </c>
      <c r="AA12" s="20">
        <f>-Calculations!BM15</f>
        <v>0</v>
      </c>
      <c r="AB12" s="20">
        <f>-Calculations!BN15</f>
        <v>0</v>
      </c>
      <c r="AC12" s="20">
        <f>-Calculations!BO15</f>
        <v>0</v>
      </c>
      <c r="AD12" s="20">
        <f>-Calculations!BP15</f>
        <v>0</v>
      </c>
      <c r="AE12" s="20">
        <f>-Calculations!BQ15</f>
        <v>0</v>
      </c>
      <c r="AF12" s="20">
        <f>-Calculations!BR15</f>
        <v>0</v>
      </c>
      <c r="AG12" s="20">
        <f>-Calculations!BS15</f>
        <v>0</v>
      </c>
      <c r="AH12" s="20">
        <f>-Calculations!BT15</f>
        <v>0</v>
      </c>
      <c r="AI12" s="20">
        <f>-Calculations!BU15</f>
        <v>0</v>
      </c>
      <c r="AJ12" s="20">
        <f>-Calculations!BV15</f>
        <v>0</v>
      </c>
      <c r="AK12" s="20">
        <f>-Calculations!BW15</f>
        <v>0</v>
      </c>
      <c r="AL12" s="20">
        <f>-Calculations!BX15</f>
        <v>0</v>
      </c>
      <c r="AM12" s="20">
        <f>-Calculations!BY15</f>
        <v>0</v>
      </c>
      <c r="AN12" s="20">
        <f>-Calculations!BZ15</f>
        <v>0</v>
      </c>
      <c r="AO12" s="20">
        <f>-Calculations!CA15</f>
        <v>0</v>
      </c>
      <c r="AP12" s="20">
        <f>-Calculations!CB15</f>
        <v>0</v>
      </c>
      <c r="AQ12" s="20">
        <f>-Calculations!CC15</f>
        <v>0</v>
      </c>
      <c r="AR12" s="20">
        <f>-Calculations!CD15</f>
        <v>0</v>
      </c>
      <c r="AS12" s="20">
        <f>-Calculations!CE15</f>
        <v>0</v>
      </c>
      <c r="AT12" s="20">
        <f>-Calculations!CF15</f>
        <v>0</v>
      </c>
      <c r="AU12" s="20">
        <f>-Calculations!CG15</f>
        <v>0</v>
      </c>
      <c r="AV12" s="20">
        <f>-Calculations!CH15</f>
        <v>0</v>
      </c>
      <c r="AW12" s="20">
        <f>-Calculations!CI15</f>
        <v>0</v>
      </c>
      <c r="AX12" s="20">
        <f>-Calculations!CJ15</f>
        <v>0</v>
      </c>
      <c r="AY12" s="20">
        <f>-Calculations!CK15</f>
        <v>0</v>
      </c>
      <c r="AZ12" s="20">
        <f>-Calculations!CL15</f>
        <v>0</v>
      </c>
      <c r="BA12" s="20">
        <f>-Calculations!CM15</f>
        <v>0</v>
      </c>
      <c r="BB12" s="20">
        <f>-Calculations!CN15</f>
        <v>0</v>
      </c>
      <c r="BC12" s="20">
        <f>-Calculations!CO15</f>
        <v>0</v>
      </c>
      <c r="BD12" s="20">
        <f>-Calculations!CP15</f>
        <v>0</v>
      </c>
      <c r="BE12" s="20">
        <f>-Calculations!CQ15</f>
        <v>0</v>
      </c>
    </row>
    <row r="13" spans="1:70">
      <c r="A13" s="69">
        <f t="shared" si="31"/>
        <v>9</v>
      </c>
      <c r="B13" t="str">
        <f>Calculations!A16</f>
        <v>01009341</v>
      </c>
      <c r="C13" t="s">
        <v>402</v>
      </c>
      <c r="D13" s="20">
        <f>-Calculations!AP16</f>
        <v>0</v>
      </c>
      <c r="E13" s="20">
        <f>-Calculations!AQ16</f>
        <v>0</v>
      </c>
      <c r="F13" s="20">
        <f>-Calculations!AR16</f>
        <v>0</v>
      </c>
      <c r="G13" s="20">
        <f>-Calculations!AS16</f>
        <v>0</v>
      </c>
      <c r="H13" s="20">
        <f>-Calculations!AT16</f>
        <v>0</v>
      </c>
      <c r="I13" s="20">
        <f>-Calculations!AU16</f>
        <v>0</v>
      </c>
      <c r="J13" s="20">
        <f>-Calculations!AV16</f>
        <v>0</v>
      </c>
      <c r="K13" s="20">
        <f>-Calculations!AW16</f>
        <v>0</v>
      </c>
      <c r="L13" s="20">
        <f>-Calculations!AX16</f>
        <v>0</v>
      </c>
      <c r="M13" s="20">
        <f>-Calculations!AY16</f>
        <v>0</v>
      </c>
      <c r="N13" s="20">
        <f>-Calculations!AZ16</f>
        <v>0</v>
      </c>
      <c r="O13" s="20">
        <f>-Calculations!BA16</f>
        <v>0</v>
      </c>
      <c r="P13" s="20">
        <f>-Calculations!BB16</f>
        <v>0</v>
      </c>
      <c r="Q13" s="20">
        <v>18991053.130000003</v>
      </c>
      <c r="R13" s="20">
        <f>-Calculations!BD16</f>
        <v>288904.96999999997</v>
      </c>
      <c r="S13" s="20">
        <f>-Calculations!BE16</f>
        <v>0</v>
      </c>
      <c r="T13" s="20">
        <f>-Calculations!BF16</f>
        <v>449392.73</v>
      </c>
      <c r="U13" s="20">
        <f>-Calculations!BG16</f>
        <v>12135.93</v>
      </c>
      <c r="V13" s="20">
        <f>-Calculations!BH16</f>
        <v>0</v>
      </c>
      <c r="W13" s="20">
        <f>-Calculations!BI16</f>
        <v>0</v>
      </c>
      <c r="X13" s="20">
        <f>-Calculations!BJ16</f>
        <v>16810.830000000002</v>
      </c>
      <c r="Y13" s="20">
        <f>-Calculations!BK16</f>
        <v>-83.28</v>
      </c>
      <c r="Z13" s="20">
        <f>-Calculations!BL16</f>
        <v>5790.37</v>
      </c>
      <c r="AA13" s="20">
        <f>-Calculations!BM16</f>
        <v>-203351.26</v>
      </c>
      <c r="AB13" s="20">
        <f>-Calculations!BN16</f>
        <v>0</v>
      </c>
      <c r="AC13" s="20">
        <f>-Calculations!BO16</f>
        <v>0</v>
      </c>
      <c r="AD13" s="20">
        <f>-Calculations!BP16</f>
        <v>0</v>
      </c>
      <c r="AE13" s="20">
        <f>-Calculations!BQ16</f>
        <v>0</v>
      </c>
      <c r="AF13" s="20">
        <f>-Calculations!BR16</f>
        <v>0</v>
      </c>
      <c r="AG13" s="20">
        <f>-Calculations!BS16</f>
        <v>0</v>
      </c>
      <c r="AH13" s="20">
        <f>-Calculations!BT16</f>
        <v>0</v>
      </c>
      <c r="AI13" s="20">
        <f>-Calculations!BU16</f>
        <v>0</v>
      </c>
      <c r="AJ13" s="20">
        <f>-Calculations!BV16</f>
        <v>0</v>
      </c>
      <c r="AK13" s="20">
        <f>-Calculations!BW16</f>
        <v>0</v>
      </c>
      <c r="AL13" s="20">
        <f>-Calculations!BX16</f>
        <v>0</v>
      </c>
      <c r="AM13" s="20">
        <f>-Calculations!BY16</f>
        <v>0</v>
      </c>
      <c r="AN13" s="20">
        <f>-Calculations!BZ16</f>
        <v>0</v>
      </c>
      <c r="AO13" s="20">
        <f>-Calculations!CA16</f>
        <v>0</v>
      </c>
      <c r="AP13" s="20">
        <f>-Calculations!CB16</f>
        <v>0</v>
      </c>
      <c r="AQ13" s="20">
        <f>-Calculations!CC16</f>
        <v>0</v>
      </c>
      <c r="AR13" s="20">
        <f>-Calculations!CD16</f>
        <v>0</v>
      </c>
      <c r="AS13" s="20">
        <f>-Calculations!CE16</f>
        <v>0</v>
      </c>
      <c r="AT13" s="20">
        <f>-Calculations!CF16</f>
        <v>0</v>
      </c>
      <c r="AU13" s="20">
        <f>-Calculations!CG16</f>
        <v>0</v>
      </c>
      <c r="AV13" s="20">
        <f>-Calculations!CH16</f>
        <v>0</v>
      </c>
      <c r="AW13" s="20">
        <f>-Calculations!CI16</f>
        <v>0</v>
      </c>
      <c r="AX13" s="20">
        <f>-Calculations!CJ16</f>
        <v>0</v>
      </c>
      <c r="AY13" s="20">
        <f>-Calculations!CK16</f>
        <v>0</v>
      </c>
      <c r="AZ13" s="20">
        <f>-Calculations!CL16</f>
        <v>0</v>
      </c>
      <c r="BA13" s="20">
        <f>-Calculations!CM16</f>
        <v>0</v>
      </c>
      <c r="BB13" s="20">
        <f>-Calculations!CN16</f>
        <v>0</v>
      </c>
      <c r="BC13" s="20">
        <f>-Calculations!CO16</f>
        <v>0</v>
      </c>
      <c r="BD13" s="20">
        <f>-Calculations!CP16</f>
        <v>0</v>
      </c>
      <c r="BE13" s="20">
        <f>-Calculations!CQ16</f>
        <v>0</v>
      </c>
    </row>
    <row r="14" spans="1:70" s="5" customFormat="1">
      <c r="A14" s="69">
        <f t="shared" si="31"/>
        <v>10</v>
      </c>
      <c r="B14" t="str">
        <f>Calculations!A17</f>
        <v>01009359</v>
      </c>
      <c r="C14" t="s">
        <v>403</v>
      </c>
      <c r="D14" s="20">
        <f>-Calculations!AP17</f>
        <v>0</v>
      </c>
      <c r="E14" s="20">
        <f>-Calculations!AQ17</f>
        <v>0</v>
      </c>
      <c r="F14" s="20">
        <f>-Calculations!AR17</f>
        <v>0</v>
      </c>
      <c r="G14" s="20">
        <f>-Calculations!AS17</f>
        <v>0</v>
      </c>
      <c r="H14" s="20">
        <f>-Calculations!AT17</f>
        <v>0</v>
      </c>
      <c r="I14" s="20">
        <f>-Calculations!AU17</f>
        <v>0</v>
      </c>
      <c r="J14" s="20">
        <f>-Calculations!AV17</f>
        <v>0</v>
      </c>
      <c r="K14" s="20">
        <f>-Calculations!AW17</f>
        <v>0</v>
      </c>
      <c r="L14" s="20">
        <f>-Calculations!AX17</f>
        <v>0</v>
      </c>
      <c r="M14" s="20">
        <f>-Calculations!AY17</f>
        <v>0</v>
      </c>
      <c r="N14" s="20">
        <f>-Calculations!AZ17</f>
        <v>0</v>
      </c>
      <c r="O14" s="20">
        <f>-Calculations!BA17</f>
        <v>0</v>
      </c>
      <c r="P14" s="20">
        <f>-Calculations!BB17</f>
        <v>0</v>
      </c>
      <c r="Q14" s="20">
        <v>5448678.0799999991</v>
      </c>
      <c r="R14" s="20">
        <f>-Calculations!BD17</f>
        <v>136756.13</v>
      </c>
      <c r="S14" s="20">
        <f>-Calculations!BE17</f>
        <v>0</v>
      </c>
      <c r="T14" s="20">
        <f>-Calculations!BF17</f>
        <v>284646.34000000003</v>
      </c>
      <c r="U14" s="20">
        <f>-Calculations!BG17</f>
        <v>0</v>
      </c>
      <c r="V14" s="20">
        <f>-Calculations!BH17</f>
        <v>0</v>
      </c>
      <c r="W14" s="20">
        <f>-Calculations!BI17</f>
        <v>0</v>
      </c>
      <c r="X14" s="20">
        <f>-Calculations!BJ17</f>
        <v>123959.44</v>
      </c>
      <c r="Y14" s="20">
        <f>-Calculations!BK17</f>
        <v>-18919.21</v>
      </c>
      <c r="Z14" s="20">
        <f>-Calculations!BL17</f>
        <v>17880.61</v>
      </c>
      <c r="AA14" s="20">
        <f>-Calculations!BM17</f>
        <v>-77304.179999999993</v>
      </c>
      <c r="AB14" s="20">
        <f>-Calculations!BN17</f>
        <v>0</v>
      </c>
      <c r="AC14" s="20">
        <f>-Calculations!BO17</f>
        <v>0</v>
      </c>
      <c r="AD14" s="20">
        <f>-Calculations!BP17</f>
        <v>0</v>
      </c>
      <c r="AE14" s="20">
        <f>-Calculations!BQ17</f>
        <v>0</v>
      </c>
      <c r="AF14" s="20">
        <f>-Calculations!BR17</f>
        <v>0</v>
      </c>
      <c r="AG14" s="20">
        <f>-Calculations!BS17</f>
        <v>0</v>
      </c>
      <c r="AH14" s="20">
        <f>-Calculations!BT17</f>
        <v>0</v>
      </c>
      <c r="AI14" s="20">
        <f>-Calculations!BU17</f>
        <v>14552.42</v>
      </c>
      <c r="AJ14" s="20">
        <f>-Calculations!BV17</f>
        <v>0</v>
      </c>
      <c r="AK14" s="20">
        <f>-Calculations!BW17</f>
        <v>0</v>
      </c>
      <c r="AL14" s="20">
        <f>-Calculations!BX17</f>
        <v>-137.24</v>
      </c>
      <c r="AM14" s="20">
        <f>-Calculations!BY17</f>
        <v>0</v>
      </c>
      <c r="AN14" s="20">
        <f>-Calculations!BZ17</f>
        <v>0</v>
      </c>
      <c r="AO14" s="20">
        <f>-Calculations!CA17</f>
        <v>0</v>
      </c>
      <c r="AP14" s="20">
        <f>-Calculations!CB17</f>
        <v>0</v>
      </c>
      <c r="AQ14" s="20">
        <f>-Calculations!CC17</f>
        <v>0</v>
      </c>
      <c r="AR14" s="20">
        <f>-Calculations!CD17</f>
        <v>0</v>
      </c>
      <c r="AS14" s="20">
        <f>-Calculations!CE17</f>
        <v>0</v>
      </c>
      <c r="AT14" s="20">
        <f>-Calculations!CF17</f>
        <v>0</v>
      </c>
      <c r="AU14" s="20">
        <f>-Calculations!CG17</f>
        <v>0</v>
      </c>
      <c r="AV14" s="20">
        <f>-Calculations!CH17</f>
        <v>0</v>
      </c>
      <c r="AW14" s="20">
        <f>-Calculations!CI17</f>
        <v>0</v>
      </c>
      <c r="AX14" s="20">
        <f>-Calculations!CJ17</f>
        <v>0</v>
      </c>
      <c r="AY14" s="20">
        <f>-Calculations!CK17</f>
        <v>0</v>
      </c>
      <c r="AZ14" s="20">
        <f>-Calculations!CL17</f>
        <v>0</v>
      </c>
      <c r="BA14" s="20">
        <f>-Calculations!CM17</f>
        <v>0</v>
      </c>
      <c r="BB14" s="20">
        <f>-Calculations!CN17</f>
        <v>0</v>
      </c>
      <c r="BC14" s="20">
        <f>-Calculations!CO17</f>
        <v>0</v>
      </c>
      <c r="BD14" s="20">
        <f>-Calculations!CP17</f>
        <v>0</v>
      </c>
      <c r="BE14" s="20">
        <f>-Calculations!CQ17</f>
        <v>0</v>
      </c>
      <c r="BF14" s="7"/>
      <c r="BG14" s="7"/>
      <c r="BH14" s="7"/>
      <c r="BI14" s="7"/>
      <c r="BJ14" s="7"/>
      <c r="BK14" s="7"/>
      <c r="BL14" s="7"/>
      <c r="BM14" s="7"/>
      <c r="BN14" s="7"/>
      <c r="BO14" s="7"/>
      <c r="BP14" s="7"/>
      <c r="BQ14" s="7"/>
      <c r="BR14" s="7"/>
    </row>
    <row r="15" spans="1:70" s="5" customFormat="1">
      <c r="A15" s="69">
        <f t="shared" si="31"/>
        <v>11</v>
      </c>
      <c r="B15" t="str">
        <f>Calculations!A18</f>
        <v>01009372</v>
      </c>
      <c r="C15" t="s">
        <v>404</v>
      </c>
      <c r="D15" s="20">
        <f>-Calculations!AP18</f>
        <v>0</v>
      </c>
      <c r="E15" s="20">
        <f>-Calculations!AQ18</f>
        <v>0</v>
      </c>
      <c r="F15" s="20">
        <f>-Calculations!AR18</f>
        <v>0</v>
      </c>
      <c r="G15" s="20">
        <f>-Calculations!AS18</f>
        <v>0</v>
      </c>
      <c r="H15" s="20">
        <f>-Calculations!AT18</f>
        <v>0</v>
      </c>
      <c r="I15" s="20">
        <f>-Calculations!AU18</f>
        <v>0</v>
      </c>
      <c r="J15" s="20">
        <f>-Calculations!AV18</f>
        <v>0</v>
      </c>
      <c r="K15" s="20">
        <f>-Calculations!AW18</f>
        <v>0</v>
      </c>
      <c r="L15" s="20">
        <v>167105.60000000001</v>
      </c>
      <c r="M15" s="20">
        <v>4507.22</v>
      </c>
      <c r="N15" s="20">
        <f>-Calculations!AZ18</f>
        <v>0</v>
      </c>
      <c r="O15" s="20">
        <f>-Calculations!BA18</f>
        <v>-85401.47</v>
      </c>
      <c r="P15" s="20">
        <f>-Calculations!BB18</f>
        <v>85401.47</v>
      </c>
      <c r="Q15" s="20">
        <f>-Calculations!BC18</f>
        <v>0</v>
      </c>
      <c r="R15" s="20">
        <f>-Calculations!BD18</f>
        <v>0</v>
      </c>
      <c r="S15" s="20">
        <f>-Calculations!BE18</f>
        <v>0</v>
      </c>
      <c r="T15" s="20">
        <f>-Calculations!BF18</f>
        <v>0</v>
      </c>
      <c r="U15" s="20">
        <f>-Calculations!BG18</f>
        <v>0</v>
      </c>
      <c r="V15" s="20">
        <f>-Calculations!BH18</f>
        <v>0</v>
      </c>
      <c r="W15" s="20">
        <f>-Calculations!BI18</f>
        <v>0</v>
      </c>
      <c r="X15" s="20">
        <f>-Calculations!BJ18</f>
        <v>0</v>
      </c>
      <c r="Y15" s="20">
        <f>-Calculations!BK18</f>
        <v>-6460.5</v>
      </c>
      <c r="Z15" s="20">
        <f>-Calculations!BL18</f>
        <v>0</v>
      </c>
      <c r="AA15" s="20">
        <f>-Calculations!BM18</f>
        <v>224.13</v>
      </c>
      <c r="AB15" s="20">
        <f>-Calculations!BN18</f>
        <v>0</v>
      </c>
      <c r="AC15" s="20">
        <f>-Calculations!BO18</f>
        <v>0</v>
      </c>
      <c r="AD15" s="20">
        <f>-Calculations!BP18</f>
        <v>0</v>
      </c>
      <c r="AE15" s="20">
        <f>-Calculations!BQ18</f>
        <v>0</v>
      </c>
      <c r="AF15" s="20">
        <f>-Calculations!BR18</f>
        <v>0</v>
      </c>
      <c r="AG15" s="20">
        <f>-Calculations!BS18</f>
        <v>0</v>
      </c>
      <c r="AH15" s="20">
        <f>-Calculations!BT18</f>
        <v>0</v>
      </c>
      <c r="AI15" s="20">
        <f>-Calculations!BU18</f>
        <v>0</v>
      </c>
      <c r="AJ15" s="20">
        <f>-Calculations!BV18</f>
        <v>0</v>
      </c>
      <c r="AK15" s="20">
        <f>-Calculations!BW18</f>
        <v>0</v>
      </c>
      <c r="AL15" s="20">
        <f>-Calculations!BX18</f>
        <v>0</v>
      </c>
      <c r="AM15" s="20">
        <f>-Calculations!BY18</f>
        <v>0</v>
      </c>
      <c r="AN15" s="20">
        <f>-Calculations!BZ18</f>
        <v>0</v>
      </c>
      <c r="AO15" s="20">
        <f>-Calculations!CA18</f>
        <v>0</v>
      </c>
      <c r="AP15" s="20">
        <f>-Calculations!CB18</f>
        <v>0</v>
      </c>
      <c r="AQ15" s="20">
        <f>-Calculations!CC18</f>
        <v>0</v>
      </c>
      <c r="AR15" s="20">
        <f>-Calculations!CD18</f>
        <v>0</v>
      </c>
      <c r="AS15" s="20">
        <f>-Calculations!CE18</f>
        <v>0</v>
      </c>
      <c r="AT15" s="20">
        <f>-Calculations!CF18</f>
        <v>0</v>
      </c>
      <c r="AU15" s="20">
        <f>-Calculations!CG18</f>
        <v>0</v>
      </c>
      <c r="AV15" s="20">
        <f>-Calculations!CH18</f>
        <v>0</v>
      </c>
      <c r="AW15" s="20">
        <f>-Calculations!CI18</f>
        <v>0</v>
      </c>
      <c r="AX15" s="20">
        <f>-Calculations!CJ18</f>
        <v>0</v>
      </c>
      <c r="AY15" s="20">
        <f>-Calculations!CK18</f>
        <v>0</v>
      </c>
      <c r="AZ15" s="20">
        <f>-Calculations!CL18</f>
        <v>0</v>
      </c>
      <c r="BA15" s="20">
        <f>-Calculations!CM18</f>
        <v>0</v>
      </c>
      <c r="BB15" s="20">
        <f>-Calculations!CN18</f>
        <v>0</v>
      </c>
      <c r="BC15" s="20">
        <f>-Calculations!CO18</f>
        <v>0</v>
      </c>
      <c r="BD15" s="20">
        <f>-Calculations!CP18</f>
        <v>0</v>
      </c>
      <c r="BE15" s="20">
        <f>-Calculations!CQ18</f>
        <v>0</v>
      </c>
      <c r="BF15" s="7"/>
      <c r="BG15" s="7"/>
      <c r="BH15" s="7"/>
      <c r="BI15" s="7"/>
      <c r="BJ15" s="7"/>
      <c r="BK15" s="7"/>
      <c r="BL15" s="7"/>
      <c r="BM15" s="7"/>
      <c r="BN15" s="7"/>
      <c r="BO15" s="7"/>
      <c r="BP15" s="7"/>
      <c r="BQ15" s="7"/>
      <c r="BR15" s="7"/>
    </row>
    <row r="16" spans="1:70" s="5" customFormat="1">
      <c r="A16" s="69">
        <f t="shared" si="31"/>
        <v>12</v>
      </c>
      <c r="B16" t="str">
        <f>Calculations!A19</f>
        <v>01009410</v>
      </c>
      <c r="C16" t="s">
        <v>405</v>
      </c>
      <c r="D16" s="20">
        <f>-Calculations!AP19</f>
        <v>0</v>
      </c>
      <c r="E16" s="20">
        <f>-Calculations!AQ19</f>
        <v>0</v>
      </c>
      <c r="F16" s="20">
        <f>-Calculations!AR19</f>
        <v>0</v>
      </c>
      <c r="G16" s="20">
        <f>-Calculations!AS19</f>
        <v>0</v>
      </c>
      <c r="H16" s="20">
        <f>-Calculations!AT19</f>
        <v>0</v>
      </c>
      <c r="I16" s="20">
        <f>-Calculations!AU19</f>
        <v>0</v>
      </c>
      <c r="J16" s="20">
        <f>-Calculations!AV19</f>
        <v>0</v>
      </c>
      <c r="K16" s="20">
        <f>-Calculations!AW19</f>
        <v>0</v>
      </c>
      <c r="L16" s="20">
        <f>-Calculations!AX19</f>
        <v>0</v>
      </c>
      <c r="M16" s="20">
        <f>-Calculations!AY19</f>
        <v>0</v>
      </c>
      <c r="N16" s="20">
        <f>-Calculations!AZ19</f>
        <v>0</v>
      </c>
      <c r="O16" s="20">
        <f>-Calculations!BA19</f>
        <v>0</v>
      </c>
      <c r="P16" s="20">
        <f>-Calculations!BB19</f>
        <v>0</v>
      </c>
      <c r="Q16" s="20">
        <f>-Calculations!BC19</f>
        <v>0</v>
      </c>
      <c r="R16" s="20">
        <f>-Calculations!BD19</f>
        <v>0</v>
      </c>
      <c r="S16" s="20">
        <f>-Calculations!BE19</f>
        <v>0</v>
      </c>
      <c r="T16" s="20">
        <f>-Calculations!BF19</f>
        <v>0</v>
      </c>
      <c r="U16" s="20">
        <f>-Calculations!BG19</f>
        <v>92429.05</v>
      </c>
      <c r="V16" s="20">
        <f>-Calculations!BH19</f>
        <v>0</v>
      </c>
      <c r="W16" s="20">
        <f>-Calculations!BI19</f>
        <v>0</v>
      </c>
      <c r="X16" s="20">
        <f>-Calculations!BJ19</f>
        <v>358.61</v>
      </c>
      <c r="Y16" s="20">
        <f>-Calculations!BK19</f>
        <v>165.03</v>
      </c>
      <c r="Z16" s="20">
        <f>-Calculations!BL19</f>
        <v>0</v>
      </c>
      <c r="AA16" s="20">
        <f>-Calculations!BM19</f>
        <v>0</v>
      </c>
      <c r="AB16" s="20">
        <f>-Calculations!BN19</f>
        <v>0</v>
      </c>
      <c r="AC16" s="20">
        <f>-Calculations!BO19</f>
        <v>0</v>
      </c>
      <c r="AD16" s="20">
        <f>-Calculations!BP19</f>
        <v>0</v>
      </c>
      <c r="AE16" s="20">
        <f>-Calculations!BQ19</f>
        <v>0</v>
      </c>
      <c r="AF16" s="20">
        <f>-Calculations!BR19</f>
        <v>8026.14</v>
      </c>
      <c r="AG16" s="20">
        <f>-Calculations!BS19</f>
        <v>0.36</v>
      </c>
      <c r="AH16" s="20">
        <f>-Calculations!BT19</f>
        <v>0</v>
      </c>
      <c r="AI16" s="20">
        <f>-Calculations!BU19</f>
        <v>0</v>
      </c>
      <c r="AJ16" s="20">
        <f>-Calculations!BV19</f>
        <v>0</v>
      </c>
      <c r="AK16" s="20">
        <f>-Calculations!BW19</f>
        <v>0</v>
      </c>
      <c r="AL16" s="20">
        <f>-Calculations!BX19</f>
        <v>0</v>
      </c>
      <c r="AM16" s="20">
        <f>-Calculations!BY19</f>
        <v>0</v>
      </c>
      <c r="AN16" s="20">
        <f>-Calculations!BZ19</f>
        <v>0</v>
      </c>
      <c r="AO16" s="20">
        <f>-Calculations!CA19</f>
        <v>0</v>
      </c>
      <c r="AP16" s="20">
        <f>-Calculations!CB19</f>
        <v>0</v>
      </c>
      <c r="AQ16" s="20">
        <f>-Calculations!CC19</f>
        <v>0</v>
      </c>
      <c r="AR16" s="20">
        <f>-Calculations!CD19</f>
        <v>0</v>
      </c>
      <c r="AS16" s="20">
        <f>-Calculations!CE19</f>
        <v>0</v>
      </c>
      <c r="AT16" s="20">
        <f>-Calculations!CF19</f>
        <v>0</v>
      </c>
      <c r="AU16" s="20">
        <f>-Calculations!CG19</f>
        <v>0</v>
      </c>
      <c r="AV16" s="20">
        <f>-Calculations!CH19</f>
        <v>0</v>
      </c>
      <c r="AW16" s="20">
        <f>-Calculations!CI19</f>
        <v>0</v>
      </c>
      <c r="AX16" s="20">
        <f>-Calculations!CJ19</f>
        <v>0</v>
      </c>
      <c r="AY16" s="20">
        <f>-Calculations!CK19</f>
        <v>0</v>
      </c>
      <c r="AZ16" s="20">
        <f>-Calculations!CL19</f>
        <v>0</v>
      </c>
      <c r="BA16" s="20">
        <f>-Calculations!CM19</f>
        <v>0</v>
      </c>
      <c r="BB16" s="20">
        <f>-Calculations!CN19</f>
        <v>0</v>
      </c>
      <c r="BC16" s="20">
        <f>-Calculations!CO19</f>
        <v>0</v>
      </c>
      <c r="BD16" s="20">
        <f>-Calculations!CP19</f>
        <v>0</v>
      </c>
      <c r="BE16" s="20">
        <f>-Calculations!CQ19</f>
        <v>0</v>
      </c>
      <c r="BF16" s="7"/>
      <c r="BG16" s="7"/>
      <c r="BH16" s="7"/>
      <c r="BI16" s="7"/>
      <c r="BJ16" s="7"/>
      <c r="BK16" s="7"/>
      <c r="BL16" s="7"/>
      <c r="BM16" s="7"/>
      <c r="BN16" s="7"/>
      <c r="BO16" s="7"/>
      <c r="BP16" s="7"/>
      <c r="BQ16" s="7"/>
      <c r="BR16" s="7"/>
    </row>
    <row r="17" spans="1:70" s="5" customFormat="1">
      <c r="A17" s="69">
        <f t="shared" si="31"/>
        <v>13</v>
      </c>
      <c r="B17" t="str">
        <f>Calculations!A20</f>
        <v>01009441</v>
      </c>
      <c r="C17" t="s">
        <v>406</v>
      </c>
      <c r="D17" s="20">
        <f>-Calculations!AP20</f>
        <v>0</v>
      </c>
      <c r="E17" s="20">
        <f>-Calculations!AQ20</f>
        <v>0</v>
      </c>
      <c r="F17" s="20">
        <f>-Calculations!AR20</f>
        <v>0</v>
      </c>
      <c r="G17" s="20">
        <f>-Calculations!AS20</f>
        <v>0</v>
      </c>
      <c r="H17" s="20">
        <f>-Calculations!AT20</f>
        <v>0</v>
      </c>
      <c r="I17" s="20">
        <f>-Calculations!AU20</f>
        <v>0</v>
      </c>
      <c r="J17" s="20">
        <f>-Calculations!AV20</f>
        <v>0</v>
      </c>
      <c r="K17" s="20">
        <f>-Calculations!AW20</f>
        <v>0</v>
      </c>
      <c r="L17" s="20">
        <f>-Calculations!AX20</f>
        <v>0</v>
      </c>
      <c r="M17" s="20">
        <f>-Calculations!AY20</f>
        <v>0</v>
      </c>
      <c r="N17" s="20">
        <f>-Calculations!AZ20</f>
        <v>0</v>
      </c>
      <c r="O17" s="20">
        <f>-Calculations!BA20</f>
        <v>0</v>
      </c>
      <c r="P17" s="20">
        <f>-Calculations!BB20</f>
        <v>0</v>
      </c>
      <c r="Q17" s="20">
        <f>-Calculations!BC20</f>
        <v>116112.02</v>
      </c>
      <c r="R17" s="20">
        <f>-Calculations!BD20</f>
        <v>0</v>
      </c>
      <c r="S17" s="20">
        <f>-Calculations!BE20</f>
        <v>0</v>
      </c>
      <c r="T17" s="20">
        <f>-Calculations!BF20</f>
        <v>0</v>
      </c>
      <c r="U17" s="20">
        <f>-Calculations!BG20</f>
        <v>0</v>
      </c>
      <c r="V17" s="20">
        <f>-Calculations!BH20</f>
        <v>0</v>
      </c>
      <c r="W17" s="20">
        <f>-Calculations!BI20</f>
        <v>0</v>
      </c>
      <c r="X17" s="20">
        <f>-Calculations!BJ20</f>
        <v>0</v>
      </c>
      <c r="Y17" s="20">
        <f>-Calculations!BK20</f>
        <v>15868.53</v>
      </c>
      <c r="Z17" s="20">
        <f>-Calculations!BL20</f>
        <v>0</v>
      </c>
      <c r="AA17" s="20">
        <f>-Calculations!BM20</f>
        <v>0</v>
      </c>
      <c r="AB17" s="20">
        <f>-Calculations!BN20</f>
        <v>0</v>
      </c>
      <c r="AC17" s="20">
        <f>-Calculations!BO20</f>
        <v>0</v>
      </c>
      <c r="AD17" s="20">
        <f>-Calculations!BP20</f>
        <v>0</v>
      </c>
      <c r="AE17" s="20">
        <f>-Calculations!BQ20</f>
        <v>0</v>
      </c>
      <c r="AF17" s="20">
        <f>-Calculations!BR20</f>
        <v>0</v>
      </c>
      <c r="AG17" s="20">
        <f>-Calculations!BS20</f>
        <v>0</v>
      </c>
      <c r="AH17" s="20">
        <f>-Calculations!BT20</f>
        <v>0</v>
      </c>
      <c r="AI17" s="20">
        <f>-Calculations!BU20</f>
        <v>0</v>
      </c>
      <c r="AJ17" s="20">
        <f>-Calculations!BV20</f>
        <v>0</v>
      </c>
      <c r="AK17" s="20">
        <f>-Calculations!BW20</f>
        <v>0</v>
      </c>
      <c r="AL17" s="20">
        <f>-Calculations!BX20</f>
        <v>0</v>
      </c>
      <c r="AM17" s="20">
        <f>-Calculations!BY20</f>
        <v>0</v>
      </c>
      <c r="AN17" s="20">
        <f>-Calculations!BZ20</f>
        <v>0</v>
      </c>
      <c r="AO17" s="20">
        <f>-Calculations!CA20</f>
        <v>0</v>
      </c>
      <c r="AP17" s="20">
        <f>-Calculations!CB20</f>
        <v>0</v>
      </c>
      <c r="AQ17" s="20">
        <f>-Calculations!CC20</f>
        <v>0</v>
      </c>
      <c r="AR17" s="20">
        <f>-Calculations!CD20</f>
        <v>0</v>
      </c>
      <c r="AS17" s="20">
        <f>-Calculations!CE20</f>
        <v>0</v>
      </c>
      <c r="AT17" s="20">
        <f>-Calculations!CF20</f>
        <v>0</v>
      </c>
      <c r="AU17" s="20">
        <f>-Calculations!CG20</f>
        <v>0</v>
      </c>
      <c r="AV17" s="20">
        <f>-Calculations!CH20</f>
        <v>0</v>
      </c>
      <c r="AW17" s="20">
        <f>-Calculations!CI20</f>
        <v>0</v>
      </c>
      <c r="AX17" s="20">
        <f>-Calculations!CJ20</f>
        <v>0</v>
      </c>
      <c r="AY17" s="20">
        <f>-Calculations!CK20</f>
        <v>0</v>
      </c>
      <c r="AZ17" s="20">
        <f>-Calculations!CL20</f>
        <v>0</v>
      </c>
      <c r="BA17" s="20">
        <f>-Calculations!CM20</f>
        <v>0</v>
      </c>
      <c r="BB17" s="20">
        <f>-Calculations!CN20</f>
        <v>0</v>
      </c>
      <c r="BC17" s="20">
        <f>-Calculations!CO20</f>
        <v>0</v>
      </c>
      <c r="BD17" s="20">
        <f>-Calculations!CP20</f>
        <v>0</v>
      </c>
      <c r="BE17" s="20">
        <f>-Calculations!CQ20</f>
        <v>0</v>
      </c>
      <c r="BF17" s="7"/>
      <c r="BG17" s="7"/>
      <c r="BH17" s="7"/>
      <c r="BI17" s="7"/>
      <c r="BJ17" s="7"/>
      <c r="BK17" s="7"/>
      <c r="BL17" s="7"/>
      <c r="BM17" s="7"/>
      <c r="BN17" s="7"/>
      <c r="BO17" s="7"/>
      <c r="BP17" s="7"/>
      <c r="BQ17" s="7"/>
      <c r="BR17" s="7"/>
    </row>
    <row r="18" spans="1:70" s="5" customFormat="1">
      <c r="A18" s="69">
        <f t="shared" si="31"/>
        <v>14</v>
      </c>
      <c r="B18" t="str">
        <f>Calculations!A21</f>
        <v>01009497</v>
      </c>
      <c r="C18" t="s">
        <v>407</v>
      </c>
      <c r="D18" s="20">
        <f>-Calculations!AP21</f>
        <v>0</v>
      </c>
      <c r="E18" s="20">
        <f>-Calculations!AQ21</f>
        <v>0</v>
      </c>
      <c r="F18" s="20">
        <f>-Calculations!AR21</f>
        <v>0</v>
      </c>
      <c r="G18" s="20">
        <f>-Calculations!AS21</f>
        <v>0</v>
      </c>
      <c r="H18" s="20">
        <f>-Calculations!AT21</f>
        <v>0</v>
      </c>
      <c r="I18" s="20">
        <f>-Calculations!AU21</f>
        <v>0</v>
      </c>
      <c r="J18" s="20">
        <f>-Calculations!AV21</f>
        <v>0</v>
      </c>
      <c r="K18" s="20">
        <f>-Calculations!AW21</f>
        <v>0</v>
      </c>
      <c r="L18" s="20">
        <f>-Calculations!AX21</f>
        <v>0</v>
      </c>
      <c r="M18" s="20">
        <f>-Calculations!AY21</f>
        <v>0</v>
      </c>
      <c r="N18" s="20">
        <f>-Calculations!AZ21</f>
        <v>0</v>
      </c>
      <c r="O18" s="20">
        <f>-Calculations!BA21</f>
        <v>0</v>
      </c>
      <c r="P18" s="20">
        <v>2379563.4500000002</v>
      </c>
      <c r="Q18" s="20">
        <v>120467.54999999999</v>
      </c>
      <c r="R18" s="20">
        <v>90949.73</v>
      </c>
      <c r="S18" s="20">
        <v>-90949.73</v>
      </c>
      <c r="T18" s="20">
        <v>16336.9</v>
      </c>
      <c r="U18" s="20">
        <v>361.45</v>
      </c>
      <c r="V18" s="20">
        <f>-Calculations!BH21</f>
        <v>0</v>
      </c>
      <c r="W18" s="20">
        <f>-Calculations!BI21</f>
        <v>0</v>
      </c>
      <c r="X18" s="20">
        <f>-Calculations!BJ21</f>
        <v>14776.86</v>
      </c>
      <c r="Y18" s="20">
        <f>-Calculations!BK21</f>
        <v>331.5</v>
      </c>
      <c r="Z18" s="20">
        <f>-Calculations!BL21</f>
        <v>0</v>
      </c>
      <c r="AA18" s="20">
        <f>-Calculations!BM21</f>
        <v>-28134.34</v>
      </c>
      <c r="AB18" s="20">
        <f>-Calculations!BN21</f>
        <v>0</v>
      </c>
      <c r="AC18" s="20">
        <f>-Calculations!BO21</f>
        <v>-2319.66</v>
      </c>
      <c r="AD18" s="20">
        <f>-Calculations!BP21</f>
        <v>0</v>
      </c>
      <c r="AE18" s="20">
        <f>-Calculations!BQ21</f>
        <v>0</v>
      </c>
      <c r="AF18" s="20">
        <f>-Calculations!BR21</f>
        <v>0</v>
      </c>
      <c r="AG18" s="20">
        <f>-Calculations!BS21</f>
        <v>0</v>
      </c>
      <c r="AH18" s="20">
        <f>-Calculations!BT21</f>
        <v>0</v>
      </c>
      <c r="AI18" s="20">
        <f>-Calculations!BU21</f>
        <v>0</v>
      </c>
      <c r="AJ18" s="20">
        <f>-Calculations!BV21</f>
        <v>0</v>
      </c>
      <c r="AK18" s="20">
        <f>-Calculations!BW21</f>
        <v>0</v>
      </c>
      <c r="AL18" s="20">
        <f>-Calculations!BX21</f>
        <v>0</v>
      </c>
      <c r="AM18" s="20">
        <f>-Calculations!BY21</f>
        <v>0</v>
      </c>
      <c r="AN18" s="20">
        <f>-Calculations!BZ21</f>
        <v>0</v>
      </c>
      <c r="AO18" s="20">
        <f>-Calculations!CA21</f>
        <v>0</v>
      </c>
      <c r="AP18" s="20">
        <f>-Calculations!CB21</f>
        <v>0</v>
      </c>
      <c r="AQ18" s="20">
        <f>-Calculations!CC21</f>
        <v>0</v>
      </c>
      <c r="AR18" s="20">
        <f>-Calculations!CD21</f>
        <v>0</v>
      </c>
      <c r="AS18" s="20">
        <f>-Calculations!CE21</f>
        <v>0</v>
      </c>
      <c r="AT18" s="20">
        <f>-Calculations!CF21</f>
        <v>0</v>
      </c>
      <c r="AU18" s="20">
        <f>-Calculations!CG21</f>
        <v>0</v>
      </c>
      <c r="AV18" s="20">
        <f>-Calculations!CH21</f>
        <v>0</v>
      </c>
      <c r="AW18" s="20">
        <f>-Calculations!CI21</f>
        <v>0</v>
      </c>
      <c r="AX18" s="20">
        <f>-Calculations!CJ21</f>
        <v>0</v>
      </c>
      <c r="AY18" s="20">
        <f>-Calculations!CK21</f>
        <v>0</v>
      </c>
      <c r="AZ18" s="20">
        <f>-Calculations!CL21</f>
        <v>0</v>
      </c>
      <c r="BA18" s="20">
        <f>-Calculations!CM21</f>
        <v>0</v>
      </c>
      <c r="BB18" s="20">
        <f>-Calculations!CN21</f>
        <v>0</v>
      </c>
      <c r="BC18" s="20">
        <f>-Calculations!CO21</f>
        <v>0</v>
      </c>
      <c r="BD18" s="20">
        <f>-Calculations!CP21</f>
        <v>0</v>
      </c>
      <c r="BE18" s="20">
        <f>-Calculations!CQ21</f>
        <v>0</v>
      </c>
      <c r="BF18" s="7"/>
      <c r="BG18" s="7"/>
      <c r="BH18" s="7"/>
      <c r="BI18" s="7"/>
      <c r="BJ18" s="7"/>
      <c r="BK18" s="7"/>
      <c r="BL18" s="7"/>
      <c r="BM18" s="7"/>
      <c r="BN18" s="7"/>
      <c r="BO18" s="7"/>
      <c r="BP18" s="7"/>
      <c r="BQ18" s="7"/>
      <c r="BR18" s="7"/>
    </row>
    <row r="19" spans="1:70" s="5" customFormat="1">
      <c r="A19" s="69">
        <f t="shared" si="31"/>
        <v>15</v>
      </c>
      <c r="B19" t="str">
        <f>Calculations!A22</f>
        <v>01009612</v>
      </c>
      <c r="C19" t="s">
        <v>408</v>
      </c>
      <c r="D19" s="20">
        <f>-Calculations!AP22</f>
        <v>0</v>
      </c>
      <c r="E19" s="20">
        <f>-Calculations!AQ22</f>
        <v>0</v>
      </c>
      <c r="F19" s="20">
        <f>-Calculations!AR22</f>
        <v>0</v>
      </c>
      <c r="G19" s="20">
        <f>-Calculations!AS22</f>
        <v>0</v>
      </c>
      <c r="H19" s="20">
        <f>-Calculations!AT22</f>
        <v>0</v>
      </c>
      <c r="I19" s="20">
        <f>-Calculations!AU22</f>
        <v>0</v>
      </c>
      <c r="J19" s="20">
        <f>-Calculations!AV22</f>
        <v>0</v>
      </c>
      <c r="K19" s="20">
        <f>-Calculations!AW22</f>
        <v>0</v>
      </c>
      <c r="L19" s="20">
        <f>-Calculations!AX22</f>
        <v>0</v>
      </c>
      <c r="M19" s="20">
        <f>-Calculations!AY22</f>
        <v>0</v>
      </c>
      <c r="N19" s="20">
        <f>-Calculations!AZ22</f>
        <v>0</v>
      </c>
      <c r="O19" s="20">
        <f>-Calculations!BA22</f>
        <v>0</v>
      </c>
      <c r="P19" s="20">
        <f>-Calculations!BB22</f>
        <v>0</v>
      </c>
      <c r="Q19" s="20">
        <f>-Calculations!BC22</f>
        <v>0</v>
      </c>
      <c r="R19" s="20">
        <f>-Calculations!BD22</f>
        <v>0</v>
      </c>
      <c r="S19" s="20">
        <f>-Calculations!BE22</f>
        <v>0</v>
      </c>
      <c r="T19" s="20">
        <f>-Calculations!BF22</f>
        <v>153478.67000000001</v>
      </c>
      <c r="U19" s="20">
        <f>-Calculations!BG22</f>
        <v>2788.71</v>
      </c>
      <c r="V19" s="20">
        <f>-Calculations!BH22</f>
        <v>0</v>
      </c>
      <c r="W19" s="20">
        <f>-Calculations!BI22</f>
        <v>0</v>
      </c>
      <c r="X19" s="20">
        <f>-Calculations!BJ22</f>
        <v>0</v>
      </c>
      <c r="Y19" s="20">
        <f>-Calculations!BK22</f>
        <v>0</v>
      </c>
      <c r="Z19" s="20">
        <f>-Calculations!BL22</f>
        <v>0</v>
      </c>
      <c r="AA19" s="20">
        <f>-Calculations!BM22</f>
        <v>0</v>
      </c>
      <c r="AB19" s="20">
        <f>-Calculations!BN22</f>
        <v>0</v>
      </c>
      <c r="AC19" s="20">
        <f>-Calculations!BO22</f>
        <v>0</v>
      </c>
      <c r="AD19" s="20">
        <f>-Calculations!BP22</f>
        <v>0</v>
      </c>
      <c r="AE19" s="20">
        <f>-Calculations!BQ22</f>
        <v>0</v>
      </c>
      <c r="AF19" s="20">
        <f>-Calculations!BR22</f>
        <v>0</v>
      </c>
      <c r="AG19" s="20">
        <f>-Calculations!BS22</f>
        <v>0</v>
      </c>
      <c r="AH19" s="20">
        <f>-Calculations!BT22</f>
        <v>0</v>
      </c>
      <c r="AI19" s="20">
        <f>-Calculations!BU22</f>
        <v>0</v>
      </c>
      <c r="AJ19" s="20">
        <f>-Calculations!BV22</f>
        <v>0</v>
      </c>
      <c r="AK19" s="20">
        <f>-Calculations!BW22</f>
        <v>0</v>
      </c>
      <c r="AL19" s="20">
        <f>-Calculations!BX22</f>
        <v>0</v>
      </c>
      <c r="AM19" s="20">
        <f>-Calculations!BY22</f>
        <v>0</v>
      </c>
      <c r="AN19" s="20">
        <f>-Calculations!BZ22</f>
        <v>0</v>
      </c>
      <c r="AO19" s="20">
        <f>-Calculations!CA22</f>
        <v>0</v>
      </c>
      <c r="AP19" s="20">
        <f>-Calculations!CB22</f>
        <v>0</v>
      </c>
      <c r="AQ19" s="20">
        <f>-Calculations!CC22</f>
        <v>0</v>
      </c>
      <c r="AR19" s="20">
        <f>-Calculations!CD22</f>
        <v>0</v>
      </c>
      <c r="AS19" s="20">
        <f>-Calculations!CE22</f>
        <v>0</v>
      </c>
      <c r="AT19" s="20">
        <f>-Calculations!CF22</f>
        <v>0</v>
      </c>
      <c r="AU19" s="20">
        <f>-Calculations!CG22</f>
        <v>0</v>
      </c>
      <c r="AV19" s="20">
        <f>-Calculations!CH22</f>
        <v>0</v>
      </c>
      <c r="AW19" s="20">
        <f>-Calculations!CI22</f>
        <v>0</v>
      </c>
      <c r="AX19" s="20">
        <f>-Calculations!CJ22</f>
        <v>0</v>
      </c>
      <c r="AY19" s="20">
        <f>-Calculations!CK22</f>
        <v>0</v>
      </c>
      <c r="AZ19" s="20">
        <f>-Calculations!CL22</f>
        <v>0</v>
      </c>
      <c r="BA19" s="20">
        <f>-Calculations!CM22</f>
        <v>0</v>
      </c>
      <c r="BB19" s="20">
        <f>-Calculations!CN22</f>
        <v>0</v>
      </c>
      <c r="BC19" s="20">
        <f>-Calculations!CO22</f>
        <v>0</v>
      </c>
      <c r="BD19" s="20">
        <f>-Calculations!CP22</f>
        <v>0</v>
      </c>
      <c r="BE19" s="20">
        <f>-Calculations!CQ22</f>
        <v>0</v>
      </c>
      <c r="BF19" s="7"/>
      <c r="BG19" s="7"/>
      <c r="BH19" s="7"/>
      <c r="BI19" s="7"/>
      <c r="BJ19" s="7"/>
      <c r="BK19" s="7"/>
      <c r="BL19" s="7"/>
      <c r="BM19" s="7"/>
      <c r="BN19" s="7"/>
      <c r="BO19" s="7"/>
      <c r="BP19" s="7"/>
      <c r="BQ19" s="7"/>
      <c r="BR19" s="7"/>
    </row>
    <row r="20" spans="1:70" s="5" customFormat="1">
      <c r="A20" s="69">
        <f t="shared" si="31"/>
        <v>16</v>
      </c>
      <c r="B20" t="str">
        <f>Calculations!A23</f>
        <v>01009663</v>
      </c>
      <c r="C20" t="s">
        <v>409</v>
      </c>
      <c r="D20" s="20">
        <f>-Calculations!AP23</f>
        <v>0</v>
      </c>
      <c r="E20" s="20">
        <f>-Calculations!AQ23</f>
        <v>0</v>
      </c>
      <c r="F20" s="20">
        <f>-Calculations!AR23</f>
        <v>0</v>
      </c>
      <c r="G20" s="20">
        <f>-Calculations!AS23</f>
        <v>0</v>
      </c>
      <c r="H20" s="20">
        <f>-Calculations!AT23</f>
        <v>0</v>
      </c>
      <c r="I20" s="20">
        <f>-Calculations!AU23</f>
        <v>0</v>
      </c>
      <c r="J20" s="20">
        <f>-Calculations!AV23</f>
        <v>0</v>
      </c>
      <c r="K20" s="20">
        <f>-Calculations!AW23</f>
        <v>0</v>
      </c>
      <c r="L20" s="20">
        <f>-Calculations!AX23</f>
        <v>0</v>
      </c>
      <c r="M20" s="20">
        <f>-Calculations!AY23</f>
        <v>0</v>
      </c>
      <c r="N20" s="20">
        <f>-Calculations!AZ23</f>
        <v>0</v>
      </c>
      <c r="O20" s="20">
        <f>-Calculations!BA23</f>
        <v>0</v>
      </c>
      <c r="P20" s="20">
        <f>-Calculations!BB23</f>
        <v>0</v>
      </c>
      <c r="Q20" s="20">
        <f>-Calculations!BC23</f>
        <v>0</v>
      </c>
      <c r="R20" s="20">
        <f>-Calculations!BD23</f>
        <v>0</v>
      </c>
      <c r="S20" s="20">
        <f>-Calculations!BE23</f>
        <v>0</v>
      </c>
      <c r="T20" s="20">
        <f>-Calculations!BF23</f>
        <v>0</v>
      </c>
      <c r="U20" s="20">
        <f>-Calculations!BG23</f>
        <v>0</v>
      </c>
      <c r="V20" s="20">
        <f>-Calculations!BH23</f>
        <v>0</v>
      </c>
      <c r="W20" s="20">
        <f>-Calculations!BI23</f>
        <v>0</v>
      </c>
      <c r="X20" s="20">
        <f>-Calculations!BJ23</f>
        <v>0</v>
      </c>
      <c r="Y20" s="20">
        <f>-Calculations!BK23</f>
        <v>0</v>
      </c>
      <c r="Z20" s="20">
        <f>-Calculations!BL23</f>
        <v>0</v>
      </c>
      <c r="AA20" s="20">
        <f>-Calculations!BM23</f>
        <v>0</v>
      </c>
      <c r="AB20" s="20">
        <f>-Calculations!BN23</f>
        <v>0</v>
      </c>
      <c r="AC20" s="20">
        <f>-Calculations!BO23</f>
        <v>0</v>
      </c>
      <c r="AD20" s="20">
        <f>-Calculations!BP23</f>
        <v>0</v>
      </c>
      <c r="AE20" s="20">
        <f>-Calculations!BQ23</f>
        <v>0</v>
      </c>
      <c r="AF20" s="20">
        <f>-Calculations!BR23</f>
        <v>0</v>
      </c>
      <c r="AG20" s="20">
        <f>-Calculations!BS23</f>
        <v>52519.54</v>
      </c>
      <c r="AH20" s="20">
        <f>-Calculations!BT23</f>
        <v>0</v>
      </c>
      <c r="AI20" s="20">
        <f>-Calculations!BU23</f>
        <v>924.94</v>
      </c>
      <c r="AJ20" s="20">
        <f>-Calculations!BV23</f>
        <v>0</v>
      </c>
      <c r="AK20" s="20">
        <f>-Calculations!BW23</f>
        <v>0</v>
      </c>
      <c r="AL20" s="20">
        <f>-Calculations!BX23</f>
        <v>0</v>
      </c>
      <c r="AM20" s="20">
        <f>-Calculations!BY23</f>
        <v>0</v>
      </c>
      <c r="AN20" s="20">
        <f>-Calculations!BZ23</f>
        <v>0</v>
      </c>
      <c r="AO20" s="20">
        <f>-Calculations!CA23</f>
        <v>0</v>
      </c>
      <c r="AP20" s="20">
        <f>-Calculations!CB23</f>
        <v>0</v>
      </c>
      <c r="AQ20" s="20">
        <f>-Calculations!CC23</f>
        <v>0</v>
      </c>
      <c r="AR20" s="20">
        <f>-Calculations!CD23</f>
        <v>0</v>
      </c>
      <c r="AS20" s="20">
        <f>-Calculations!CE23</f>
        <v>0</v>
      </c>
      <c r="AT20" s="20">
        <f>-Calculations!CF23</f>
        <v>0</v>
      </c>
      <c r="AU20" s="20">
        <f>-Calculations!CG23</f>
        <v>0</v>
      </c>
      <c r="AV20" s="20">
        <f>-Calculations!CH23</f>
        <v>0</v>
      </c>
      <c r="AW20" s="20">
        <f>-Calculations!CI23</f>
        <v>0</v>
      </c>
      <c r="AX20" s="20">
        <f>-Calculations!CJ23</f>
        <v>0</v>
      </c>
      <c r="AY20" s="20">
        <f>-Calculations!CK23</f>
        <v>0</v>
      </c>
      <c r="AZ20" s="20">
        <f>-Calculations!CL23</f>
        <v>0</v>
      </c>
      <c r="BA20" s="20">
        <f>-Calculations!CM23</f>
        <v>0</v>
      </c>
      <c r="BB20" s="20">
        <f>-Calculations!CN23</f>
        <v>0</v>
      </c>
      <c r="BC20" s="20">
        <f>-Calculations!CO23</f>
        <v>0</v>
      </c>
      <c r="BD20" s="20">
        <f>-Calculations!CP23</f>
        <v>0</v>
      </c>
      <c r="BE20" s="20">
        <f>-Calculations!CQ23</f>
        <v>0</v>
      </c>
      <c r="BF20" s="7"/>
      <c r="BG20" s="7"/>
      <c r="BH20" s="7"/>
      <c r="BI20" s="7"/>
      <c r="BJ20" s="7"/>
      <c r="BK20" s="7"/>
      <c r="BL20" s="7"/>
      <c r="BM20" s="7"/>
      <c r="BN20" s="7"/>
      <c r="BO20" s="7"/>
      <c r="BP20" s="7"/>
      <c r="BQ20" s="7"/>
      <c r="BR20" s="7"/>
    </row>
    <row r="21" spans="1:70" s="5" customFormat="1">
      <c r="A21" s="69">
        <f t="shared" si="31"/>
        <v>17</v>
      </c>
      <c r="B21" t="str">
        <f>Calculations!A24</f>
        <v>01009666</v>
      </c>
      <c r="C21" t="s">
        <v>410</v>
      </c>
      <c r="D21" s="20">
        <f>-Calculations!AP24</f>
        <v>0</v>
      </c>
      <c r="E21" s="20">
        <f>-Calculations!AQ24</f>
        <v>0</v>
      </c>
      <c r="F21" s="20">
        <f>-Calculations!AR24</f>
        <v>0</v>
      </c>
      <c r="G21" s="20">
        <f>-Calculations!AS24</f>
        <v>0</v>
      </c>
      <c r="H21" s="20">
        <f>-Calculations!AT24</f>
        <v>0</v>
      </c>
      <c r="I21" s="20">
        <f>-Calculations!AU24</f>
        <v>0</v>
      </c>
      <c r="J21" s="20">
        <f>-Calculations!AV24</f>
        <v>0</v>
      </c>
      <c r="K21" s="20">
        <f>-Calculations!AW24</f>
        <v>0</v>
      </c>
      <c r="L21" s="20">
        <f>-Calculations!AX24</f>
        <v>0</v>
      </c>
      <c r="M21" s="20">
        <f>-Calculations!AY24</f>
        <v>0</v>
      </c>
      <c r="N21" s="20">
        <f>-Calculations!AZ24</f>
        <v>0</v>
      </c>
      <c r="O21" s="20">
        <f>-Calculations!BA24</f>
        <v>0</v>
      </c>
      <c r="P21" s="20">
        <f>-Calculations!BB24</f>
        <v>0</v>
      </c>
      <c r="Q21" s="20">
        <f>-Calculations!BC24</f>
        <v>0</v>
      </c>
      <c r="R21" s="20">
        <f>-Calculations!BD24</f>
        <v>0</v>
      </c>
      <c r="S21" s="20">
        <f>-Calculations!BE24</f>
        <v>0</v>
      </c>
      <c r="T21" s="20">
        <f>-Calculations!BF24</f>
        <v>0</v>
      </c>
      <c r="U21" s="20">
        <f>-Calculations!BG24</f>
        <v>20449502.949999999</v>
      </c>
      <c r="V21" s="20">
        <f>-Calculations!BH24</f>
        <v>0</v>
      </c>
      <c r="W21" s="20">
        <f>-Calculations!BI24</f>
        <v>0</v>
      </c>
      <c r="X21" s="20">
        <f>-Calculations!BJ24</f>
        <v>0</v>
      </c>
      <c r="Y21" s="20">
        <f>-Calculations!BK24</f>
        <v>0</v>
      </c>
      <c r="Z21" s="20">
        <f>-Calculations!BL24</f>
        <v>0</v>
      </c>
      <c r="AA21" s="20">
        <f>-Calculations!BM24</f>
        <v>0</v>
      </c>
      <c r="AB21" s="20">
        <f>-Calculations!BN24</f>
        <v>11909265.02</v>
      </c>
      <c r="AC21" s="20">
        <f>-Calculations!BO24</f>
        <v>127505.88999999996</v>
      </c>
      <c r="AD21" s="20">
        <f>-Calculations!BP24</f>
        <v>652804.37</v>
      </c>
      <c r="AE21" s="20">
        <f>-Calculations!BQ24</f>
        <v>0</v>
      </c>
      <c r="AF21" s="20">
        <f>-Calculations!BR24</f>
        <v>76915.740000000005</v>
      </c>
      <c r="AG21" s="20">
        <f>-Calculations!BS24</f>
        <v>-31135.91</v>
      </c>
      <c r="AH21" s="20">
        <f>-Calculations!BT24</f>
        <v>-747.59</v>
      </c>
      <c r="AI21" s="20">
        <f>-Calculations!BU24</f>
        <v>0</v>
      </c>
      <c r="AJ21" s="20">
        <f>-Calculations!BV24</f>
        <v>5015.47</v>
      </c>
      <c r="AK21" s="20">
        <f>-Calculations!BW24</f>
        <v>4438.34</v>
      </c>
      <c r="AL21" s="20">
        <f>-Calculations!BX24</f>
        <v>-124942.86</v>
      </c>
      <c r="AM21" s="20">
        <f>-Calculations!BY24</f>
        <v>-1275.57</v>
      </c>
      <c r="AN21" s="20">
        <f>-Calculations!BZ24</f>
        <v>0</v>
      </c>
      <c r="AO21" s="20">
        <f>-Calculations!CA24</f>
        <v>-132395.03000000119</v>
      </c>
      <c r="AP21" s="20">
        <f>-Calculations!CB24</f>
        <v>0</v>
      </c>
      <c r="AQ21" s="20">
        <f>-Calculations!CC24</f>
        <v>0</v>
      </c>
      <c r="AR21" s="20">
        <f>-Calculations!CD24</f>
        <v>0</v>
      </c>
      <c r="AS21" s="20">
        <f>-Calculations!CE24</f>
        <v>0</v>
      </c>
      <c r="AT21" s="20">
        <f>-Calculations!CF24</f>
        <v>0</v>
      </c>
      <c r="AU21" s="20">
        <f>-Calculations!CG24</f>
        <v>0</v>
      </c>
      <c r="AV21" s="20">
        <f>-Calculations!CH24</f>
        <v>0</v>
      </c>
      <c r="AW21" s="20">
        <f>-Calculations!CI24</f>
        <v>0</v>
      </c>
      <c r="AX21" s="20">
        <f>-Calculations!CJ24</f>
        <v>0</v>
      </c>
      <c r="AY21" s="20">
        <f>-Calculations!CK24</f>
        <v>0</v>
      </c>
      <c r="AZ21" s="20">
        <f>-Calculations!CL24</f>
        <v>0</v>
      </c>
      <c r="BA21" s="20">
        <f>-Calculations!CM24</f>
        <v>0</v>
      </c>
      <c r="BB21" s="20">
        <f>-Calculations!CN24</f>
        <v>0</v>
      </c>
      <c r="BC21" s="20">
        <f>-Calculations!CO24</f>
        <v>0</v>
      </c>
      <c r="BD21" s="20">
        <f>-Calculations!CP24</f>
        <v>0</v>
      </c>
      <c r="BE21" s="20">
        <f>-Calculations!CQ24</f>
        <v>0</v>
      </c>
      <c r="BF21" s="7"/>
      <c r="BG21" s="7"/>
      <c r="BH21" s="7"/>
      <c r="BI21" s="7"/>
      <c r="BJ21" s="7"/>
      <c r="BK21" s="7"/>
      <c r="BL21" s="7"/>
      <c r="BM21" s="7"/>
      <c r="BN21" s="7"/>
      <c r="BO21" s="7"/>
      <c r="BP21" s="7"/>
      <c r="BQ21" s="7"/>
      <c r="BR21" s="7"/>
    </row>
    <row r="22" spans="1:70" s="5" customFormat="1">
      <c r="A22" s="69">
        <f t="shared" si="31"/>
        <v>18</v>
      </c>
      <c r="B22" s="10" t="s">
        <v>428</v>
      </c>
      <c r="C22" s="5" t="s">
        <v>429</v>
      </c>
      <c r="D22" s="20"/>
      <c r="E22" s="20"/>
      <c r="F22" s="20"/>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15124.6</v>
      </c>
      <c r="Z22" s="20">
        <v>0</v>
      </c>
      <c r="AA22" s="20">
        <v>0</v>
      </c>
      <c r="AB22" s="20">
        <v>0</v>
      </c>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7"/>
      <c r="BG22" s="7"/>
      <c r="BH22" s="7"/>
      <c r="BI22" s="7"/>
      <c r="BJ22" s="7"/>
      <c r="BK22" s="7"/>
      <c r="BL22" s="7"/>
      <c r="BM22" s="7"/>
      <c r="BN22" s="7"/>
      <c r="BO22" s="7"/>
      <c r="BP22" s="7"/>
      <c r="BQ22" s="7"/>
      <c r="BR22" s="7"/>
    </row>
    <row r="23" spans="1:70" s="5" customFormat="1">
      <c r="A23" s="69">
        <f t="shared" si="31"/>
        <v>19</v>
      </c>
      <c r="B23" t="str">
        <f>Calculations!A26</f>
        <v>01009725</v>
      </c>
      <c r="C23" t="s">
        <v>411</v>
      </c>
      <c r="D23" s="20">
        <f>-Calculations!AP26</f>
        <v>0</v>
      </c>
      <c r="E23" s="20">
        <f>-Calculations!AQ26</f>
        <v>0</v>
      </c>
      <c r="F23" s="20">
        <f>-Calculations!AR26</f>
        <v>0</v>
      </c>
      <c r="G23" s="20">
        <f>-Calculations!AS26</f>
        <v>0</v>
      </c>
      <c r="H23" s="20">
        <f>-Calculations!AT26</f>
        <v>0</v>
      </c>
      <c r="I23" s="20">
        <f>-Calculations!AU26</f>
        <v>0</v>
      </c>
      <c r="J23" s="20">
        <f>-Calculations!AV26</f>
        <v>0</v>
      </c>
      <c r="K23" s="20">
        <f>-Calculations!AW26</f>
        <v>0</v>
      </c>
      <c r="L23" s="20">
        <f>-Calculations!AX26</f>
        <v>0</v>
      </c>
      <c r="M23" s="20">
        <f>-Calculations!AY26</f>
        <v>0</v>
      </c>
      <c r="N23" s="20">
        <f>-Calculations!AZ26</f>
        <v>0</v>
      </c>
      <c r="O23" s="20">
        <f>-Calculations!BA26</f>
        <v>0</v>
      </c>
      <c r="P23" s="20">
        <f>-Calculations!BB26</f>
        <v>0</v>
      </c>
      <c r="Q23" s="20">
        <f>-Calculations!BC26</f>
        <v>0</v>
      </c>
      <c r="R23" s="20">
        <f>-Calculations!BD26</f>
        <v>0</v>
      </c>
      <c r="S23" s="20">
        <f>-Calculations!BE26</f>
        <v>0</v>
      </c>
      <c r="T23" s="20">
        <f>-Calculations!BF26</f>
        <v>207640.65</v>
      </c>
      <c r="U23" s="20">
        <f>-Calculations!BG26</f>
        <v>4406.6400000000003</v>
      </c>
      <c r="V23" s="20">
        <f>-Calculations!BH26</f>
        <v>0</v>
      </c>
      <c r="W23" s="20">
        <f>-Calculations!BI26</f>
        <v>0</v>
      </c>
      <c r="X23" s="20">
        <f>-Calculations!BJ26</f>
        <v>277.22000000000003</v>
      </c>
      <c r="Y23" s="20">
        <f>-Calculations!BK26</f>
        <v>0</v>
      </c>
      <c r="Z23" s="20">
        <f>-Calculations!BL26</f>
        <v>0</v>
      </c>
      <c r="AA23" s="20">
        <f>-Calculations!BM26</f>
        <v>0</v>
      </c>
      <c r="AB23" s="20">
        <f>-Calculations!BN26</f>
        <v>0</v>
      </c>
      <c r="AC23" s="20">
        <f>-Calculations!BO26</f>
        <v>0</v>
      </c>
      <c r="AD23" s="20">
        <f>-Calculations!BP26</f>
        <v>0</v>
      </c>
      <c r="AE23" s="20">
        <f>-Calculations!BQ26</f>
        <v>0</v>
      </c>
      <c r="AF23" s="20">
        <f>-Calculations!BR26</f>
        <v>0</v>
      </c>
      <c r="AG23" s="20">
        <f>-Calculations!BS26</f>
        <v>0</v>
      </c>
      <c r="AH23" s="20">
        <f>-Calculations!BT26</f>
        <v>0</v>
      </c>
      <c r="AI23" s="20">
        <f>-Calculations!BU26</f>
        <v>0</v>
      </c>
      <c r="AJ23" s="20">
        <f>-Calculations!BV26</f>
        <v>0</v>
      </c>
      <c r="AK23" s="20">
        <f>-Calculations!BW26</f>
        <v>0</v>
      </c>
      <c r="AL23" s="20">
        <f>-Calculations!BX26</f>
        <v>0</v>
      </c>
      <c r="AM23" s="20">
        <f>-Calculations!BY26</f>
        <v>0</v>
      </c>
      <c r="AN23" s="20">
        <f>-Calculations!BZ26</f>
        <v>0</v>
      </c>
      <c r="AO23" s="20">
        <f>-Calculations!CA26</f>
        <v>0</v>
      </c>
      <c r="AP23" s="20">
        <f>-Calculations!CB26</f>
        <v>0</v>
      </c>
      <c r="AQ23" s="20">
        <f>-Calculations!CC26</f>
        <v>0</v>
      </c>
      <c r="AR23" s="20">
        <f>-Calculations!CD26</f>
        <v>0</v>
      </c>
      <c r="AS23" s="20">
        <f>-Calculations!CE26</f>
        <v>0</v>
      </c>
      <c r="AT23" s="20">
        <f>-Calculations!CF26</f>
        <v>0</v>
      </c>
      <c r="AU23" s="20">
        <f>-Calculations!CG26</f>
        <v>0</v>
      </c>
      <c r="AV23" s="20">
        <f>-Calculations!CH26</f>
        <v>0</v>
      </c>
      <c r="AW23" s="20">
        <f>-Calculations!CI26</f>
        <v>0</v>
      </c>
      <c r="AX23" s="20">
        <f>-Calculations!CJ26</f>
        <v>0</v>
      </c>
      <c r="AY23" s="20">
        <f>-Calculations!CK26</f>
        <v>0</v>
      </c>
      <c r="AZ23" s="20">
        <f>-Calculations!CL26</f>
        <v>0</v>
      </c>
      <c r="BA23" s="20">
        <f>-Calculations!CM26</f>
        <v>0</v>
      </c>
      <c r="BB23" s="20">
        <f>-Calculations!CN26</f>
        <v>0</v>
      </c>
      <c r="BC23" s="20">
        <f>-Calculations!CO26</f>
        <v>0</v>
      </c>
      <c r="BD23" s="20">
        <f>-Calculations!CP26</f>
        <v>0</v>
      </c>
      <c r="BE23" s="20">
        <f>-Calculations!CQ26</f>
        <v>0</v>
      </c>
      <c r="BF23" s="7"/>
      <c r="BG23" s="7"/>
      <c r="BH23" s="7"/>
      <c r="BI23" s="7"/>
      <c r="BJ23" s="7"/>
      <c r="BK23" s="7"/>
      <c r="BL23" s="7"/>
      <c r="BM23" s="7"/>
      <c r="BN23" s="7"/>
      <c r="BO23" s="7"/>
      <c r="BP23" s="7"/>
      <c r="BQ23" s="7"/>
      <c r="BR23" s="7"/>
    </row>
    <row r="24" spans="1:70" s="5" customFormat="1">
      <c r="A24" s="69">
        <f t="shared" si="31"/>
        <v>20</v>
      </c>
      <c r="B24" t="str">
        <f>Calculations!A27</f>
        <v>01009896</v>
      </c>
      <c r="C24" t="s">
        <v>326</v>
      </c>
      <c r="D24" s="20">
        <f>-Calculations!AP27</f>
        <v>0</v>
      </c>
      <c r="E24" s="20">
        <f>-Calculations!AQ27</f>
        <v>0</v>
      </c>
      <c r="F24" s="20">
        <f>-Calculations!AR27</f>
        <v>0</v>
      </c>
      <c r="G24" s="20">
        <f>-Calculations!AS27</f>
        <v>0</v>
      </c>
      <c r="H24" s="20">
        <f>-Calculations!AT27</f>
        <v>0</v>
      </c>
      <c r="I24" s="20">
        <f>-Calculations!AU27</f>
        <v>0</v>
      </c>
      <c r="J24" s="20">
        <f>-Calculations!AV27</f>
        <v>0</v>
      </c>
      <c r="K24" s="20">
        <f>-Calculations!AW27</f>
        <v>0</v>
      </c>
      <c r="L24" s="20">
        <f>-Calculations!AX27</f>
        <v>0</v>
      </c>
      <c r="M24" s="20">
        <f>-Calculations!AY27</f>
        <v>0</v>
      </c>
      <c r="N24" s="20">
        <f>-Calculations!AZ27</f>
        <v>0</v>
      </c>
      <c r="O24" s="20">
        <f>-Calculations!BA27</f>
        <v>0</v>
      </c>
      <c r="P24" s="20">
        <f>-Calculations!BB27</f>
        <v>0</v>
      </c>
      <c r="Q24" s="20">
        <f>-Calculations!BC27</f>
        <v>0</v>
      </c>
      <c r="R24" s="20">
        <f>-Calculations!BD27</f>
        <v>0</v>
      </c>
      <c r="S24" s="20">
        <f>-Calculations!BE27</f>
        <v>0</v>
      </c>
      <c r="T24" s="20">
        <f>-Calculations!BF27</f>
        <v>0</v>
      </c>
      <c r="U24" s="20">
        <f>-Calculations!BG27</f>
        <v>173863.29</v>
      </c>
      <c r="V24" s="20">
        <f>-Calculations!BH27</f>
        <v>0</v>
      </c>
      <c r="W24" s="20">
        <f>-Calculations!BI27</f>
        <v>0</v>
      </c>
      <c r="X24" s="20">
        <f>-Calculations!BJ27</f>
        <v>102.5</v>
      </c>
      <c r="Y24" s="20">
        <f>-Calculations!BK27</f>
        <v>0</v>
      </c>
      <c r="Z24" s="20">
        <f>-Calculations!BL27</f>
        <v>0</v>
      </c>
      <c r="AA24" s="20">
        <f>-Calculations!BM27</f>
        <v>0</v>
      </c>
      <c r="AB24" s="20">
        <f>-Calculations!BN27</f>
        <v>0</v>
      </c>
      <c r="AC24" s="20">
        <f>-Calculations!BO27</f>
        <v>0</v>
      </c>
      <c r="AD24" s="20">
        <f>-Calculations!BP27</f>
        <v>0</v>
      </c>
      <c r="AE24" s="20">
        <f>-Calculations!BQ27</f>
        <v>0</v>
      </c>
      <c r="AF24" s="20">
        <f>-Calculations!BR27</f>
        <v>0</v>
      </c>
      <c r="AG24" s="20">
        <f>-Calculations!BS27</f>
        <v>0</v>
      </c>
      <c r="AH24" s="20">
        <f>-Calculations!BT27</f>
        <v>0</v>
      </c>
      <c r="AI24" s="20">
        <f>-Calculations!BU27</f>
        <v>0</v>
      </c>
      <c r="AJ24" s="20">
        <f>-Calculations!BV27</f>
        <v>0</v>
      </c>
      <c r="AK24" s="20">
        <f>-Calculations!BW27</f>
        <v>0</v>
      </c>
      <c r="AL24" s="20">
        <f>-Calculations!BX27</f>
        <v>0</v>
      </c>
      <c r="AM24" s="20">
        <f>-Calculations!BY27</f>
        <v>0</v>
      </c>
      <c r="AN24" s="20">
        <f>-Calculations!BZ27</f>
        <v>0</v>
      </c>
      <c r="AO24" s="20">
        <f>-Calculations!CA27</f>
        <v>0</v>
      </c>
      <c r="AP24" s="20">
        <f>-Calculations!CB27</f>
        <v>0</v>
      </c>
      <c r="AQ24" s="20">
        <f>-Calculations!CC27</f>
        <v>0</v>
      </c>
      <c r="AR24" s="20">
        <f>-Calculations!CD27</f>
        <v>0</v>
      </c>
      <c r="AS24" s="20">
        <f>-Calculations!CE27</f>
        <v>0</v>
      </c>
      <c r="AT24" s="20">
        <f>-Calculations!CF27</f>
        <v>0</v>
      </c>
      <c r="AU24" s="20">
        <f>-Calculations!CG27</f>
        <v>0</v>
      </c>
      <c r="AV24" s="20">
        <f>-Calculations!CH27</f>
        <v>0</v>
      </c>
      <c r="AW24" s="20">
        <f>-Calculations!CI27</f>
        <v>0</v>
      </c>
      <c r="AX24" s="20">
        <f>-Calculations!CJ27</f>
        <v>0</v>
      </c>
      <c r="AY24" s="20">
        <f>-Calculations!CK27</f>
        <v>0</v>
      </c>
      <c r="AZ24" s="20">
        <f>-Calculations!CL27</f>
        <v>0</v>
      </c>
      <c r="BA24" s="20">
        <f>-Calculations!CM27</f>
        <v>0</v>
      </c>
      <c r="BB24" s="20">
        <f>-Calculations!CN27</f>
        <v>0</v>
      </c>
      <c r="BC24" s="20">
        <f>-Calculations!CO27</f>
        <v>0</v>
      </c>
      <c r="BD24" s="20">
        <f>-Calculations!CP27</f>
        <v>0</v>
      </c>
      <c r="BE24" s="20">
        <f>-Calculations!CQ27</f>
        <v>0</v>
      </c>
      <c r="BF24" s="7"/>
      <c r="BG24" s="7"/>
      <c r="BH24" s="7"/>
      <c r="BI24" s="7"/>
      <c r="BJ24" s="7"/>
      <c r="BK24" s="7"/>
      <c r="BL24" s="7"/>
      <c r="BM24" s="7"/>
      <c r="BN24" s="7"/>
      <c r="BO24" s="7"/>
      <c r="BP24" s="7"/>
      <c r="BQ24" s="7"/>
      <c r="BR24" s="7"/>
    </row>
    <row r="25" spans="1:70" s="5" customFormat="1">
      <c r="A25" s="69">
        <f t="shared" si="31"/>
        <v>21</v>
      </c>
      <c r="B25" t="str">
        <f>Calculations!A28</f>
        <v>01010098</v>
      </c>
      <c r="C25" t="s">
        <v>327</v>
      </c>
      <c r="D25" s="20">
        <f>-Calculations!AP28</f>
        <v>0</v>
      </c>
      <c r="E25" s="20">
        <f>-Calculations!AQ28</f>
        <v>0</v>
      </c>
      <c r="F25" s="20">
        <f>-Calculations!AR28</f>
        <v>0</v>
      </c>
      <c r="G25" s="20">
        <f>-Calculations!AS28</f>
        <v>0</v>
      </c>
      <c r="H25" s="20">
        <f>-Calculations!AT28</f>
        <v>0</v>
      </c>
      <c r="I25" s="20">
        <f>-Calculations!AU28</f>
        <v>0</v>
      </c>
      <c r="J25" s="20">
        <f>-Calculations!AV28</f>
        <v>0</v>
      </c>
      <c r="K25" s="20">
        <f>-Calculations!AW28</f>
        <v>0</v>
      </c>
      <c r="L25" s="20">
        <f>-Calculations!AX28</f>
        <v>0</v>
      </c>
      <c r="M25" s="20">
        <f>-Calculations!AY28</f>
        <v>0</v>
      </c>
      <c r="N25" s="20">
        <f>-Calculations!AZ28</f>
        <v>0</v>
      </c>
      <c r="O25" s="20">
        <f>-Calculations!BA28</f>
        <v>0</v>
      </c>
      <c r="P25" s="20">
        <f>-Calculations!BB28</f>
        <v>0</v>
      </c>
      <c r="Q25" s="20">
        <f>-Calculations!BC28</f>
        <v>0</v>
      </c>
      <c r="R25" s="20">
        <f>-Calculations!BD28</f>
        <v>0</v>
      </c>
      <c r="S25" s="20">
        <f>-Calculations!BE28</f>
        <v>0</v>
      </c>
      <c r="T25" s="20">
        <f>-Calculations!BF28</f>
        <v>0</v>
      </c>
      <c r="U25" s="20">
        <f>-Calculations!BG28</f>
        <v>50445.43</v>
      </c>
      <c r="V25" s="20">
        <f>-Calculations!BH28</f>
        <v>0</v>
      </c>
      <c r="W25" s="20">
        <f>-Calculations!BI28</f>
        <v>0</v>
      </c>
      <c r="X25" s="20">
        <f>-Calculations!BJ28</f>
        <v>0</v>
      </c>
      <c r="Y25" s="20">
        <f>-Calculations!BK28</f>
        <v>0</v>
      </c>
      <c r="Z25" s="20">
        <f>-Calculations!BL28</f>
        <v>0</v>
      </c>
      <c r="AA25" s="20">
        <f>-Calculations!BM28</f>
        <v>0</v>
      </c>
      <c r="AB25" s="20">
        <f>-Calculations!BN28</f>
        <v>0</v>
      </c>
      <c r="AC25" s="20">
        <f>-Calculations!BO28</f>
        <v>0</v>
      </c>
      <c r="AD25" s="20">
        <f>-Calculations!BP28</f>
        <v>0</v>
      </c>
      <c r="AE25" s="20">
        <f>-Calculations!BQ28</f>
        <v>0</v>
      </c>
      <c r="AF25" s="20">
        <f>-Calculations!BR28</f>
        <v>0</v>
      </c>
      <c r="AG25" s="20">
        <f>-Calculations!BS28</f>
        <v>0</v>
      </c>
      <c r="AH25" s="20">
        <f>-Calculations!BT28</f>
        <v>0</v>
      </c>
      <c r="AI25" s="20">
        <f>-Calculations!BU28</f>
        <v>0</v>
      </c>
      <c r="AJ25" s="20">
        <f>-Calculations!BV28</f>
        <v>0</v>
      </c>
      <c r="AK25" s="20">
        <f>-Calculations!BW28</f>
        <v>0</v>
      </c>
      <c r="AL25" s="20">
        <f>-Calculations!BX28</f>
        <v>0</v>
      </c>
      <c r="AM25" s="20">
        <f>-Calculations!BY28</f>
        <v>0</v>
      </c>
      <c r="AN25" s="20">
        <f>-Calculations!BZ28</f>
        <v>0</v>
      </c>
      <c r="AO25" s="20">
        <f>-Calculations!CA28</f>
        <v>0</v>
      </c>
      <c r="AP25" s="20">
        <f>-Calculations!CB28</f>
        <v>0</v>
      </c>
      <c r="AQ25" s="20">
        <f>-Calculations!CC28</f>
        <v>0</v>
      </c>
      <c r="AR25" s="20">
        <f>-Calculations!CD28</f>
        <v>0</v>
      </c>
      <c r="AS25" s="20">
        <f>-Calculations!CE28</f>
        <v>0</v>
      </c>
      <c r="AT25" s="20">
        <f>-Calculations!CF28</f>
        <v>0</v>
      </c>
      <c r="AU25" s="20">
        <f>-Calculations!CG28</f>
        <v>0</v>
      </c>
      <c r="AV25" s="20">
        <f>-Calculations!CH28</f>
        <v>0</v>
      </c>
      <c r="AW25" s="20">
        <f>-Calculations!CI28</f>
        <v>0</v>
      </c>
      <c r="AX25" s="20">
        <f>-Calculations!CJ28</f>
        <v>0</v>
      </c>
      <c r="AY25" s="20">
        <f>-Calculations!CK28</f>
        <v>0</v>
      </c>
      <c r="AZ25" s="20">
        <f>-Calculations!CL28</f>
        <v>0</v>
      </c>
      <c r="BA25" s="20">
        <f>-Calculations!CM28</f>
        <v>0</v>
      </c>
      <c r="BB25" s="20">
        <f>-Calculations!CN28</f>
        <v>0</v>
      </c>
      <c r="BC25" s="20">
        <f>-Calculations!CO28</f>
        <v>0</v>
      </c>
      <c r="BD25" s="20">
        <f>-Calculations!CP28</f>
        <v>0</v>
      </c>
      <c r="BE25" s="20">
        <f>-Calculations!CQ28</f>
        <v>0</v>
      </c>
      <c r="BF25" s="7"/>
      <c r="BG25" s="7"/>
      <c r="BH25" s="7"/>
      <c r="BI25" s="7"/>
      <c r="BJ25" s="7"/>
      <c r="BK25" s="7"/>
      <c r="BL25" s="7"/>
      <c r="BM25" s="7"/>
      <c r="BN25" s="7"/>
      <c r="BO25" s="7"/>
      <c r="BP25" s="7"/>
      <c r="BQ25" s="7"/>
      <c r="BR25" s="7"/>
    </row>
    <row r="26" spans="1:70" s="5" customFormat="1">
      <c r="A26" s="69">
        <f t="shared" si="31"/>
        <v>22</v>
      </c>
      <c r="B26" t="str">
        <f>Calculations!A29</f>
        <v>01010104</v>
      </c>
      <c r="C26" t="s">
        <v>412</v>
      </c>
      <c r="D26" s="20">
        <f>-Calculations!AP29</f>
        <v>0</v>
      </c>
      <c r="E26" s="20">
        <f>-Calculations!AQ29</f>
        <v>0</v>
      </c>
      <c r="F26" s="20">
        <f>-Calculations!AR29</f>
        <v>0</v>
      </c>
      <c r="G26" s="20">
        <f>-Calculations!AS29</f>
        <v>0</v>
      </c>
      <c r="H26" s="20">
        <f>-Calculations!AT29</f>
        <v>0</v>
      </c>
      <c r="I26" s="20">
        <f>-Calculations!AU29</f>
        <v>0</v>
      </c>
      <c r="J26" s="20">
        <f>-Calculations!AV29</f>
        <v>0</v>
      </c>
      <c r="K26" s="20">
        <f>-Calculations!AW29</f>
        <v>0</v>
      </c>
      <c r="L26" s="20">
        <f>-Calculations!AX29</f>
        <v>0</v>
      </c>
      <c r="M26" s="20">
        <f>-Calculations!AY29</f>
        <v>0</v>
      </c>
      <c r="N26" s="20">
        <f>-Calculations!AZ29</f>
        <v>0</v>
      </c>
      <c r="O26" s="20">
        <f>-Calculations!BA29</f>
        <v>0</v>
      </c>
      <c r="P26" s="20">
        <f>-Calculations!BB29</f>
        <v>0</v>
      </c>
      <c r="Q26" s="20">
        <f>-Calculations!BC29</f>
        <v>0</v>
      </c>
      <c r="R26" s="20">
        <f>-Calculations!BD29</f>
        <v>0</v>
      </c>
      <c r="S26" s="20">
        <f>-Calculations!BE29</f>
        <v>0</v>
      </c>
      <c r="T26" s="20">
        <f>-Calculations!BF29</f>
        <v>0</v>
      </c>
      <c r="U26" s="20">
        <f>-Calculations!BG29</f>
        <v>0</v>
      </c>
      <c r="V26" s="20">
        <f>-Calculations!BH29</f>
        <v>0</v>
      </c>
      <c r="W26" s="20">
        <f>-Calculations!BI29</f>
        <v>0</v>
      </c>
      <c r="X26" s="20">
        <f>-Calculations!BJ29</f>
        <v>0</v>
      </c>
      <c r="Y26" s="20">
        <f>-Calculations!BK29</f>
        <v>0</v>
      </c>
      <c r="Z26" s="20">
        <f>-Calculations!BL29</f>
        <v>0</v>
      </c>
      <c r="AA26" s="20">
        <f>-Calculations!BM29</f>
        <v>0</v>
      </c>
      <c r="AB26" s="20">
        <f>-Calculations!BN29</f>
        <v>0</v>
      </c>
      <c r="AC26" s="20">
        <f>-Calculations!BO29</f>
        <v>0</v>
      </c>
      <c r="AD26" s="20">
        <f>-Calculations!BP29</f>
        <v>0</v>
      </c>
      <c r="AE26" s="20">
        <f>-Calculations!BQ29</f>
        <v>12086502.66</v>
      </c>
      <c r="AF26" s="20">
        <f>-Calculations!BR29</f>
        <v>0</v>
      </c>
      <c r="AG26" s="20">
        <f>-Calculations!BS29</f>
        <v>0</v>
      </c>
      <c r="AH26" s="20">
        <f>-Calculations!BT29</f>
        <v>0</v>
      </c>
      <c r="AI26" s="20">
        <f>-Calculations!BU29</f>
        <v>0</v>
      </c>
      <c r="AJ26" s="20">
        <f>-Calculations!BV29</f>
        <v>90000</v>
      </c>
      <c r="AK26" s="20">
        <f>-Calculations!BW29</f>
        <v>0</v>
      </c>
      <c r="AL26" s="20">
        <f>-Calculations!BX29</f>
        <v>0</v>
      </c>
      <c r="AM26" s="20">
        <f>-Calculations!BY29</f>
        <v>11030733.41</v>
      </c>
      <c r="AN26" s="20">
        <f>-Calculations!BZ29</f>
        <v>0</v>
      </c>
      <c r="AO26" s="20">
        <f>-Calculations!CA29</f>
        <v>820488.69000000134</v>
      </c>
      <c r="AP26" s="20">
        <f>-Calculations!CB29</f>
        <v>0</v>
      </c>
      <c r="AQ26" s="20">
        <f>-Calculations!CC29</f>
        <v>0</v>
      </c>
      <c r="AR26" s="20">
        <f>-Calculations!CD29</f>
        <v>0</v>
      </c>
      <c r="AS26" s="20">
        <f>-Calculations!CE29</f>
        <v>0</v>
      </c>
      <c r="AT26" s="20">
        <f>-Calculations!CF29</f>
        <v>0</v>
      </c>
      <c r="AU26" s="20">
        <f>-Calculations!CG29</f>
        <v>0</v>
      </c>
      <c r="AV26" s="20">
        <f>-Calculations!CH29</f>
        <v>0</v>
      </c>
      <c r="AW26" s="20">
        <f>-Calculations!CI29</f>
        <v>0</v>
      </c>
      <c r="AX26" s="20">
        <f>-Calculations!CJ29</f>
        <v>0</v>
      </c>
      <c r="AY26" s="20">
        <f>-Calculations!CK29</f>
        <v>0</v>
      </c>
      <c r="AZ26" s="20">
        <f>-Calculations!CL29</f>
        <v>0</v>
      </c>
      <c r="BA26" s="20">
        <f>-Calculations!CM29</f>
        <v>0</v>
      </c>
      <c r="BB26" s="20">
        <f>-Calculations!CN29</f>
        <v>0</v>
      </c>
      <c r="BC26" s="20">
        <f>-Calculations!CO29</f>
        <v>0</v>
      </c>
      <c r="BD26" s="20">
        <f>-Calculations!CP29</f>
        <v>0</v>
      </c>
      <c r="BE26" s="20">
        <f>-Calculations!CQ29</f>
        <v>0</v>
      </c>
      <c r="BF26" s="7"/>
      <c r="BG26" s="7"/>
      <c r="BH26" s="7"/>
      <c r="BI26" s="7"/>
      <c r="BJ26" s="7"/>
      <c r="BK26" s="7"/>
      <c r="BL26" s="7"/>
      <c r="BM26" s="7"/>
      <c r="BN26" s="7"/>
      <c r="BO26" s="7"/>
      <c r="BP26" s="7"/>
      <c r="BQ26" s="7"/>
      <c r="BR26" s="7"/>
    </row>
    <row r="27" spans="1:70" s="5" customFormat="1">
      <c r="A27" s="69">
        <f t="shared" si="31"/>
        <v>23</v>
      </c>
      <c r="B27" t="str">
        <f>Calculations!A30</f>
        <v>01010105</v>
      </c>
      <c r="C27" t="s">
        <v>413</v>
      </c>
      <c r="D27" s="20">
        <f>-Calculations!AP30</f>
        <v>0</v>
      </c>
      <c r="E27" s="20">
        <f>-Calculations!AQ30</f>
        <v>0</v>
      </c>
      <c r="F27" s="20">
        <f>-Calculations!AR30</f>
        <v>0</v>
      </c>
      <c r="G27" s="20">
        <f>-Calculations!AS30</f>
        <v>0</v>
      </c>
      <c r="H27" s="20">
        <f>-Calculations!AT30</f>
        <v>0</v>
      </c>
      <c r="I27" s="20">
        <f>-Calculations!AU30</f>
        <v>0</v>
      </c>
      <c r="J27" s="20">
        <f>-Calculations!AV30</f>
        <v>0</v>
      </c>
      <c r="K27" s="20">
        <f>-Calculations!AW30</f>
        <v>0</v>
      </c>
      <c r="L27" s="20">
        <f>-Calculations!AX30</f>
        <v>0</v>
      </c>
      <c r="M27" s="20">
        <f>-Calculations!AY30</f>
        <v>0</v>
      </c>
      <c r="N27" s="20">
        <f>-Calculations!AZ30</f>
        <v>0</v>
      </c>
      <c r="O27" s="20">
        <f>-Calculations!BA30</f>
        <v>0</v>
      </c>
      <c r="P27" s="20">
        <f>-Calculations!BB30</f>
        <v>0</v>
      </c>
      <c r="Q27" s="20">
        <f>-Calculations!BC30</f>
        <v>0</v>
      </c>
      <c r="R27" s="20">
        <f>-Calculations!BD30</f>
        <v>0</v>
      </c>
      <c r="S27" s="20">
        <f>-Calculations!BE30</f>
        <v>0</v>
      </c>
      <c r="T27" s="20">
        <f>-Calculations!BF30</f>
        <v>0</v>
      </c>
      <c r="U27" s="20">
        <f>-Calculations!BG30</f>
        <v>0</v>
      </c>
      <c r="V27" s="20">
        <f>-Calculations!BH30</f>
        <v>0</v>
      </c>
      <c r="W27" s="20">
        <f>-Calculations!BI30</f>
        <v>0</v>
      </c>
      <c r="X27" s="20">
        <f>-Calculations!BJ30</f>
        <v>0</v>
      </c>
      <c r="Y27" s="20">
        <f>-Calculations!BK30</f>
        <v>0</v>
      </c>
      <c r="Z27" s="20">
        <f>-Calculations!BL30</f>
        <v>0</v>
      </c>
      <c r="AA27" s="20">
        <f>-Calculations!BM30</f>
        <v>0</v>
      </c>
      <c r="AB27" s="20">
        <f>-Calculations!BN30</f>
        <v>0</v>
      </c>
      <c r="AC27" s="20">
        <f>-Calculations!BO30</f>
        <v>0</v>
      </c>
      <c r="AD27" s="20">
        <f>-Calculations!BP30</f>
        <v>0</v>
      </c>
      <c r="AE27" s="20">
        <f>-Calculations!BQ30</f>
        <v>0</v>
      </c>
      <c r="AF27" s="20">
        <f>-Calculations!BR30</f>
        <v>0</v>
      </c>
      <c r="AG27" s="20">
        <f>-Calculations!BS30</f>
        <v>0</v>
      </c>
      <c r="AH27" s="20">
        <f>-Calculations!BT30</f>
        <v>0</v>
      </c>
      <c r="AI27" s="20">
        <f>-Calculations!BU30</f>
        <v>0</v>
      </c>
      <c r="AJ27" s="20">
        <f>-Calculations!BV30</f>
        <v>0</v>
      </c>
      <c r="AK27" s="20">
        <f>-Calculations!BW30</f>
        <v>0</v>
      </c>
      <c r="AL27" s="20">
        <f>-Calculations!BX30</f>
        <v>0</v>
      </c>
      <c r="AM27" s="20">
        <f>-Calculations!BY30</f>
        <v>0</v>
      </c>
      <c r="AN27" s="20">
        <f>-Calculations!BZ30</f>
        <v>0</v>
      </c>
      <c r="AO27" s="20">
        <f>-Calculations!CA30</f>
        <v>7313759.25</v>
      </c>
      <c r="AP27" s="20">
        <f>-Calculations!CB30</f>
        <v>0</v>
      </c>
      <c r="AQ27" s="20">
        <f>-Calculations!CC30</f>
        <v>0</v>
      </c>
      <c r="AR27" s="20">
        <f>-Calculations!CD30</f>
        <v>0</v>
      </c>
      <c r="AS27" s="20">
        <f>-Calculations!CE30</f>
        <v>0</v>
      </c>
      <c r="AT27" s="20">
        <f>-Calculations!CF30</f>
        <v>0</v>
      </c>
      <c r="AU27" s="20">
        <f>-Calculations!CG30</f>
        <v>0</v>
      </c>
      <c r="AV27" s="20">
        <f>-Calculations!CH30</f>
        <v>0</v>
      </c>
      <c r="AW27" s="20">
        <f>-Calculations!CI30</f>
        <v>0</v>
      </c>
      <c r="AX27" s="20">
        <f>-Calculations!CJ30</f>
        <v>0</v>
      </c>
      <c r="AY27" s="20">
        <f>-Calculations!CK30</f>
        <v>0</v>
      </c>
      <c r="AZ27" s="20">
        <f>-Calculations!CL30</f>
        <v>0</v>
      </c>
      <c r="BA27" s="20">
        <f>-Calculations!CM30</f>
        <v>0</v>
      </c>
      <c r="BB27" s="20">
        <f>-Calculations!CN30</f>
        <v>0</v>
      </c>
      <c r="BC27" s="20">
        <f>-Calculations!CO30</f>
        <v>0</v>
      </c>
      <c r="BD27" s="20">
        <f>-Calculations!CP30</f>
        <v>0</v>
      </c>
      <c r="BE27" s="20">
        <f>-Calculations!CQ30</f>
        <v>0</v>
      </c>
      <c r="BF27" s="7"/>
      <c r="BG27" s="7"/>
      <c r="BH27" s="7"/>
      <c r="BI27" s="7"/>
      <c r="BJ27" s="7"/>
      <c r="BK27" s="7"/>
      <c r="BL27" s="7"/>
      <c r="BM27" s="7"/>
      <c r="BN27" s="7"/>
      <c r="BO27" s="7"/>
      <c r="BP27" s="7"/>
      <c r="BQ27" s="7"/>
      <c r="BR27" s="7"/>
    </row>
    <row r="28" spans="1:70" s="5" customFormat="1">
      <c r="A28" s="69">
        <f t="shared" si="31"/>
        <v>24</v>
      </c>
      <c r="B28" t="str">
        <f>Calculations!A31</f>
        <v>01010132</v>
      </c>
      <c r="C28" t="s">
        <v>414</v>
      </c>
      <c r="D28" s="20">
        <f>-Calculations!AP31</f>
        <v>0</v>
      </c>
      <c r="E28" s="20">
        <f>-Calculations!AQ31</f>
        <v>0</v>
      </c>
      <c r="F28" s="20">
        <f>-Calculations!AR31</f>
        <v>0</v>
      </c>
      <c r="G28" s="20">
        <f>-Calculations!AS31</f>
        <v>0</v>
      </c>
      <c r="H28" s="20">
        <f>-Calculations!AT31</f>
        <v>0</v>
      </c>
      <c r="I28" s="20">
        <f>-Calculations!AU31</f>
        <v>0</v>
      </c>
      <c r="J28" s="20">
        <f>-Calculations!AV31</f>
        <v>0</v>
      </c>
      <c r="K28" s="20">
        <f>-Calculations!AW31</f>
        <v>0</v>
      </c>
      <c r="L28" s="20">
        <f>-Calculations!AX31</f>
        <v>0</v>
      </c>
      <c r="M28" s="20">
        <f>-Calculations!AY31</f>
        <v>0</v>
      </c>
      <c r="N28" s="20">
        <f>-Calculations!AZ31</f>
        <v>0</v>
      </c>
      <c r="O28" s="20">
        <f>-Calculations!BA31</f>
        <v>0</v>
      </c>
      <c r="P28" s="20">
        <f>-Calculations!BB31</f>
        <v>0</v>
      </c>
      <c r="Q28" s="20">
        <f>-Calculations!BC31</f>
        <v>0</v>
      </c>
      <c r="R28" s="20">
        <f>-Calculations!BD31</f>
        <v>0</v>
      </c>
      <c r="S28" s="20">
        <f>-Calculations!BE31</f>
        <v>0</v>
      </c>
      <c r="T28" s="20">
        <f>-Calculations!BF31</f>
        <v>0</v>
      </c>
      <c r="U28" s="20">
        <f>-Calculations!BG31</f>
        <v>0</v>
      </c>
      <c r="V28" s="20">
        <f>-Calculations!BH31</f>
        <v>0</v>
      </c>
      <c r="W28" s="20">
        <f>-Calculations!BI31</f>
        <v>0</v>
      </c>
      <c r="X28" s="20">
        <f>-Calculations!BJ31</f>
        <v>0</v>
      </c>
      <c r="Y28" s="20">
        <f>-Calculations!BK31</f>
        <v>0</v>
      </c>
      <c r="Z28" s="20">
        <f>-Calculations!BL31</f>
        <v>0</v>
      </c>
      <c r="AA28" s="20">
        <f>-Calculations!BM31</f>
        <v>0</v>
      </c>
      <c r="AB28" s="20">
        <f>-Calculations!BN31</f>
        <v>2199339.17</v>
      </c>
      <c r="AC28" s="20">
        <f>-Calculations!BO31</f>
        <v>107238.67000000001</v>
      </c>
      <c r="AD28" s="20">
        <f>-Calculations!BP31</f>
        <v>125326.38</v>
      </c>
      <c r="AE28" s="20">
        <f>-Calculations!BQ31</f>
        <v>0</v>
      </c>
      <c r="AF28" s="20">
        <f>-Calculations!BR31</f>
        <v>32693.22</v>
      </c>
      <c r="AG28" s="20">
        <f>-Calculations!BS31</f>
        <v>-16822.75</v>
      </c>
      <c r="AH28" s="20">
        <f>-Calculations!BT31</f>
        <v>-10946.43</v>
      </c>
      <c r="AI28" s="20">
        <f>-Calculations!BU31</f>
        <v>0</v>
      </c>
      <c r="AJ28" s="20">
        <f>-Calculations!BV31</f>
        <v>-471.95</v>
      </c>
      <c r="AK28" s="20">
        <f>-Calculations!BW31</f>
        <v>0</v>
      </c>
      <c r="AL28" s="20">
        <f>-Calculations!BX31</f>
        <v>-26873.5</v>
      </c>
      <c r="AM28" s="20">
        <f>-Calculations!BY31</f>
        <v>5702.03</v>
      </c>
      <c r="AN28" s="20">
        <f>-Calculations!BZ31</f>
        <v>0</v>
      </c>
      <c r="AO28" s="20">
        <f>-Calculations!CA31</f>
        <v>0</v>
      </c>
      <c r="AP28" s="20">
        <f>-Calculations!CB31</f>
        <v>0</v>
      </c>
      <c r="AQ28" s="20">
        <f>-Calculations!CC31</f>
        <v>0</v>
      </c>
      <c r="AR28" s="20">
        <f>-Calculations!CD31</f>
        <v>0</v>
      </c>
      <c r="AS28" s="20">
        <f>-Calculations!CE31</f>
        <v>0</v>
      </c>
      <c r="AT28" s="20">
        <f>-Calculations!CF31</f>
        <v>0</v>
      </c>
      <c r="AU28" s="20">
        <f>-Calculations!CG31</f>
        <v>0</v>
      </c>
      <c r="AV28" s="20">
        <f>-Calculations!CH31</f>
        <v>0</v>
      </c>
      <c r="AW28" s="20">
        <f>-Calculations!CI31</f>
        <v>0</v>
      </c>
      <c r="AX28" s="20">
        <f>-Calculations!CJ31</f>
        <v>0</v>
      </c>
      <c r="AY28" s="20">
        <f>-Calculations!CK31</f>
        <v>0</v>
      </c>
      <c r="AZ28" s="20">
        <f>-Calculations!CL31</f>
        <v>0</v>
      </c>
      <c r="BA28" s="20">
        <f>-Calculations!CM31</f>
        <v>0</v>
      </c>
      <c r="BB28" s="20">
        <f>-Calculations!CN31</f>
        <v>0</v>
      </c>
      <c r="BC28" s="20">
        <f>-Calculations!CO31</f>
        <v>0</v>
      </c>
      <c r="BD28" s="20">
        <f>-Calculations!CP31</f>
        <v>0</v>
      </c>
      <c r="BE28" s="20">
        <f>-Calculations!CQ31</f>
        <v>0</v>
      </c>
      <c r="BF28" s="7"/>
      <c r="BG28" s="7"/>
      <c r="BH28" s="7"/>
      <c r="BI28" s="7"/>
      <c r="BJ28" s="7"/>
      <c r="BK28" s="7"/>
      <c r="BL28" s="7"/>
      <c r="BM28" s="7"/>
      <c r="BN28" s="7"/>
      <c r="BO28" s="7"/>
      <c r="BP28" s="7"/>
      <c r="BQ28" s="7"/>
      <c r="BR28" s="7"/>
    </row>
    <row r="29" spans="1:70" s="5" customFormat="1">
      <c r="A29" s="69">
        <f t="shared" si="31"/>
        <v>25</v>
      </c>
      <c r="B29" t="str">
        <f>Calculations!A32</f>
        <v>01040064</v>
      </c>
      <c r="C29" t="s">
        <v>415</v>
      </c>
      <c r="D29" s="20">
        <f>-Calculations!AP32</f>
        <v>0</v>
      </c>
      <c r="E29" s="20">
        <f>-Calculations!AQ32</f>
        <v>0</v>
      </c>
      <c r="F29" s="20">
        <f>-Calculations!AR32</f>
        <v>0</v>
      </c>
      <c r="G29" s="20">
        <f>-Calculations!AS32</f>
        <v>0</v>
      </c>
      <c r="H29" s="20">
        <f>-Calculations!AT32</f>
        <v>0</v>
      </c>
      <c r="I29" s="20">
        <f>-Calculations!AU32</f>
        <v>0</v>
      </c>
      <c r="J29" s="20">
        <f>-Calculations!AV32</f>
        <v>0</v>
      </c>
      <c r="K29" s="20">
        <f>-Calculations!AW32</f>
        <v>0</v>
      </c>
      <c r="L29" s="20">
        <f>-Calculations!AX32</f>
        <v>0</v>
      </c>
      <c r="M29" s="20">
        <f>-Calculations!AY32</f>
        <v>0</v>
      </c>
      <c r="N29" s="20">
        <f>-Calculations!AZ32</f>
        <v>0</v>
      </c>
      <c r="O29" s="20">
        <f>-Calculations!BA32</f>
        <v>0</v>
      </c>
      <c r="P29" s="20">
        <f>-Calculations!BB32</f>
        <v>0</v>
      </c>
      <c r="Q29" s="20">
        <f>-Calculations!BC32</f>
        <v>0</v>
      </c>
      <c r="R29" s="20">
        <f>-Calculations!BD32</f>
        <v>0</v>
      </c>
      <c r="S29" s="20">
        <f>-Calculations!BE32</f>
        <v>0</v>
      </c>
      <c r="T29" s="20">
        <f>-Calculations!BF32</f>
        <v>0</v>
      </c>
      <c r="U29" s="20">
        <f>-Calculations!BG32</f>
        <v>0</v>
      </c>
      <c r="V29" s="20">
        <f>-Calculations!BH32</f>
        <v>0</v>
      </c>
      <c r="W29" s="20">
        <f>-Calculations!BI32</f>
        <v>0</v>
      </c>
      <c r="X29" s="20">
        <f>-Calculations!BJ32</f>
        <v>0</v>
      </c>
      <c r="Y29" s="20">
        <f>-Calculations!BK32</f>
        <v>0</v>
      </c>
      <c r="Z29" s="20">
        <f>-Calculations!BL32</f>
        <v>0</v>
      </c>
      <c r="AA29" s="20">
        <f>-Calculations!BM32</f>
        <v>0</v>
      </c>
      <c r="AB29" s="20">
        <f>-Calculations!BN32</f>
        <v>536567.52</v>
      </c>
      <c r="AC29" s="20">
        <f>-Calculations!BO32</f>
        <v>52558.66</v>
      </c>
      <c r="AD29" s="20">
        <f>-Calculations!BP32</f>
        <v>18978.689999999999</v>
      </c>
      <c r="AE29" s="20">
        <f>-Calculations!BQ32</f>
        <v>0</v>
      </c>
      <c r="AF29" s="20">
        <f>-Calculations!BR32</f>
        <v>3668.61</v>
      </c>
      <c r="AG29" s="20">
        <f>-Calculations!BS32</f>
        <v>0</v>
      </c>
      <c r="AH29" s="20">
        <f>-Calculations!BT32</f>
        <v>0</v>
      </c>
      <c r="AI29" s="20">
        <f>-Calculations!BU32</f>
        <v>0</v>
      </c>
      <c r="AJ29" s="20">
        <f>-Calculations!BV32</f>
        <v>0</v>
      </c>
      <c r="AK29" s="20">
        <f>-Calculations!BW32</f>
        <v>0</v>
      </c>
      <c r="AL29" s="20">
        <f>-Calculations!BX32</f>
        <v>0</v>
      </c>
      <c r="AM29" s="20">
        <f>-Calculations!BY32</f>
        <v>0</v>
      </c>
      <c r="AN29" s="20">
        <f>-Calculations!BZ32</f>
        <v>0</v>
      </c>
      <c r="AO29" s="20">
        <f>-Calculations!CA32</f>
        <v>0</v>
      </c>
      <c r="AP29" s="20">
        <f>-Calculations!CB32</f>
        <v>0</v>
      </c>
      <c r="AQ29" s="20">
        <f>-Calculations!CC32</f>
        <v>0</v>
      </c>
      <c r="AR29" s="20">
        <f>-Calculations!CD32</f>
        <v>0</v>
      </c>
      <c r="AS29" s="20">
        <f>-Calculations!CE32</f>
        <v>0</v>
      </c>
      <c r="AT29" s="20">
        <f>-Calculations!CF32</f>
        <v>0</v>
      </c>
      <c r="AU29" s="20">
        <f>-Calculations!CG32</f>
        <v>0</v>
      </c>
      <c r="AV29" s="20">
        <f>-Calculations!CH32</f>
        <v>0</v>
      </c>
      <c r="AW29" s="20">
        <f>-Calculations!CI32</f>
        <v>0</v>
      </c>
      <c r="AX29" s="20">
        <f>-Calculations!CJ32</f>
        <v>0</v>
      </c>
      <c r="AY29" s="20">
        <f>-Calculations!CK32</f>
        <v>0</v>
      </c>
      <c r="AZ29" s="20">
        <f>-Calculations!CL32</f>
        <v>0</v>
      </c>
      <c r="BA29" s="20">
        <f>-Calculations!CM32</f>
        <v>0</v>
      </c>
      <c r="BB29" s="20">
        <f>-Calculations!CN32</f>
        <v>0</v>
      </c>
      <c r="BC29" s="20">
        <f>-Calculations!CO32</f>
        <v>0</v>
      </c>
      <c r="BD29" s="20">
        <f>-Calculations!CP32</f>
        <v>0</v>
      </c>
      <c r="BE29" s="20">
        <f>-Calculations!CQ32</f>
        <v>0</v>
      </c>
      <c r="BF29" s="7"/>
      <c r="BG29" s="7"/>
      <c r="BH29" s="7"/>
      <c r="BI29" s="7"/>
      <c r="BJ29" s="7"/>
      <c r="BK29" s="7"/>
      <c r="BL29" s="7"/>
      <c r="BM29" s="7"/>
      <c r="BN29" s="7"/>
      <c r="BO29" s="7"/>
      <c r="BP29" s="7"/>
      <c r="BQ29" s="7"/>
      <c r="BR29" s="7"/>
    </row>
    <row r="30" spans="1:70" s="5" customFormat="1">
      <c r="A30" s="69">
        <f t="shared" si="31"/>
        <v>26</v>
      </c>
      <c r="B30" t="str">
        <f>Calculations!A33</f>
        <v>01040078</v>
      </c>
      <c r="C30" t="s">
        <v>328</v>
      </c>
      <c r="D30" s="20">
        <f>-Calculations!AP33</f>
        <v>0</v>
      </c>
      <c r="E30" s="20">
        <f>-Calculations!AQ33</f>
        <v>0</v>
      </c>
      <c r="F30" s="20">
        <f>-Calculations!AR33</f>
        <v>0</v>
      </c>
      <c r="G30" s="20">
        <f>-Calculations!AS33</f>
        <v>0</v>
      </c>
      <c r="H30" s="20">
        <f>-Calculations!AT33</f>
        <v>0</v>
      </c>
      <c r="I30" s="20">
        <f>-Calculations!AU33</f>
        <v>0</v>
      </c>
      <c r="J30" s="20">
        <f>-Calculations!AV33</f>
        <v>0</v>
      </c>
      <c r="K30" s="20">
        <f>-Calculations!AW33</f>
        <v>0</v>
      </c>
      <c r="L30" s="20">
        <f>-Calculations!AX33</f>
        <v>0</v>
      </c>
      <c r="M30" s="20">
        <f>-Calculations!AY33</f>
        <v>0</v>
      </c>
      <c r="N30" s="20">
        <f>-Calculations!AZ33</f>
        <v>0</v>
      </c>
      <c r="O30" s="20">
        <f>-Calculations!BA33</f>
        <v>0</v>
      </c>
      <c r="P30" s="20">
        <f>-Calculations!BB33</f>
        <v>0</v>
      </c>
      <c r="Q30" s="20">
        <f>-Calculations!BC33</f>
        <v>0</v>
      </c>
      <c r="R30" s="20">
        <f>-Calculations!BD33</f>
        <v>0</v>
      </c>
      <c r="S30" s="20">
        <f>-Calculations!BE33</f>
        <v>0</v>
      </c>
      <c r="T30" s="20">
        <f>-Calculations!BF33</f>
        <v>0</v>
      </c>
      <c r="U30" s="20">
        <f>-Calculations!BG33</f>
        <v>0</v>
      </c>
      <c r="V30" s="20">
        <f>-Calculations!BH33</f>
        <v>0</v>
      </c>
      <c r="W30" s="20">
        <f>-Calculations!BI33</f>
        <v>0</v>
      </c>
      <c r="X30" s="20">
        <f>-Calculations!BJ33</f>
        <v>0</v>
      </c>
      <c r="Y30" s="20">
        <f>-Calculations!BK33</f>
        <v>0</v>
      </c>
      <c r="Z30" s="20">
        <f>-Calculations!BL33</f>
        <v>0</v>
      </c>
      <c r="AA30" s="20">
        <f>-Calculations!BM33</f>
        <v>104710.1</v>
      </c>
      <c r="AB30" s="20">
        <f>-Calculations!BN33</f>
        <v>0</v>
      </c>
      <c r="AC30" s="20">
        <f>-Calculations!BO33</f>
        <v>0</v>
      </c>
      <c r="AD30" s="20">
        <f>-Calculations!BP33</f>
        <v>0</v>
      </c>
      <c r="AE30" s="20">
        <f>-Calculations!BQ33</f>
        <v>0</v>
      </c>
      <c r="AF30" s="20">
        <f>-Calculations!BR33</f>
        <v>137.69999999999999</v>
      </c>
      <c r="AG30" s="20">
        <f>-Calculations!BS33</f>
        <v>0</v>
      </c>
      <c r="AH30" s="20">
        <f>-Calculations!BT33</f>
        <v>0</v>
      </c>
      <c r="AI30" s="20">
        <f>-Calculations!BU33</f>
        <v>0</v>
      </c>
      <c r="AJ30" s="20">
        <f>-Calculations!BV33</f>
        <v>0</v>
      </c>
      <c r="AK30" s="20">
        <f>-Calculations!BW33</f>
        <v>0</v>
      </c>
      <c r="AL30" s="20">
        <f>-Calculations!BX33</f>
        <v>0</v>
      </c>
      <c r="AM30" s="20">
        <f>-Calculations!BY33</f>
        <v>0</v>
      </c>
      <c r="AN30" s="20">
        <f>-Calculations!BZ33</f>
        <v>0</v>
      </c>
      <c r="AO30" s="20">
        <f>-Calculations!CA33</f>
        <v>0</v>
      </c>
      <c r="AP30" s="20">
        <f>-Calculations!CB33</f>
        <v>0</v>
      </c>
      <c r="AQ30" s="20">
        <f>-Calculations!CC33</f>
        <v>0</v>
      </c>
      <c r="AR30" s="20">
        <f>-Calculations!CD33</f>
        <v>0</v>
      </c>
      <c r="AS30" s="20">
        <f>-Calculations!CE33</f>
        <v>0</v>
      </c>
      <c r="AT30" s="20">
        <f>-Calculations!CF33</f>
        <v>0</v>
      </c>
      <c r="AU30" s="20">
        <f>-Calculations!CG33</f>
        <v>0</v>
      </c>
      <c r="AV30" s="20">
        <f>-Calculations!CH33</f>
        <v>0</v>
      </c>
      <c r="AW30" s="20">
        <f>-Calculations!CI33</f>
        <v>0</v>
      </c>
      <c r="AX30" s="20">
        <f>-Calculations!CJ33</f>
        <v>0</v>
      </c>
      <c r="AY30" s="20">
        <f>-Calculations!CK33</f>
        <v>0</v>
      </c>
      <c r="AZ30" s="20">
        <f>-Calculations!CL33</f>
        <v>0</v>
      </c>
      <c r="BA30" s="20">
        <f>-Calculations!CM33</f>
        <v>0</v>
      </c>
      <c r="BB30" s="20">
        <f>-Calculations!CN33</f>
        <v>0</v>
      </c>
      <c r="BC30" s="20">
        <f>-Calculations!CO33</f>
        <v>0</v>
      </c>
      <c r="BD30" s="20">
        <f>-Calculations!CP33</f>
        <v>0</v>
      </c>
      <c r="BE30" s="20">
        <f>-Calculations!CQ33</f>
        <v>0</v>
      </c>
      <c r="BF30" s="7"/>
      <c r="BG30" s="7"/>
      <c r="BH30" s="7"/>
      <c r="BI30" s="7"/>
      <c r="BJ30" s="7"/>
      <c r="BK30" s="7"/>
      <c r="BL30" s="7"/>
      <c r="BM30" s="7"/>
      <c r="BN30" s="7"/>
      <c r="BO30" s="7"/>
      <c r="BP30" s="7"/>
      <c r="BQ30" s="7"/>
      <c r="BR30" s="7"/>
    </row>
    <row r="31" spans="1:70" s="5" customFormat="1">
      <c r="A31" s="69">
        <f t="shared" si="31"/>
        <v>27</v>
      </c>
      <c r="B31" t="str">
        <f>Calculations!A34</f>
        <v>01040158</v>
      </c>
      <c r="C31" t="s">
        <v>416</v>
      </c>
      <c r="D31" s="20">
        <f>-Calculations!AP34</f>
        <v>0</v>
      </c>
      <c r="E31" s="20">
        <f>-Calculations!AQ34</f>
        <v>0</v>
      </c>
      <c r="F31" s="20">
        <f>-Calculations!AR34</f>
        <v>0</v>
      </c>
      <c r="G31" s="20">
        <f>-Calculations!AS34</f>
        <v>0</v>
      </c>
      <c r="H31" s="20">
        <f>-Calculations!AT34</f>
        <v>0</v>
      </c>
      <c r="I31" s="20">
        <f>-Calculations!AU34</f>
        <v>0</v>
      </c>
      <c r="J31" s="20">
        <f>-Calculations!AV34</f>
        <v>0</v>
      </c>
      <c r="K31" s="20">
        <f>-Calculations!AW34</f>
        <v>0</v>
      </c>
      <c r="L31" s="20">
        <f>-Calculations!AX34</f>
        <v>0</v>
      </c>
      <c r="M31" s="20">
        <f>-Calculations!AY34</f>
        <v>0</v>
      </c>
      <c r="N31" s="20">
        <f>-Calculations!AZ34</f>
        <v>0</v>
      </c>
      <c r="O31" s="20">
        <f>-Calculations!BA34</f>
        <v>0</v>
      </c>
      <c r="P31" s="20">
        <f>-Calculations!BB34</f>
        <v>0</v>
      </c>
      <c r="Q31" s="20">
        <f>-Calculations!BC34</f>
        <v>0</v>
      </c>
      <c r="R31" s="20">
        <f>-Calculations!BD34</f>
        <v>0</v>
      </c>
      <c r="S31" s="20">
        <f>-Calculations!BE34</f>
        <v>0</v>
      </c>
      <c r="T31" s="20">
        <f>-Calculations!BF34</f>
        <v>0</v>
      </c>
      <c r="U31" s="20">
        <f>-Calculations!BG34</f>
        <v>0</v>
      </c>
      <c r="V31" s="20">
        <f>-Calculations!BH34</f>
        <v>0</v>
      </c>
      <c r="W31" s="20">
        <f>-Calculations!BI34</f>
        <v>0</v>
      </c>
      <c r="X31" s="20">
        <f>-Calculations!BJ34</f>
        <v>0</v>
      </c>
      <c r="Y31" s="20">
        <f>-Calculations!BK34</f>
        <v>0</v>
      </c>
      <c r="Z31" s="20">
        <f>-Calculations!BL34</f>
        <v>0</v>
      </c>
      <c r="AA31" s="20">
        <f>-Calculations!BM34</f>
        <v>0</v>
      </c>
      <c r="AB31" s="20">
        <f>-Calculations!BN34</f>
        <v>0</v>
      </c>
      <c r="AC31" s="20">
        <f>-Calculations!BO34</f>
        <v>0</v>
      </c>
      <c r="AD31" s="20">
        <f>-Calculations!BP34</f>
        <v>0</v>
      </c>
      <c r="AE31" s="20">
        <f>-Calculations!BQ34</f>
        <v>0</v>
      </c>
      <c r="AF31" s="20">
        <f>-Calculations!BR34</f>
        <v>0</v>
      </c>
      <c r="AG31" s="20">
        <f>-Calculations!BS34</f>
        <v>0</v>
      </c>
      <c r="AH31" s="20">
        <f>-Calculations!BT34</f>
        <v>0</v>
      </c>
      <c r="AI31" s="20">
        <f>-Calculations!BU34</f>
        <v>0</v>
      </c>
      <c r="AJ31" s="20">
        <f>-Calculations!BV34</f>
        <v>0</v>
      </c>
      <c r="AK31" s="20">
        <f>-Calculations!BW34</f>
        <v>0</v>
      </c>
      <c r="AL31" s="20">
        <f>-Calculations!BX34</f>
        <v>0</v>
      </c>
      <c r="AM31" s="20">
        <f>-Calculations!BY34</f>
        <v>0</v>
      </c>
      <c r="AN31" s="20">
        <f>-Calculations!BZ34</f>
        <v>0</v>
      </c>
      <c r="AO31" s="20">
        <f>-Calculations!CA34</f>
        <v>10092558.68</v>
      </c>
      <c r="AP31" s="20">
        <f>-Calculations!CB34</f>
        <v>0</v>
      </c>
      <c r="AQ31" s="20">
        <f>-Calculations!CC34</f>
        <v>0</v>
      </c>
      <c r="AR31" s="20">
        <f>-Calculations!CD34</f>
        <v>0</v>
      </c>
      <c r="AS31" s="20">
        <f>-Calculations!CE34</f>
        <v>0</v>
      </c>
      <c r="AT31" s="20">
        <f>-Calculations!CF34</f>
        <v>0</v>
      </c>
      <c r="AU31" s="20">
        <f>-Calculations!CG34</f>
        <v>0</v>
      </c>
      <c r="AV31" s="20">
        <f>-Calculations!CH34</f>
        <v>0</v>
      </c>
      <c r="AW31" s="20">
        <f>-Calculations!CI34</f>
        <v>0</v>
      </c>
      <c r="AX31" s="20">
        <f>-Calculations!CJ34</f>
        <v>0</v>
      </c>
      <c r="AY31" s="20">
        <f>-Calculations!CK34</f>
        <v>0</v>
      </c>
      <c r="AZ31" s="20">
        <f>-Calculations!CL34</f>
        <v>0</v>
      </c>
      <c r="BA31" s="20">
        <f>-Calculations!CM34</f>
        <v>0</v>
      </c>
      <c r="BB31" s="20">
        <f>-Calculations!CN34</f>
        <v>0</v>
      </c>
      <c r="BC31" s="20">
        <f>-Calculations!CO34</f>
        <v>0</v>
      </c>
      <c r="BD31" s="20">
        <f>-Calculations!CP34</f>
        <v>0</v>
      </c>
      <c r="BE31" s="20">
        <f>-Calculations!CQ34</f>
        <v>0</v>
      </c>
      <c r="BF31" s="7"/>
      <c r="BG31" s="7"/>
      <c r="BH31" s="7"/>
      <c r="BI31" s="7"/>
      <c r="BJ31" s="7"/>
      <c r="BK31" s="7"/>
      <c r="BL31" s="7"/>
      <c r="BM31" s="7"/>
      <c r="BN31" s="7"/>
      <c r="BO31" s="7"/>
      <c r="BP31" s="7"/>
      <c r="BQ31" s="7"/>
      <c r="BR31" s="7"/>
    </row>
    <row r="32" spans="1:70" s="5" customFormat="1">
      <c r="A32" s="69">
        <f t="shared" si="31"/>
        <v>28</v>
      </c>
      <c r="B32" t="str">
        <f>Calculations!A35</f>
        <v>01040177</v>
      </c>
      <c r="C32" t="s">
        <v>329</v>
      </c>
      <c r="D32" s="20">
        <f>-Calculations!AP35</f>
        <v>0</v>
      </c>
      <c r="E32" s="20">
        <f>-Calculations!AQ35</f>
        <v>0</v>
      </c>
      <c r="F32" s="20">
        <f>-Calculations!AR35</f>
        <v>0</v>
      </c>
      <c r="G32" s="20">
        <f>-Calculations!AS35</f>
        <v>0</v>
      </c>
      <c r="H32" s="20">
        <f>-Calculations!AT35</f>
        <v>0</v>
      </c>
      <c r="I32" s="20">
        <f>-Calculations!AU35</f>
        <v>0</v>
      </c>
      <c r="J32" s="20">
        <f>-Calculations!AV35</f>
        <v>0</v>
      </c>
      <c r="K32" s="20">
        <f>-Calculations!AW35</f>
        <v>0</v>
      </c>
      <c r="L32" s="20">
        <f>-Calculations!AX35</f>
        <v>0</v>
      </c>
      <c r="M32" s="20">
        <f>-Calculations!AY35</f>
        <v>0</v>
      </c>
      <c r="N32" s="20">
        <f>-Calculations!AZ35</f>
        <v>0</v>
      </c>
      <c r="O32" s="20">
        <f>-Calculations!BA35</f>
        <v>0</v>
      </c>
      <c r="P32" s="20">
        <f>-Calculations!BB35</f>
        <v>0</v>
      </c>
      <c r="Q32" s="20">
        <f>-Calculations!BC35</f>
        <v>0</v>
      </c>
      <c r="R32" s="20">
        <f>-Calculations!BD35</f>
        <v>0</v>
      </c>
      <c r="S32" s="20">
        <f>-Calculations!BE35</f>
        <v>0</v>
      </c>
      <c r="T32" s="20">
        <f>-Calculations!BF35</f>
        <v>0</v>
      </c>
      <c r="U32" s="20">
        <f>-Calculations!BG35</f>
        <v>0</v>
      </c>
      <c r="V32" s="20">
        <f>-Calculations!BH35</f>
        <v>0</v>
      </c>
      <c r="W32" s="20">
        <f>-Calculations!BI35</f>
        <v>0</v>
      </c>
      <c r="X32" s="20">
        <f>-Calculations!BJ35</f>
        <v>0</v>
      </c>
      <c r="Y32" s="20">
        <f>-Calculations!BK35</f>
        <v>0</v>
      </c>
      <c r="Z32" s="20">
        <f>-Calculations!BL35</f>
        <v>0</v>
      </c>
      <c r="AA32" s="20">
        <f>-Calculations!BM35</f>
        <v>343548.72</v>
      </c>
      <c r="AB32" s="20">
        <f>-Calculations!BN35</f>
        <v>0</v>
      </c>
      <c r="AC32" s="20">
        <f>-Calculations!BO35</f>
        <v>0</v>
      </c>
      <c r="AD32" s="20">
        <f>-Calculations!BP35</f>
        <v>557.01</v>
      </c>
      <c r="AE32" s="20">
        <f>-Calculations!BQ35</f>
        <v>0</v>
      </c>
      <c r="AF32" s="20">
        <f>-Calculations!BR35</f>
        <v>4650.3599999999997</v>
      </c>
      <c r="AG32" s="20">
        <f>-Calculations!BS35</f>
        <v>758.09</v>
      </c>
      <c r="AH32" s="20">
        <f>-Calculations!BT35</f>
        <v>25.33</v>
      </c>
      <c r="AI32" s="20">
        <f>-Calculations!BU35</f>
        <v>0</v>
      </c>
      <c r="AJ32" s="20">
        <f>-Calculations!BV35</f>
        <v>5.45</v>
      </c>
      <c r="AK32" s="20">
        <f>-Calculations!BW35</f>
        <v>0</v>
      </c>
      <c r="AL32" s="20">
        <f>-Calculations!BX35</f>
        <v>0</v>
      </c>
      <c r="AM32" s="20">
        <f>-Calculations!BY35</f>
        <v>0</v>
      </c>
      <c r="AN32" s="20">
        <f>-Calculations!BZ35</f>
        <v>0</v>
      </c>
      <c r="AO32" s="20">
        <f>-Calculations!CA35</f>
        <v>0</v>
      </c>
      <c r="AP32" s="20">
        <f>-Calculations!CB35</f>
        <v>0</v>
      </c>
      <c r="AQ32" s="20">
        <f>-Calculations!CC35</f>
        <v>0</v>
      </c>
      <c r="AR32" s="20">
        <f>-Calculations!CD35</f>
        <v>0</v>
      </c>
      <c r="AS32" s="20">
        <f>-Calculations!CE35</f>
        <v>0</v>
      </c>
      <c r="AT32" s="20">
        <f>-Calculations!CF35</f>
        <v>0</v>
      </c>
      <c r="AU32" s="20">
        <f>-Calculations!CG35</f>
        <v>0</v>
      </c>
      <c r="AV32" s="20">
        <f>-Calculations!CH35</f>
        <v>0</v>
      </c>
      <c r="AW32" s="20">
        <f>-Calculations!CI35</f>
        <v>0</v>
      </c>
      <c r="AX32" s="20">
        <f>-Calculations!CJ35</f>
        <v>0</v>
      </c>
      <c r="AY32" s="20">
        <f>-Calculations!CK35</f>
        <v>0</v>
      </c>
      <c r="AZ32" s="20">
        <f>-Calculations!CL35</f>
        <v>0</v>
      </c>
      <c r="BA32" s="20">
        <f>-Calculations!CM35</f>
        <v>0</v>
      </c>
      <c r="BB32" s="20">
        <f>-Calculations!CN35</f>
        <v>0</v>
      </c>
      <c r="BC32" s="20">
        <f>-Calculations!CO35</f>
        <v>0</v>
      </c>
      <c r="BD32" s="20">
        <f>-Calculations!CP35</f>
        <v>0</v>
      </c>
      <c r="BE32" s="20">
        <f>-Calculations!CQ35</f>
        <v>0</v>
      </c>
      <c r="BF32" s="7"/>
      <c r="BG32" s="7"/>
      <c r="BH32" s="7"/>
      <c r="BI32" s="7"/>
      <c r="BJ32" s="7"/>
      <c r="BK32" s="7"/>
      <c r="BL32" s="7"/>
      <c r="BM32" s="7"/>
      <c r="BN32" s="7"/>
      <c r="BO32" s="7"/>
      <c r="BP32" s="7"/>
      <c r="BQ32" s="7"/>
      <c r="BR32" s="7"/>
    </row>
    <row r="33" spans="1:70" s="5" customFormat="1">
      <c r="A33" s="234">
        <f t="shared" ref="A33:A70" si="32">A32+1</f>
        <v>29</v>
      </c>
      <c r="B33" t="str">
        <f>Calculations!A36</f>
        <v>01040196</v>
      </c>
      <c r="C33" t="s">
        <v>330</v>
      </c>
      <c r="D33" s="20">
        <f>-Calculations!AP36</f>
        <v>0</v>
      </c>
      <c r="E33" s="20">
        <f>-Calculations!AQ36</f>
        <v>0</v>
      </c>
      <c r="F33" s="20">
        <f>-Calculations!AR36</f>
        <v>0</v>
      </c>
      <c r="G33" s="20">
        <f>-Calculations!AS36</f>
        <v>0</v>
      </c>
      <c r="H33" s="20">
        <f>-Calculations!AT36</f>
        <v>0</v>
      </c>
      <c r="I33" s="20">
        <f>-Calculations!AU36</f>
        <v>0</v>
      </c>
      <c r="J33" s="20">
        <f>-Calculations!AV36</f>
        <v>0</v>
      </c>
      <c r="K33" s="20">
        <f>-Calculations!AW36</f>
        <v>0</v>
      </c>
      <c r="L33" s="20">
        <f>-Calculations!AX36</f>
        <v>0</v>
      </c>
      <c r="M33" s="20">
        <f>-Calculations!AY36</f>
        <v>0</v>
      </c>
      <c r="N33" s="20">
        <f>-Calculations!AZ36</f>
        <v>0</v>
      </c>
      <c r="O33" s="20">
        <f>-Calculations!BA36</f>
        <v>0</v>
      </c>
      <c r="P33" s="20">
        <f>-Calculations!BB36</f>
        <v>0</v>
      </c>
      <c r="Q33" s="20">
        <f>-Calculations!BC36</f>
        <v>0</v>
      </c>
      <c r="R33" s="20">
        <f>-Calculations!BD36</f>
        <v>0</v>
      </c>
      <c r="S33" s="20">
        <f>-Calculations!BE36</f>
        <v>0</v>
      </c>
      <c r="T33" s="20">
        <f>-Calculations!BF36</f>
        <v>0</v>
      </c>
      <c r="U33" s="20">
        <f>-Calculations!BG36</f>
        <v>156898.01</v>
      </c>
      <c r="V33" s="20">
        <f>-Calculations!BH36</f>
        <v>0</v>
      </c>
      <c r="W33" s="20">
        <f>-Calculations!BI36</f>
        <v>0</v>
      </c>
      <c r="X33" s="20">
        <f>-Calculations!BJ36</f>
        <v>-4424.96</v>
      </c>
      <c r="Y33" s="20">
        <f>-Calculations!BK36</f>
        <v>-732.59</v>
      </c>
      <c r="Z33" s="20">
        <f>-Calculations!BL36</f>
        <v>0</v>
      </c>
      <c r="AA33" s="20">
        <f>-Calculations!BM36</f>
        <v>0</v>
      </c>
      <c r="AB33" s="20">
        <f>-Calculations!BN36</f>
        <v>0</v>
      </c>
      <c r="AC33" s="20">
        <f>-Calculations!BO36</f>
        <v>0</v>
      </c>
      <c r="AD33" s="20">
        <f>-Calculations!BP36</f>
        <v>0</v>
      </c>
      <c r="AE33" s="20">
        <f>-Calculations!BQ36</f>
        <v>0</v>
      </c>
      <c r="AF33" s="20">
        <f>-Calculations!BR36</f>
        <v>39101.89</v>
      </c>
      <c r="AG33" s="20">
        <f>-Calculations!BS36</f>
        <v>0</v>
      </c>
      <c r="AH33" s="20">
        <f>-Calculations!BT36</f>
        <v>0</v>
      </c>
      <c r="AI33" s="20">
        <f>-Calculations!BU36</f>
        <v>0</v>
      </c>
      <c r="AJ33" s="20">
        <f>-Calculations!BV36</f>
        <v>0</v>
      </c>
      <c r="AK33" s="20">
        <f>-Calculations!BW36</f>
        <v>0</v>
      </c>
      <c r="AL33" s="20">
        <f>-Calculations!BX36</f>
        <v>0</v>
      </c>
      <c r="AM33" s="20">
        <f>-Calculations!BY36</f>
        <v>0</v>
      </c>
      <c r="AN33" s="20">
        <f>-Calculations!BZ36</f>
        <v>0</v>
      </c>
      <c r="AO33" s="20">
        <f>-Calculations!CA36</f>
        <v>0</v>
      </c>
      <c r="AP33" s="20">
        <f>-Calculations!CB36</f>
        <v>0</v>
      </c>
      <c r="AQ33" s="20">
        <f>-Calculations!CC36</f>
        <v>0</v>
      </c>
      <c r="AR33" s="20">
        <f>-Calculations!CD36</f>
        <v>0</v>
      </c>
      <c r="AS33" s="20">
        <f>-Calculations!CE36</f>
        <v>0</v>
      </c>
      <c r="AT33" s="20">
        <f>-Calculations!CF36</f>
        <v>0</v>
      </c>
      <c r="AU33" s="20">
        <f>-Calculations!CG36</f>
        <v>0</v>
      </c>
      <c r="AV33" s="20">
        <f>-Calculations!CH36</f>
        <v>0</v>
      </c>
      <c r="AW33" s="20">
        <f>-Calculations!CI36</f>
        <v>0</v>
      </c>
      <c r="AX33" s="20">
        <f>-Calculations!CJ36</f>
        <v>0</v>
      </c>
      <c r="AY33" s="20">
        <f>-Calculations!CK36</f>
        <v>0</v>
      </c>
      <c r="AZ33" s="20">
        <f>-Calculations!CL36</f>
        <v>0</v>
      </c>
      <c r="BA33" s="20">
        <f>-Calculations!CM36</f>
        <v>0</v>
      </c>
      <c r="BB33" s="20">
        <f>-Calculations!CN36</f>
        <v>0</v>
      </c>
      <c r="BC33" s="20">
        <f>-Calculations!CO36</f>
        <v>0</v>
      </c>
      <c r="BD33" s="20">
        <f>-Calculations!CP36</f>
        <v>0</v>
      </c>
      <c r="BE33" s="20">
        <f>-Calculations!CQ36</f>
        <v>0</v>
      </c>
      <c r="BF33" s="7"/>
      <c r="BG33" s="7"/>
      <c r="BH33" s="7"/>
      <c r="BI33" s="7"/>
      <c r="BJ33" s="7"/>
      <c r="BK33" s="7"/>
      <c r="BL33" s="7"/>
      <c r="BM33" s="7"/>
      <c r="BN33" s="7"/>
      <c r="BO33" s="7"/>
      <c r="BP33" s="7"/>
      <c r="BQ33" s="7"/>
      <c r="BR33" s="7"/>
    </row>
    <row r="34" spans="1:70" s="5" customFormat="1">
      <c r="A34" s="234">
        <f t="shared" si="32"/>
        <v>30</v>
      </c>
      <c r="B34" t="str">
        <f>Calculations!A37</f>
        <v>01040251</v>
      </c>
      <c r="C34" t="s">
        <v>386</v>
      </c>
      <c r="D34" s="20">
        <f>-Calculations!AP37</f>
        <v>0</v>
      </c>
      <c r="E34" s="20">
        <f>-Calculations!AQ37</f>
        <v>0</v>
      </c>
      <c r="F34" s="20">
        <f>-Calculations!AR37</f>
        <v>0</v>
      </c>
      <c r="G34" s="20">
        <f>-Calculations!AS37</f>
        <v>0</v>
      </c>
      <c r="H34" s="20">
        <f>-Calculations!AT37</f>
        <v>0</v>
      </c>
      <c r="I34" s="20">
        <f>-Calculations!AU37</f>
        <v>0</v>
      </c>
      <c r="J34" s="20">
        <f>-Calculations!AV37</f>
        <v>0</v>
      </c>
      <c r="K34" s="20">
        <f>-Calculations!AW37</f>
        <v>0</v>
      </c>
      <c r="L34" s="20">
        <f>-Calculations!AX37</f>
        <v>0</v>
      </c>
      <c r="M34" s="20">
        <f>-Calculations!AY37</f>
        <v>0</v>
      </c>
      <c r="N34" s="20">
        <f>-Calculations!AZ37</f>
        <v>0</v>
      </c>
      <c r="O34" s="20">
        <f>-Calculations!BA37</f>
        <v>0</v>
      </c>
      <c r="P34" s="20">
        <f>-Calculations!BB37</f>
        <v>0</v>
      </c>
      <c r="Q34" s="20">
        <f>-Calculations!BC37</f>
        <v>0</v>
      </c>
      <c r="R34" s="20">
        <f>-Calculations!BD37</f>
        <v>0</v>
      </c>
      <c r="S34" s="20">
        <f>-Calculations!BE37</f>
        <v>0</v>
      </c>
      <c r="T34" s="20">
        <f>-Calculations!BF37</f>
        <v>0</v>
      </c>
      <c r="U34" s="20">
        <f>-Calculations!BG37</f>
        <v>0</v>
      </c>
      <c r="V34" s="20">
        <f>-Calculations!BH37</f>
        <v>0</v>
      </c>
      <c r="W34" s="20">
        <f>-Calculations!BI37</f>
        <v>0</v>
      </c>
      <c r="X34" s="20">
        <f>-Calculations!BJ37</f>
        <v>0</v>
      </c>
      <c r="Y34" s="20">
        <f>-Calculations!BK37</f>
        <v>0</v>
      </c>
      <c r="Z34" s="20">
        <f>-Calculations!BL37</f>
        <v>0</v>
      </c>
      <c r="AA34" s="20">
        <f>-Calculations!BM37</f>
        <v>0</v>
      </c>
      <c r="AB34" s="20">
        <f>-Calculations!BN37</f>
        <v>0</v>
      </c>
      <c r="AC34" s="20">
        <f>-Calculations!BO37</f>
        <v>0</v>
      </c>
      <c r="AD34" s="20">
        <f>-Calculations!BP37</f>
        <v>0</v>
      </c>
      <c r="AE34" s="20">
        <f>-Calculations!BQ37</f>
        <v>0</v>
      </c>
      <c r="AF34" s="20">
        <f>-Calculations!BR37</f>
        <v>0</v>
      </c>
      <c r="AG34" s="20">
        <f>-Calculations!BS37</f>
        <v>0</v>
      </c>
      <c r="AH34" s="20">
        <f>-Calculations!BT37</f>
        <v>0</v>
      </c>
      <c r="AI34" s="20">
        <f>-Calculations!BU37</f>
        <v>0</v>
      </c>
      <c r="AJ34" s="20">
        <f>-Calculations!BV37</f>
        <v>0</v>
      </c>
      <c r="AK34" s="20">
        <f>-Calculations!BW37</f>
        <v>0</v>
      </c>
      <c r="AL34" s="20">
        <f>-Calculations!BX37</f>
        <v>102844.65</v>
      </c>
      <c r="AM34" s="20">
        <f>-Calculations!BY37</f>
        <v>0</v>
      </c>
      <c r="AN34" s="20">
        <f>-Calculations!BZ37</f>
        <v>0</v>
      </c>
      <c r="AO34" s="20">
        <f>-Calculations!CA37</f>
        <v>0</v>
      </c>
      <c r="AP34" s="20">
        <f>-Calculations!CB37</f>
        <v>0</v>
      </c>
      <c r="AQ34" s="20">
        <f>-Calculations!CC37</f>
        <v>0</v>
      </c>
      <c r="AR34" s="20">
        <f>-Calculations!CD37</f>
        <v>0</v>
      </c>
      <c r="AS34" s="20">
        <f>-Calculations!CE37</f>
        <v>0</v>
      </c>
      <c r="AT34" s="20">
        <f>-Calculations!CF37</f>
        <v>0</v>
      </c>
      <c r="AU34" s="20">
        <f>-Calculations!CG37</f>
        <v>0</v>
      </c>
      <c r="AV34" s="20">
        <f>-Calculations!CH37</f>
        <v>0</v>
      </c>
      <c r="AW34" s="20">
        <f>-Calculations!CI37</f>
        <v>0</v>
      </c>
      <c r="AX34" s="20">
        <f>-Calculations!CJ37</f>
        <v>0</v>
      </c>
      <c r="AY34" s="20">
        <f>-Calculations!CK37</f>
        <v>0</v>
      </c>
      <c r="AZ34" s="20">
        <f>-Calculations!CL37</f>
        <v>0</v>
      </c>
      <c r="BA34" s="20">
        <f>-Calculations!CM37</f>
        <v>0</v>
      </c>
      <c r="BB34" s="20">
        <f>-Calculations!CN37</f>
        <v>0</v>
      </c>
      <c r="BC34" s="20">
        <f>-Calculations!CO37</f>
        <v>0</v>
      </c>
      <c r="BD34" s="20">
        <f>-Calculations!CP37</f>
        <v>0</v>
      </c>
      <c r="BE34" s="20">
        <f>-Calculations!CQ37</f>
        <v>0</v>
      </c>
      <c r="BF34" s="7"/>
      <c r="BG34" s="7"/>
      <c r="BH34" s="7"/>
      <c r="BI34" s="7"/>
      <c r="BJ34" s="7"/>
      <c r="BK34" s="7"/>
      <c r="BL34" s="7"/>
      <c r="BM34" s="7"/>
      <c r="BN34" s="7"/>
      <c r="BO34" s="7"/>
      <c r="BP34" s="7"/>
      <c r="BQ34" s="7"/>
      <c r="BR34" s="7"/>
    </row>
    <row r="35" spans="1:70" s="5" customFormat="1">
      <c r="A35" s="234">
        <f t="shared" si="32"/>
        <v>31</v>
      </c>
      <c r="B35" t="str">
        <f>Calculations!A38</f>
        <v>01040277</v>
      </c>
      <c r="C35" t="s">
        <v>360</v>
      </c>
      <c r="D35" s="20">
        <f>-Calculations!AP38</f>
        <v>0</v>
      </c>
      <c r="E35" s="20">
        <f>-Calculations!AQ38</f>
        <v>0</v>
      </c>
      <c r="F35" s="20">
        <f>-Calculations!AR38</f>
        <v>0</v>
      </c>
      <c r="G35" s="20">
        <f>-Calculations!AS38</f>
        <v>0</v>
      </c>
      <c r="H35" s="20">
        <f>-Calculations!AT38</f>
        <v>0</v>
      </c>
      <c r="I35" s="20">
        <f>-Calculations!AU38</f>
        <v>0</v>
      </c>
      <c r="J35" s="20">
        <f>-Calculations!AV38</f>
        <v>0</v>
      </c>
      <c r="K35" s="20">
        <f>-Calculations!AW38</f>
        <v>0</v>
      </c>
      <c r="L35" s="20">
        <f>-Calculations!AX38</f>
        <v>0</v>
      </c>
      <c r="M35" s="20">
        <f>-Calculations!AY38</f>
        <v>0</v>
      </c>
      <c r="N35" s="20">
        <f>-Calculations!AZ38</f>
        <v>0</v>
      </c>
      <c r="O35" s="20">
        <f>-Calculations!BA38</f>
        <v>0</v>
      </c>
      <c r="P35" s="20">
        <f>-Calculations!BB38</f>
        <v>0</v>
      </c>
      <c r="Q35" s="20">
        <f>-Calculations!BC38</f>
        <v>0</v>
      </c>
      <c r="R35" s="20">
        <f>-Calculations!BD38</f>
        <v>0</v>
      </c>
      <c r="S35" s="20">
        <f>-Calculations!BE38</f>
        <v>0</v>
      </c>
      <c r="T35" s="20">
        <f>-Calculations!BF38</f>
        <v>0</v>
      </c>
      <c r="U35" s="20">
        <f>-Calculations!BG38</f>
        <v>0</v>
      </c>
      <c r="V35" s="20">
        <f>-Calculations!BH38</f>
        <v>0</v>
      </c>
      <c r="W35" s="20">
        <f>-Calculations!BI38</f>
        <v>0</v>
      </c>
      <c r="X35" s="20">
        <f>-Calculations!BJ38</f>
        <v>0</v>
      </c>
      <c r="Y35" s="20">
        <f>-Calculations!BK38</f>
        <v>0</v>
      </c>
      <c r="Z35" s="20">
        <f>-Calculations!BL38</f>
        <v>0</v>
      </c>
      <c r="AA35" s="20">
        <f>-Calculations!BM38</f>
        <v>0</v>
      </c>
      <c r="AB35" s="20">
        <f>-Calculations!BN38</f>
        <v>0</v>
      </c>
      <c r="AC35" s="20">
        <f>-Calculations!BO38</f>
        <v>0</v>
      </c>
      <c r="AD35" s="20">
        <f>-Calculations!BP38</f>
        <v>27920592.68</v>
      </c>
      <c r="AE35" s="20">
        <f>-Calculations!BQ38</f>
        <v>534628.69999999925</v>
      </c>
      <c r="AF35" s="20">
        <f>-Calculations!BR38</f>
        <v>0</v>
      </c>
      <c r="AG35" s="20">
        <f>-Calculations!BS38</f>
        <v>0</v>
      </c>
      <c r="AH35" s="20">
        <f>-Calculations!BT38</f>
        <v>0</v>
      </c>
      <c r="AI35" s="20">
        <f>-Calculations!BU38</f>
        <v>0</v>
      </c>
      <c r="AJ35" s="20">
        <f>-Calculations!BV38</f>
        <v>135022.32</v>
      </c>
      <c r="AK35" s="20">
        <f>-Calculations!BW38</f>
        <v>0</v>
      </c>
      <c r="AL35" s="20">
        <f>-Calculations!BX38</f>
        <v>558295.25</v>
      </c>
      <c r="AM35" s="20">
        <f>-Calculations!BY38</f>
        <v>636.79</v>
      </c>
      <c r="AN35" s="20">
        <f>-Calculations!BZ38</f>
        <v>4266.7299999999996</v>
      </c>
      <c r="AO35" s="20">
        <f>-Calculations!CA38</f>
        <v>-153900.34999999776</v>
      </c>
      <c r="AP35" s="20">
        <f>-Calculations!CB38</f>
        <v>0</v>
      </c>
      <c r="AQ35" s="20">
        <f>-Calculations!CC38</f>
        <v>0</v>
      </c>
      <c r="AR35" s="20">
        <f>-Calculations!CD38</f>
        <v>0</v>
      </c>
      <c r="AS35" s="20">
        <f>-Calculations!CE38</f>
        <v>0</v>
      </c>
      <c r="AT35" s="20">
        <f>-Calculations!CF38</f>
        <v>0</v>
      </c>
      <c r="AU35" s="20">
        <f>-Calculations!CG38</f>
        <v>0</v>
      </c>
      <c r="AV35" s="20">
        <f>-Calculations!CH38</f>
        <v>0</v>
      </c>
      <c r="AW35" s="20">
        <f>-Calculations!CI38</f>
        <v>0</v>
      </c>
      <c r="AX35" s="20">
        <f>-Calculations!CJ38</f>
        <v>0</v>
      </c>
      <c r="AY35" s="20">
        <f>-Calculations!CK38</f>
        <v>0</v>
      </c>
      <c r="AZ35" s="20">
        <f>-Calculations!CL38</f>
        <v>0</v>
      </c>
      <c r="BA35" s="20">
        <f>-Calculations!CM38</f>
        <v>0</v>
      </c>
      <c r="BB35" s="20">
        <f>-Calculations!CN38</f>
        <v>0</v>
      </c>
      <c r="BC35" s="20">
        <f>-Calculations!CO38</f>
        <v>0</v>
      </c>
      <c r="BD35" s="20">
        <f>-Calculations!CP38</f>
        <v>0</v>
      </c>
      <c r="BE35" s="20">
        <f>-Calculations!CQ38</f>
        <v>0</v>
      </c>
      <c r="BF35" s="7"/>
      <c r="BG35" s="7"/>
      <c r="BH35" s="7"/>
      <c r="BI35" s="7"/>
      <c r="BJ35" s="7"/>
      <c r="BK35" s="7"/>
      <c r="BL35" s="7"/>
      <c r="BM35" s="7"/>
      <c r="BN35" s="7"/>
      <c r="BO35" s="7"/>
      <c r="BP35" s="7"/>
      <c r="BQ35" s="7"/>
      <c r="BR35" s="7"/>
    </row>
    <row r="36" spans="1:70" s="5" customFormat="1">
      <c r="A36" s="234">
        <f t="shared" si="32"/>
        <v>32</v>
      </c>
      <c r="B36" t="str">
        <f>Calculations!A39</f>
        <v>01040330</v>
      </c>
      <c r="C36" t="s">
        <v>331</v>
      </c>
      <c r="D36" s="20">
        <f>-Calculations!AP39</f>
        <v>0</v>
      </c>
      <c r="E36" s="20">
        <f>-Calculations!AQ39</f>
        <v>0</v>
      </c>
      <c r="F36" s="20">
        <f>-Calculations!AR39</f>
        <v>0</v>
      </c>
      <c r="G36" s="20">
        <f>-Calculations!AS39</f>
        <v>0</v>
      </c>
      <c r="H36" s="20">
        <f>-Calculations!AT39</f>
        <v>0</v>
      </c>
      <c r="I36" s="20">
        <f>-Calculations!AU39</f>
        <v>0</v>
      </c>
      <c r="J36" s="20">
        <f>-Calculations!AV39</f>
        <v>0</v>
      </c>
      <c r="K36" s="20">
        <f>-Calculations!AW39</f>
        <v>0</v>
      </c>
      <c r="L36" s="20">
        <f>-Calculations!AX39</f>
        <v>0</v>
      </c>
      <c r="M36" s="20">
        <f>-Calculations!AY39</f>
        <v>0</v>
      </c>
      <c r="N36" s="20">
        <f>-Calculations!AZ39</f>
        <v>0</v>
      </c>
      <c r="O36" s="20">
        <f>-Calculations!BA39</f>
        <v>0</v>
      </c>
      <c r="P36" s="20">
        <f>-Calculations!BB39</f>
        <v>0</v>
      </c>
      <c r="Q36" s="20">
        <f>-Calculations!BC39</f>
        <v>0</v>
      </c>
      <c r="R36" s="20">
        <f>-Calculations!BD39</f>
        <v>0</v>
      </c>
      <c r="S36" s="20">
        <f>-Calculations!BE39</f>
        <v>0</v>
      </c>
      <c r="T36" s="20">
        <f>-Calculations!BF39</f>
        <v>0</v>
      </c>
      <c r="U36" s="20">
        <f>-Calculations!BG39</f>
        <v>0</v>
      </c>
      <c r="V36" s="20">
        <f>-Calculations!BH39</f>
        <v>0</v>
      </c>
      <c r="W36" s="20">
        <f>-Calculations!BI39</f>
        <v>0</v>
      </c>
      <c r="X36" s="20">
        <f>-Calculations!BJ39</f>
        <v>0</v>
      </c>
      <c r="Y36" s="20">
        <f>-Calculations!BK39</f>
        <v>61964.24</v>
      </c>
      <c r="Z36" s="20">
        <f>-Calculations!BL39</f>
        <v>116.45</v>
      </c>
      <c r="AA36" s="20">
        <f>-Calculations!BM39</f>
        <v>0</v>
      </c>
      <c r="AB36" s="20">
        <f>-Calculations!BN39</f>
        <v>0</v>
      </c>
      <c r="AC36" s="20">
        <f>-Calculations!BO39</f>
        <v>0</v>
      </c>
      <c r="AD36" s="20">
        <f>-Calculations!BP39</f>
        <v>0</v>
      </c>
      <c r="AE36" s="20">
        <f>-Calculations!BQ39</f>
        <v>0</v>
      </c>
      <c r="AF36" s="20">
        <f>-Calculations!BR39</f>
        <v>76403.23</v>
      </c>
      <c r="AG36" s="20">
        <f>-Calculations!BS39</f>
        <v>0</v>
      </c>
      <c r="AH36" s="20">
        <f>-Calculations!BT39</f>
        <v>0</v>
      </c>
      <c r="AI36" s="20">
        <f>-Calculations!BU39</f>
        <v>0</v>
      </c>
      <c r="AJ36" s="20">
        <f>-Calculations!BV39</f>
        <v>0</v>
      </c>
      <c r="AK36" s="20">
        <f>-Calculations!BW39</f>
        <v>0</v>
      </c>
      <c r="AL36" s="20">
        <f>-Calculations!BX39</f>
        <v>0</v>
      </c>
      <c r="AM36" s="20">
        <f>-Calculations!BY39</f>
        <v>0</v>
      </c>
      <c r="AN36" s="20">
        <f>-Calculations!BZ39</f>
        <v>0</v>
      </c>
      <c r="AO36" s="20">
        <f>-Calculations!CA39</f>
        <v>0</v>
      </c>
      <c r="AP36" s="20">
        <f>-Calculations!CB39</f>
        <v>0</v>
      </c>
      <c r="AQ36" s="20">
        <f>-Calculations!CC39</f>
        <v>0</v>
      </c>
      <c r="AR36" s="20">
        <f>-Calculations!CD39</f>
        <v>0</v>
      </c>
      <c r="AS36" s="20">
        <f>-Calculations!CE39</f>
        <v>0</v>
      </c>
      <c r="AT36" s="20">
        <f>-Calculations!CF39</f>
        <v>0</v>
      </c>
      <c r="AU36" s="20">
        <f>-Calculations!CG39</f>
        <v>0</v>
      </c>
      <c r="AV36" s="20">
        <f>-Calculations!CH39</f>
        <v>0</v>
      </c>
      <c r="AW36" s="20">
        <f>-Calculations!CI39</f>
        <v>0</v>
      </c>
      <c r="AX36" s="20">
        <f>-Calculations!CJ39</f>
        <v>0</v>
      </c>
      <c r="AY36" s="20">
        <f>-Calculations!CK39</f>
        <v>0</v>
      </c>
      <c r="AZ36" s="20">
        <f>-Calculations!CL39</f>
        <v>0</v>
      </c>
      <c r="BA36" s="20">
        <f>-Calculations!CM39</f>
        <v>0</v>
      </c>
      <c r="BB36" s="20">
        <f>-Calculations!CN39</f>
        <v>0</v>
      </c>
      <c r="BC36" s="20">
        <f>-Calculations!CO39</f>
        <v>0</v>
      </c>
      <c r="BD36" s="20">
        <f>-Calculations!CP39</f>
        <v>0</v>
      </c>
      <c r="BE36" s="20">
        <f>-Calculations!CQ39</f>
        <v>0</v>
      </c>
      <c r="BF36" s="7"/>
      <c r="BG36" s="7"/>
      <c r="BH36" s="7"/>
      <c r="BI36" s="7"/>
      <c r="BJ36" s="7"/>
      <c r="BK36" s="7"/>
      <c r="BL36" s="7"/>
      <c r="BM36" s="7"/>
      <c r="BN36" s="7"/>
      <c r="BO36" s="7"/>
      <c r="BP36" s="7"/>
      <c r="BQ36" s="7"/>
      <c r="BR36" s="7"/>
    </row>
    <row r="37" spans="1:70" s="5" customFormat="1">
      <c r="A37" s="234">
        <f t="shared" si="32"/>
        <v>33</v>
      </c>
      <c r="B37" t="str">
        <f>Calculations!A40</f>
        <v>01040404</v>
      </c>
      <c r="C37" t="s">
        <v>417</v>
      </c>
      <c r="D37" s="20">
        <f>-Calculations!AP40</f>
        <v>0</v>
      </c>
      <c r="E37" s="20">
        <f>-Calculations!AQ40</f>
        <v>0</v>
      </c>
      <c r="F37" s="20">
        <f>-Calculations!AR40</f>
        <v>0</v>
      </c>
      <c r="G37" s="20">
        <f>-Calculations!AS40</f>
        <v>0</v>
      </c>
      <c r="H37" s="20">
        <f>-Calculations!AT40</f>
        <v>0</v>
      </c>
      <c r="I37" s="20">
        <f>-Calculations!AU40</f>
        <v>0</v>
      </c>
      <c r="J37" s="20">
        <f>-Calculations!AV40</f>
        <v>0</v>
      </c>
      <c r="K37" s="20">
        <f>-Calculations!AW40</f>
        <v>0</v>
      </c>
      <c r="L37" s="20">
        <f>-Calculations!AX40</f>
        <v>0</v>
      </c>
      <c r="M37" s="20">
        <f>-Calculations!AY40</f>
        <v>0</v>
      </c>
      <c r="N37" s="20">
        <f>-Calculations!AZ40</f>
        <v>0</v>
      </c>
      <c r="O37" s="20">
        <f>-Calculations!BA40</f>
        <v>0</v>
      </c>
      <c r="P37" s="20">
        <f>-Calculations!BB40</f>
        <v>0</v>
      </c>
      <c r="Q37" s="20">
        <f>-Calculations!BC40</f>
        <v>0</v>
      </c>
      <c r="R37" s="20">
        <f>-Calculations!BD40</f>
        <v>0</v>
      </c>
      <c r="S37" s="20">
        <f>-Calculations!BE40</f>
        <v>0</v>
      </c>
      <c r="T37" s="20">
        <f>-Calculations!BF40</f>
        <v>0</v>
      </c>
      <c r="U37" s="20">
        <f>-Calculations!BG40</f>
        <v>0</v>
      </c>
      <c r="V37" s="20">
        <f>-Calculations!BH40</f>
        <v>0</v>
      </c>
      <c r="W37" s="20">
        <f>-Calculations!BI40</f>
        <v>0</v>
      </c>
      <c r="X37" s="20">
        <f>-Calculations!BJ40</f>
        <v>0</v>
      </c>
      <c r="Y37" s="20">
        <f>-Calculations!BK40</f>
        <v>0</v>
      </c>
      <c r="Z37" s="20">
        <f>-Calculations!BL40</f>
        <v>0</v>
      </c>
      <c r="AA37" s="20">
        <f>-Calculations!BM40</f>
        <v>0</v>
      </c>
      <c r="AB37" s="20">
        <f>-Calculations!BN40</f>
        <v>0</v>
      </c>
      <c r="AC37" s="20">
        <f>-Calculations!BO40</f>
        <v>0</v>
      </c>
      <c r="AD37" s="20">
        <f>-Calculations!BP40</f>
        <v>0</v>
      </c>
      <c r="AE37" s="20">
        <f>-Calculations!BQ40</f>
        <v>0</v>
      </c>
      <c r="AF37" s="20">
        <f>-Calculations!BR40</f>
        <v>15187.64</v>
      </c>
      <c r="AG37" s="20">
        <f>-Calculations!BS40</f>
        <v>0</v>
      </c>
      <c r="AH37" s="20">
        <f>-Calculations!BT40</f>
        <v>0</v>
      </c>
      <c r="AI37" s="20">
        <f>-Calculations!BU40</f>
        <v>0</v>
      </c>
      <c r="AJ37" s="20">
        <f>-Calculations!BV40</f>
        <v>0</v>
      </c>
      <c r="AK37" s="20">
        <f>-Calculations!BW40</f>
        <v>0</v>
      </c>
      <c r="AL37" s="20">
        <f>-Calculations!BX40</f>
        <v>0</v>
      </c>
      <c r="AM37" s="20">
        <f>-Calculations!BY40</f>
        <v>0</v>
      </c>
      <c r="AN37" s="20">
        <f>-Calculations!BZ40</f>
        <v>0</v>
      </c>
      <c r="AO37" s="20">
        <f>-Calculations!CA40</f>
        <v>0</v>
      </c>
      <c r="AP37" s="20">
        <f>-Calculations!CB40</f>
        <v>0</v>
      </c>
      <c r="AQ37" s="20">
        <f>-Calculations!CC40</f>
        <v>0</v>
      </c>
      <c r="AR37" s="20">
        <f>-Calculations!CD40</f>
        <v>0</v>
      </c>
      <c r="AS37" s="20">
        <f>-Calculations!CE40</f>
        <v>0</v>
      </c>
      <c r="AT37" s="20">
        <f>-Calculations!CF40</f>
        <v>0</v>
      </c>
      <c r="AU37" s="20">
        <f>-Calculations!CG40</f>
        <v>0</v>
      </c>
      <c r="AV37" s="20">
        <f>-Calculations!CH40</f>
        <v>0</v>
      </c>
      <c r="AW37" s="20">
        <f>-Calculations!CI40</f>
        <v>0</v>
      </c>
      <c r="AX37" s="20">
        <f>-Calculations!CJ40</f>
        <v>0</v>
      </c>
      <c r="AY37" s="20">
        <f>-Calculations!CK40</f>
        <v>0</v>
      </c>
      <c r="AZ37" s="20">
        <f>-Calculations!CL40</f>
        <v>0</v>
      </c>
      <c r="BA37" s="20">
        <f>-Calculations!CM40</f>
        <v>0</v>
      </c>
      <c r="BB37" s="20">
        <f>-Calculations!CN40</f>
        <v>0</v>
      </c>
      <c r="BC37" s="20">
        <f>-Calculations!CO40</f>
        <v>0</v>
      </c>
      <c r="BD37" s="20">
        <f>-Calculations!CP40</f>
        <v>0</v>
      </c>
      <c r="BE37" s="20">
        <f>-Calculations!CQ40</f>
        <v>0</v>
      </c>
      <c r="BF37" s="7"/>
      <c r="BG37" s="7"/>
      <c r="BH37" s="7"/>
      <c r="BI37" s="7"/>
      <c r="BJ37" s="7"/>
      <c r="BK37" s="7"/>
      <c r="BL37" s="7"/>
      <c r="BM37" s="7"/>
      <c r="BN37" s="7"/>
      <c r="BO37" s="7"/>
      <c r="BP37" s="7"/>
      <c r="BQ37" s="7"/>
      <c r="BR37" s="7"/>
    </row>
    <row r="38" spans="1:70" s="5" customFormat="1">
      <c r="A38" s="234">
        <f t="shared" si="32"/>
        <v>34</v>
      </c>
      <c r="B38" t="str">
        <f>Calculations!A41</f>
        <v>01040420</v>
      </c>
      <c r="C38" t="s">
        <v>387</v>
      </c>
      <c r="D38" s="20">
        <f>-Calculations!AP41</f>
        <v>0</v>
      </c>
      <c r="E38" s="20">
        <f>-Calculations!AQ41</f>
        <v>0</v>
      </c>
      <c r="F38" s="20">
        <f>-Calculations!AR41</f>
        <v>0</v>
      </c>
      <c r="G38" s="20">
        <f>-Calculations!AS41</f>
        <v>0</v>
      </c>
      <c r="H38" s="20">
        <f>-Calculations!AT41</f>
        <v>0</v>
      </c>
      <c r="I38" s="20">
        <f>-Calculations!AU41</f>
        <v>0</v>
      </c>
      <c r="J38" s="20">
        <f>-Calculations!AV41</f>
        <v>0</v>
      </c>
      <c r="K38" s="20">
        <f>-Calculations!AW41</f>
        <v>0</v>
      </c>
      <c r="L38" s="20">
        <f>-Calculations!AX41</f>
        <v>0</v>
      </c>
      <c r="M38" s="20">
        <f>-Calculations!AY41</f>
        <v>0</v>
      </c>
      <c r="N38" s="20">
        <f>-Calculations!AZ41</f>
        <v>0</v>
      </c>
      <c r="O38" s="20">
        <f>-Calculations!BA41</f>
        <v>0</v>
      </c>
      <c r="P38" s="20">
        <f>-Calculations!BB41</f>
        <v>0</v>
      </c>
      <c r="Q38" s="20">
        <f>-Calculations!BC41</f>
        <v>0</v>
      </c>
      <c r="R38" s="20">
        <f>-Calculations!BD41</f>
        <v>0</v>
      </c>
      <c r="S38" s="20">
        <f>-Calculations!BE41</f>
        <v>0</v>
      </c>
      <c r="T38" s="20">
        <f>-Calculations!BF41</f>
        <v>0</v>
      </c>
      <c r="U38" s="20">
        <f>-Calculations!BG41</f>
        <v>0</v>
      </c>
      <c r="V38" s="20">
        <f>-Calculations!BH41</f>
        <v>0</v>
      </c>
      <c r="W38" s="20">
        <f>-Calculations!BI41</f>
        <v>0</v>
      </c>
      <c r="X38" s="20">
        <f>-Calculations!BJ41</f>
        <v>0</v>
      </c>
      <c r="Y38" s="20">
        <f>-Calculations!BK41</f>
        <v>0</v>
      </c>
      <c r="Z38" s="20">
        <f>-Calculations!BL41</f>
        <v>0</v>
      </c>
      <c r="AA38" s="20">
        <f>-Calculations!BM41</f>
        <v>0</v>
      </c>
      <c r="AB38" s="20">
        <f>-Calculations!BN41</f>
        <v>0</v>
      </c>
      <c r="AC38" s="20">
        <f>-Calculations!BO41</f>
        <v>0</v>
      </c>
      <c r="AD38" s="20">
        <f>-Calculations!BP41</f>
        <v>0</v>
      </c>
      <c r="AE38" s="20">
        <f>-Calculations!BQ41</f>
        <v>0</v>
      </c>
      <c r="AF38" s="20">
        <f>-Calculations!BR41</f>
        <v>255887.3</v>
      </c>
      <c r="AG38" s="20">
        <f>-Calculations!BS41</f>
        <v>0</v>
      </c>
      <c r="AH38" s="20">
        <f>-Calculations!BT41</f>
        <v>0</v>
      </c>
      <c r="AI38" s="20">
        <f>-Calculations!BU41</f>
        <v>0</v>
      </c>
      <c r="AJ38" s="20">
        <f>-Calculations!BV41</f>
        <v>1988.66</v>
      </c>
      <c r="AK38" s="20">
        <f>-Calculations!BW41</f>
        <v>0</v>
      </c>
      <c r="AL38" s="20">
        <f>-Calculations!BX41</f>
        <v>139.21</v>
      </c>
      <c r="AM38" s="20">
        <f>-Calculations!BY41</f>
        <v>0</v>
      </c>
      <c r="AN38" s="20">
        <f>-Calculations!BZ41</f>
        <v>0</v>
      </c>
      <c r="AO38" s="20">
        <f>-Calculations!CA41</f>
        <v>0</v>
      </c>
      <c r="AP38" s="20">
        <f>-Calculations!CB41</f>
        <v>0</v>
      </c>
      <c r="AQ38" s="20">
        <f>-Calculations!CC41</f>
        <v>0</v>
      </c>
      <c r="AR38" s="20">
        <f>-Calculations!CD41</f>
        <v>0</v>
      </c>
      <c r="AS38" s="20">
        <f>-Calculations!CE41</f>
        <v>0</v>
      </c>
      <c r="AT38" s="20">
        <f>-Calculations!CF41</f>
        <v>0</v>
      </c>
      <c r="AU38" s="20">
        <f>-Calculations!CG41</f>
        <v>0</v>
      </c>
      <c r="AV38" s="20">
        <f>-Calculations!CH41</f>
        <v>0</v>
      </c>
      <c r="AW38" s="20">
        <f>-Calculations!CI41</f>
        <v>0</v>
      </c>
      <c r="AX38" s="20">
        <f>-Calculations!CJ41</f>
        <v>0</v>
      </c>
      <c r="AY38" s="20">
        <f>-Calculations!CK41</f>
        <v>0</v>
      </c>
      <c r="AZ38" s="20">
        <f>-Calculations!CL41</f>
        <v>0</v>
      </c>
      <c r="BA38" s="20">
        <f>-Calculations!CM41</f>
        <v>0</v>
      </c>
      <c r="BB38" s="20">
        <f>-Calculations!CN41</f>
        <v>0</v>
      </c>
      <c r="BC38" s="20">
        <f>-Calculations!CO41</f>
        <v>0</v>
      </c>
      <c r="BD38" s="20">
        <f>-Calculations!CP41</f>
        <v>0</v>
      </c>
      <c r="BE38" s="20">
        <f>-Calculations!CQ41</f>
        <v>0</v>
      </c>
      <c r="BF38" s="7"/>
      <c r="BG38" s="7"/>
      <c r="BH38" s="7"/>
      <c r="BI38" s="7"/>
      <c r="BJ38" s="7"/>
      <c r="BK38" s="7"/>
      <c r="BL38" s="7"/>
      <c r="BM38" s="7"/>
      <c r="BN38" s="7"/>
      <c r="BO38" s="7"/>
      <c r="BP38" s="7"/>
      <c r="BQ38" s="7"/>
      <c r="BR38" s="7"/>
    </row>
    <row r="39" spans="1:70" s="5" customFormat="1">
      <c r="A39" s="234">
        <f t="shared" si="32"/>
        <v>35</v>
      </c>
      <c r="B39" t="str">
        <f>Calculations!A42</f>
        <v>01040421</v>
      </c>
      <c r="C39" t="s">
        <v>388</v>
      </c>
      <c r="D39" s="20">
        <f>-Calculations!AP42</f>
        <v>0</v>
      </c>
      <c r="E39" s="20">
        <f>-Calculations!AQ42</f>
        <v>0</v>
      </c>
      <c r="F39" s="20">
        <f>-Calculations!AR42</f>
        <v>0</v>
      </c>
      <c r="G39" s="20">
        <f>-Calculations!AS42</f>
        <v>0</v>
      </c>
      <c r="H39" s="20">
        <f>-Calculations!AT42</f>
        <v>0</v>
      </c>
      <c r="I39" s="20">
        <f>-Calculations!AU42</f>
        <v>0</v>
      </c>
      <c r="J39" s="20">
        <f>-Calculations!AV42</f>
        <v>0</v>
      </c>
      <c r="K39" s="20">
        <f>-Calculations!AW42</f>
        <v>0</v>
      </c>
      <c r="L39" s="20">
        <f>-Calculations!AX42</f>
        <v>0</v>
      </c>
      <c r="M39" s="20">
        <f>-Calculations!AY42</f>
        <v>0</v>
      </c>
      <c r="N39" s="20">
        <f>-Calculations!AZ42</f>
        <v>0</v>
      </c>
      <c r="O39" s="20">
        <f>-Calculations!BA42</f>
        <v>0</v>
      </c>
      <c r="P39" s="20">
        <f>-Calculations!BB42</f>
        <v>0</v>
      </c>
      <c r="Q39" s="20">
        <f>-Calculations!BC42</f>
        <v>0</v>
      </c>
      <c r="R39" s="20">
        <f>-Calculations!BD42</f>
        <v>0</v>
      </c>
      <c r="S39" s="20">
        <f>-Calculations!BE42</f>
        <v>0</v>
      </c>
      <c r="T39" s="20">
        <f>-Calculations!BF42</f>
        <v>0</v>
      </c>
      <c r="U39" s="20">
        <f>-Calculations!BG42</f>
        <v>0</v>
      </c>
      <c r="V39" s="20">
        <f>-Calculations!BH42</f>
        <v>0</v>
      </c>
      <c r="W39" s="20">
        <f>-Calculations!BI42</f>
        <v>0</v>
      </c>
      <c r="X39" s="20">
        <f>-Calculations!BJ42</f>
        <v>0</v>
      </c>
      <c r="Y39" s="20">
        <f>-Calculations!BK42</f>
        <v>0</v>
      </c>
      <c r="Z39" s="20">
        <f>-Calculations!BL42</f>
        <v>0</v>
      </c>
      <c r="AA39" s="20">
        <f>-Calculations!BM42</f>
        <v>0</v>
      </c>
      <c r="AB39" s="20">
        <f>-Calculations!BN42</f>
        <v>0</v>
      </c>
      <c r="AC39" s="20">
        <f>-Calculations!BO42</f>
        <v>0</v>
      </c>
      <c r="AD39" s="20">
        <f>-Calculations!BP42</f>
        <v>0</v>
      </c>
      <c r="AE39" s="20">
        <f>-Calculations!BQ42</f>
        <v>0</v>
      </c>
      <c r="AF39" s="20">
        <f>-Calculations!BR42</f>
        <v>223366.05</v>
      </c>
      <c r="AG39" s="20">
        <f>-Calculations!BS42</f>
        <v>2028.44</v>
      </c>
      <c r="AH39" s="20">
        <f>-Calculations!BT42</f>
        <v>0</v>
      </c>
      <c r="AI39" s="20">
        <f>-Calculations!BU42</f>
        <v>0</v>
      </c>
      <c r="AJ39" s="20">
        <f>-Calculations!BV42</f>
        <v>0</v>
      </c>
      <c r="AK39" s="20">
        <f>-Calculations!BW42</f>
        <v>0</v>
      </c>
      <c r="AL39" s="20">
        <f>-Calculations!BX42</f>
        <v>0</v>
      </c>
      <c r="AM39" s="20">
        <f>-Calculations!BY42</f>
        <v>0</v>
      </c>
      <c r="AN39" s="20">
        <f>-Calculations!BZ42</f>
        <v>0</v>
      </c>
      <c r="AO39" s="20">
        <f>-Calculations!CA42</f>
        <v>0</v>
      </c>
      <c r="AP39" s="20">
        <f>-Calculations!CB42</f>
        <v>0</v>
      </c>
      <c r="AQ39" s="20">
        <f>-Calculations!CC42</f>
        <v>0</v>
      </c>
      <c r="AR39" s="20">
        <f>-Calculations!CD42</f>
        <v>0</v>
      </c>
      <c r="AS39" s="20">
        <f>-Calculations!CE42</f>
        <v>0</v>
      </c>
      <c r="AT39" s="20">
        <f>-Calculations!CF42</f>
        <v>0</v>
      </c>
      <c r="AU39" s="20">
        <f>-Calculations!CG42</f>
        <v>0</v>
      </c>
      <c r="AV39" s="20">
        <f>-Calculations!CH42</f>
        <v>0</v>
      </c>
      <c r="AW39" s="20">
        <f>-Calculations!CI42</f>
        <v>0</v>
      </c>
      <c r="AX39" s="20">
        <f>-Calculations!CJ42</f>
        <v>0</v>
      </c>
      <c r="AY39" s="20">
        <f>-Calculations!CK42</f>
        <v>0</v>
      </c>
      <c r="AZ39" s="20">
        <f>-Calculations!CL42</f>
        <v>0</v>
      </c>
      <c r="BA39" s="20">
        <f>-Calculations!CM42</f>
        <v>0</v>
      </c>
      <c r="BB39" s="20">
        <f>-Calculations!CN42</f>
        <v>0</v>
      </c>
      <c r="BC39" s="20">
        <f>-Calculations!CO42</f>
        <v>0</v>
      </c>
      <c r="BD39" s="20">
        <f>-Calculations!CP42</f>
        <v>0</v>
      </c>
      <c r="BE39" s="20">
        <f>-Calculations!CQ42</f>
        <v>0</v>
      </c>
      <c r="BF39" s="7"/>
      <c r="BG39" s="7"/>
      <c r="BH39" s="7"/>
      <c r="BI39" s="7"/>
      <c r="BJ39" s="7"/>
      <c r="BK39" s="7"/>
      <c r="BL39" s="7"/>
      <c r="BM39" s="7"/>
      <c r="BN39" s="7"/>
      <c r="BO39" s="7"/>
      <c r="BP39" s="7"/>
      <c r="BQ39" s="7"/>
      <c r="BR39" s="7"/>
    </row>
    <row r="40" spans="1:70" s="5" customFormat="1">
      <c r="A40" s="234">
        <f t="shared" si="32"/>
        <v>36</v>
      </c>
      <c r="B40" t="str">
        <f>Calculations!A43</f>
        <v>01040422</v>
      </c>
      <c r="C40" t="s">
        <v>389</v>
      </c>
      <c r="D40" s="20">
        <f>-Calculations!AP43</f>
        <v>0</v>
      </c>
      <c r="E40" s="20">
        <f>-Calculations!AQ43</f>
        <v>0</v>
      </c>
      <c r="F40" s="20">
        <f>-Calculations!AR43</f>
        <v>0</v>
      </c>
      <c r="G40" s="20">
        <f>-Calculations!AS43</f>
        <v>0</v>
      </c>
      <c r="H40" s="20">
        <f>-Calculations!AT43</f>
        <v>0</v>
      </c>
      <c r="I40" s="20">
        <f>-Calculations!AU43</f>
        <v>0</v>
      </c>
      <c r="J40" s="20">
        <f>-Calculations!AV43</f>
        <v>0</v>
      </c>
      <c r="K40" s="20">
        <f>-Calculations!AW43</f>
        <v>0</v>
      </c>
      <c r="L40" s="20">
        <f>-Calculations!AX43</f>
        <v>0</v>
      </c>
      <c r="M40" s="20">
        <f>-Calculations!AY43</f>
        <v>0</v>
      </c>
      <c r="N40" s="20">
        <f>-Calculations!AZ43</f>
        <v>0</v>
      </c>
      <c r="O40" s="20">
        <f>-Calculations!BA43</f>
        <v>0</v>
      </c>
      <c r="P40" s="20">
        <f>-Calculations!BB43</f>
        <v>0</v>
      </c>
      <c r="Q40" s="20">
        <f>-Calculations!BC43</f>
        <v>0</v>
      </c>
      <c r="R40" s="20">
        <f>-Calculations!BD43</f>
        <v>0</v>
      </c>
      <c r="S40" s="20">
        <f>-Calculations!BE43</f>
        <v>0</v>
      </c>
      <c r="T40" s="20">
        <f>-Calculations!BF43</f>
        <v>0</v>
      </c>
      <c r="U40" s="20">
        <f>-Calculations!BG43</f>
        <v>0</v>
      </c>
      <c r="V40" s="20">
        <f>-Calculations!BH43</f>
        <v>0</v>
      </c>
      <c r="W40" s="20">
        <f>-Calculations!BI43</f>
        <v>0</v>
      </c>
      <c r="X40" s="20">
        <f>-Calculations!BJ43</f>
        <v>0</v>
      </c>
      <c r="Y40" s="20">
        <f>-Calculations!BK43</f>
        <v>0</v>
      </c>
      <c r="Z40" s="20">
        <f>-Calculations!BL43</f>
        <v>0</v>
      </c>
      <c r="AA40" s="20">
        <f>-Calculations!BM43</f>
        <v>0</v>
      </c>
      <c r="AB40" s="20">
        <f>-Calculations!BN43</f>
        <v>0</v>
      </c>
      <c r="AC40" s="20">
        <f>-Calculations!BO43</f>
        <v>0</v>
      </c>
      <c r="AD40" s="20">
        <f>-Calculations!BP43</f>
        <v>0</v>
      </c>
      <c r="AE40" s="20">
        <f>-Calculations!BQ43</f>
        <v>0</v>
      </c>
      <c r="AF40" s="20">
        <f>-Calculations!BR43</f>
        <v>242402.7</v>
      </c>
      <c r="AG40" s="20">
        <f>-Calculations!BS43</f>
        <v>0</v>
      </c>
      <c r="AH40" s="20">
        <f>-Calculations!BT43</f>
        <v>0</v>
      </c>
      <c r="AI40" s="20">
        <f>-Calculations!BU43</f>
        <v>0</v>
      </c>
      <c r="AJ40" s="20">
        <f>-Calculations!BV43</f>
        <v>0</v>
      </c>
      <c r="AK40" s="20">
        <f>-Calculations!BW43</f>
        <v>0</v>
      </c>
      <c r="AL40" s="20">
        <f>-Calculations!BX43</f>
        <v>0</v>
      </c>
      <c r="AM40" s="20">
        <f>-Calculations!BY43</f>
        <v>0</v>
      </c>
      <c r="AN40" s="20">
        <f>-Calculations!BZ43</f>
        <v>0</v>
      </c>
      <c r="AO40" s="20">
        <f>-Calculations!CA43</f>
        <v>0</v>
      </c>
      <c r="AP40" s="20">
        <f>-Calculations!CB43</f>
        <v>0</v>
      </c>
      <c r="AQ40" s="20">
        <f>-Calculations!CC43</f>
        <v>0</v>
      </c>
      <c r="AR40" s="20">
        <f>-Calculations!CD43</f>
        <v>0</v>
      </c>
      <c r="AS40" s="20">
        <f>-Calculations!CE43</f>
        <v>0</v>
      </c>
      <c r="AT40" s="20">
        <f>-Calculations!CF43</f>
        <v>0</v>
      </c>
      <c r="AU40" s="20">
        <f>-Calculations!CG43</f>
        <v>0</v>
      </c>
      <c r="AV40" s="20">
        <f>-Calculations!CH43</f>
        <v>0</v>
      </c>
      <c r="AW40" s="20">
        <f>-Calculations!CI43</f>
        <v>0</v>
      </c>
      <c r="AX40" s="20">
        <f>-Calculations!CJ43</f>
        <v>0</v>
      </c>
      <c r="AY40" s="20">
        <f>-Calculations!CK43</f>
        <v>0</v>
      </c>
      <c r="AZ40" s="20">
        <f>-Calculations!CL43</f>
        <v>0</v>
      </c>
      <c r="BA40" s="20">
        <f>-Calculations!CM43</f>
        <v>0</v>
      </c>
      <c r="BB40" s="20">
        <f>-Calculations!CN43</f>
        <v>0</v>
      </c>
      <c r="BC40" s="20">
        <f>-Calculations!CO43</f>
        <v>0</v>
      </c>
      <c r="BD40" s="20">
        <f>-Calculations!CP43</f>
        <v>0</v>
      </c>
      <c r="BE40" s="20">
        <f>-Calculations!CQ43</f>
        <v>0</v>
      </c>
      <c r="BF40" s="7"/>
      <c r="BG40" s="7"/>
      <c r="BH40" s="7"/>
      <c r="BI40" s="7"/>
      <c r="BJ40" s="7"/>
      <c r="BK40" s="7"/>
      <c r="BL40" s="7"/>
      <c r="BM40" s="7"/>
      <c r="BN40" s="7"/>
      <c r="BO40" s="7"/>
      <c r="BP40" s="7"/>
      <c r="BQ40" s="7"/>
      <c r="BR40" s="7"/>
    </row>
    <row r="41" spans="1:70" s="5" customFormat="1">
      <c r="A41" s="234">
        <f t="shared" si="32"/>
        <v>37</v>
      </c>
      <c r="B41" t="str">
        <f>Calculations!A44</f>
        <v>01040465</v>
      </c>
      <c r="C41" t="s">
        <v>345</v>
      </c>
      <c r="D41" s="20">
        <f>-Calculations!AP44</f>
        <v>0</v>
      </c>
      <c r="E41" s="20">
        <f>-Calculations!AQ44</f>
        <v>0</v>
      </c>
      <c r="F41" s="20">
        <f>-Calculations!AR44</f>
        <v>0</v>
      </c>
      <c r="G41" s="20">
        <f>-Calculations!AS44</f>
        <v>0</v>
      </c>
      <c r="H41" s="20">
        <f>-Calculations!AT44</f>
        <v>0</v>
      </c>
      <c r="I41" s="20">
        <f>-Calculations!AU44</f>
        <v>0</v>
      </c>
      <c r="J41" s="20">
        <f>-Calculations!AV44</f>
        <v>0</v>
      </c>
      <c r="K41" s="20">
        <f>-Calculations!AW44</f>
        <v>0</v>
      </c>
      <c r="L41" s="20">
        <f>-Calculations!AX44</f>
        <v>0</v>
      </c>
      <c r="M41" s="20">
        <f>-Calculations!AY44</f>
        <v>0</v>
      </c>
      <c r="N41" s="20">
        <f>-Calculations!AZ44</f>
        <v>0</v>
      </c>
      <c r="O41" s="20">
        <f>-Calculations!BA44</f>
        <v>0</v>
      </c>
      <c r="P41" s="20">
        <f>-Calculations!BB44</f>
        <v>0</v>
      </c>
      <c r="Q41" s="20">
        <f>-Calculations!BC44</f>
        <v>0</v>
      </c>
      <c r="R41" s="20">
        <f>-Calculations!BD44</f>
        <v>0</v>
      </c>
      <c r="S41" s="20">
        <f>-Calculations!BE44</f>
        <v>0</v>
      </c>
      <c r="T41" s="20">
        <f>-Calculations!BF44</f>
        <v>0</v>
      </c>
      <c r="U41" s="20">
        <f>-Calculations!BG44</f>
        <v>0</v>
      </c>
      <c r="V41" s="20">
        <f>-Calculations!BH44</f>
        <v>0</v>
      </c>
      <c r="W41" s="20">
        <f>-Calculations!BI44</f>
        <v>0</v>
      </c>
      <c r="X41" s="20">
        <f>-Calculations!BJ44</f>
        <v>0</v>
      </c>
      <c r="Y41" s="20">
        <f>-Calculations!BK44</f>
        <v>0</v>
      </c>
      <c r="Z41" s="20">
        <f>-Calculations!BL44</f>
        <v>0</v>
      </c>
      <c r="AA41" s="20">
        <f>-Calculations!BM44</f>
        <v>139078.37</v>
      </c>
      <c r="AB41" s="20">
        <f>-Calculations!BN44</f>
        <v>0</v>
      </c>
      <c r="AC41" s="20">
        <f>-Calculations!BO44</f>
        <v>0</v>
      </c>
      <c r="AD41" s="20">
        <f>-Calculations!BP44</f>
        <v>0</v>
      </c>
      <c r="AE41" s="20">
        <f>-Calculations!BQ44</f>
        <v>0</v>
      </c>
      <c r="AF41" s="20">
        <f>-Calculations!BR44</f>
        <v>15754.61</v>
      </c>
      <c r="AG41" s="20">
        <f>-Calculations!BS44</f>
        <v>55.81</v>
      </c>
      <c r="AH41" s="20">
        <f>-Calculations!BT44</f>
        <v>0</v>
      </c>
      <c r="AI41" s="20">
        <f>-Calculations!BU44</f>
        <v>0</v>
      </c>
      <c r="AJ41" s="20">
        <f>-Calculations!BV44</f>
        <v>0</v>
      </c>
      <c r="AK41" s="20">
        <f>-Calculations!BW44</f>
        <v>0</v>
      </c>
      <c r="AL41" s="20">
        <f>-Calculations!BX44</f>
        <v>0</v>
      </c>
      <c r="AM41" s="20">
        <f>-Calculations!BY44</f>
        <v>0</v>
      </c>
      <c r="AN41" s="20">
        <f>-Calculations!BZ44</f>
        <v>0</v>
      </c>
      <c r="AO41" s="20">
        <f>-Calculations!CA44</f>
        <v>0</v>
      </c>
      <c r="AP41" s="20">
        <f>-Calculations!CB44</f>
        <v>0</v>
      </c>
      <c r="AQ41" s="20">
        <f>-Calculations!CC44</f>
        <v>0</v>
      </c>
      <c r="AR41" s="20">
        <f>-Calculations!CD44</f>
        <v>0</v>
      </c>
      <c r="AS41" s="20">
        <f>-Calculations!CE44</f>
        <v>0</v>
      </c>
      <c r="AT41" s="20">
        <f>-Calculations!CF44</f>
        <v>0</v>
      </c>
      <c r="AU41" s="20">
        <f>-Calculations!CG44</f>
        <v>0</v>
      </c>
      <c r="AV41" s="20">
        <f>-Calculations!CH44</f>
        <v>0</v>
      </c>
      <c r="AW41" s="20">
        <f>-Calculations!CI44</f>
        <v>0</v>
      </c>
      <c r="AX41" s="20">
        <f>-Calculations!CJ44</f>
        <v>0</v>
      </c>
      <c r="AY41" s="20">
        <f>-Calculations!CK44</f>
        <v>0</v>
      </c>
      <c r="AZ41" s="20">
        <f>-Calculations!CL44</f>
        <v>0</v>
      </c>
      <c r="BA41" s="20">
        <f>-Calculations!CM44</f>
        <v>0</v>
      </c>
      <c r="BB41" s="20">
        <f>-Calculations!CN44</f>
        <v>0</v>
      </c>
      <c r="BC41" s="20">
        <f>-Calculations!CO44</f>
        <v>0</v>
      </c>
      <c r="BD41" s="20">
        <f>-Calculations!CP44</f>
        <v>0</v>
      </c>
      <c r="BE41" s="20">
        <f>-Calculations!CQ44</f>
        <v>0</v>
      </c>
      <c r="BF41" s="7"/>
      <c r="BG41" s="7"/>
      <c r="BH41" s="7"/>
      <c r="BI41" s="7"/>
      <c r="BJ41" s="7"/>
      <c r="BK41" s="7"/>
      <c r="BL41" s="7"/>
      <c r="BM41" s="7"/>
      <c r="BN41" s="7"/>
      <c r="BO41" s="7"/>
      <c r="BP41" s="7"/>
      <c r="BQ41" s="7"/>
      <c r="BR41" s="7"/>
    </row>
    <row r="42" spans="1:70" s="5" customFormat="1">
      <c r="A42" s="234">
        <f t="shared" si="32"/>
        <v>38</v>
      </c>
      <c r="B42" t="str">
        <f>Calculations!A45</f>
        <v>01040492</v>
      </c>
      <c r="C42" t="s">
        <v>418</v>
      </c>
      <c r="D42" s="20">
        <f>-Calculations!AP45</f>
        <v>0</v>
      </c>
      <c r="E42" s="20">
        <f>-Calculations!AQ45</f>
        <v>0</v>
      </c>
      <c r="F42" s="20">
        <f>-Calculations!AR45</f>
        <v>0</v>
      </c>
      <c r="G42" s="20">
        <f>-Calculations!AS45</f>
        <v>0</v>
      </c>
      <c r="H42" s="20">
        <f>-Calculations!AT45</f>
        <v>0</v>
      </c>
      <c r="I42" s="20">
        <f>-Calculations!AU45</f>
        <v>0</v>
      </c>
      <c r="J42" s="20">
        <f>-Calculations!AV45</f>
        <v>0</v>
      </c>
      <c r="K42" s="20">
        <f>-Calculations!AW45</f>
        <v>0</v>
      </c>
      <c r="L42" s="20">
        <f>-Calculations!AX45</f>
        <v>0</v>
      </c>
      <c r="M42" s="20">
        <f>-Calculations!AY45</f>
        <v>0</v>
      </c>
      <c r="N42" s="20">
        <f>-Calculations!AZ45</f>
        <v>0</v>
      </c>
      <c r="O42" s="20">
        <f>-Calculations!BA45</f>
        <v>0</v>
      </c>
      <c r="P42" s="20">
        <f>-Calculations!BB45</f>
        <v>0</v>
      </c>
      <c r="Q42" s="20">
        <f>-Calculations!BC45</f>
        <v>0</v>
      </c>
      <c r="R42" s="20">
        <f>-Calculations!BD45</f>
        <v>0</v>
      </c>
      <c r="S42" s="20">
        <f>-Calculations!BE45</f>
        <v>0</v>
      </c>
      <c r="T42" s="20">
        <f>-Calculations!BF45</f>
        <v>0</v>
      </c>
      <c r="U42" s="20">
        <f>-Calculations!BG45</f>
        <v>32805.660000000003</v>
      </c>
      <c r="V42" s="20">
        <f>-Calculations!BH45</f>
        <v>0</v>
      </c>
      <c r="W42" s="20">
        <f>-Calculations!BI45</f>
        <v>0</v>
      </c>
      <c r="X42" s="20">
        <f>-Calculations!BJ45</f>
        <v>0</v>
      </c>
      <c r="Y42" s="20">
        <f>-Calculations!BK45</f>
        <v>0</v>
      </c>
      <c r="Z42" s="20">
        <f>-Calculations!BL45</f>
        <v>0</v>
      </c>
      <c r="AA42" s="20">
        <f>-Calculations!BM45</f>
        <v>0</v>
      </c>
      <c r="AB42" s="20">
        <f>-Calculations!BN45</f>
        <v>0</v>
      </c>
      <c r="AC42" s="20">
        <f>-Calculations!BO45</f>
        <v>0</v>
      </c>
      <c r="AD42" s="20">
        <f>-Calculations!BP45</f>
        <v>0</v>
      </c>
      <c r="AE42" s="20">
        <f>-Calculations!BQ45</f>
        <v>0</v>
      </c>
      <c r="AF42" s="20">
        <f>-Calculations!BR45</f>
        <v>0</v>
      </c>
      <c r="AG42" s="20">
        <f>-Calculations!BS45</f>
        <v>0</v>
      </c>
      <c r="AH42" s="20">
        <f>-Calculations!BT45</f>
        <v>0</v>
      </c>
      <c r="AI42" s="20">
        <f>-Calculations!BU45</f>
        <v>0</v>
      </c>
      <c r="AJ42" s="20">
        <f>-Calculations!BV45</f>
        <v>0</v>
      </c>
      <c r="AK42" s="20">
        <f>-Calculations!BW45</f>
        <v>0</v>
      </c>
      <c r="AL42" s="20">
        <f>-Calculations!BX45</f>
        <v>0</v>
      </c>
      <c r="AM42" s="20">
        <f>-Calculations!BY45</f>
        <v>0</v>
      </c>
      <c r="AN42" s="20">
        <f>-Calculations!BZ45</f>
        <v>0</v>
      </c>
      <c r="AO42" s="20">
        <f>-Calculations!CA45</f>
        <v>0</v>
      </c>
      <c r="AP42" s="20">
        <f>-Calculations!CB45</f>
        <v>0</v>
      </c>
      <c r="AQ42" s="20">
        <f>-Calculations!CC45</f>
        <v>0</v>
      </c>
      <c r="AR42" s="20">
        <f>-Calculations!CD45</f>
        <v>0</v>
      </c>
      <c r="AS42" s="20">
        <f>-Calculations!CE45</f>
        <v>0</v>
      </c>
      <c r="AT42" s="20">
        <f>-Calculations!CF45</f>
        <v>0</v>
      </c>
      <c r="AU42" s="20">
        <f>-Calculations!CG45</f>
        <v>0</v>
      </c>
      <c r="AV42" s="20">
        <f>-Calculations!CH45</f>
        <v>0</v>
      </c>
      <c r="AW42" s="20">
        <f>-Calculations!CI45</f>
        <v>0</v>
      </c>
      <c r="AX42" s="20">
        <f>-Calculations!CJ45</f>
        <v>0</v>
      </c>
      <c r="AY42" s="20">
        <f>-Calculations!CK45</f>
        <v>0</v>
      </c>
      <c r="AZ42" s="20">
        <f>-Calculations!CL45</f>
        <v>0</v>
      </c>
      <c r="BA42" s="20">
        <f>-Calculations!CM45</f>
        <v>0</v>
      </c>
      <c r="BB42" s="20">
        <f>-Calculations!CN45</f>
        <v>0</v>
      </c>
      <c r="BC42" s="20">
        <f>-Calculations!CO45</f>
        <v>0</v>
      </c>
      <c r="BD42" s="20">
        <f>-Calculations!CP45</f>
        <v>0</v>
      </c>
      <c r="BE42" s="20">
        <f>-Calculations!CQ45</f>
        <v>0</v>
      </c>
      <c r="BF42" s="7"/>
      <c r="BG42" s="7"/>
      <c r="BH42" s="7"/>
      <c r="BI42" s="7"/>
      <c r="BJ42" s="7"/>
      <c r="BK42" s="7"/>
      <c r="BL42" s="7"/>
      <c r="BM42" s="7"/>
      <c r="BN42" s="7"/>
      <c r="BO42" s="7"/>
      <c r="BP42" s="7"/>
      <c r="BQ42" s="7"/>
      <c r="BR42" s="7"/>
    </row>
    <row r="43" spans="1:70" s="5" customFormat="1">
      <c r="A43" s="234">
        <f t="shared" si="32"/>
        <v>39</v>
      </c>
      <c r="B43" t="str">
        <f>Calculations!A46</f>
        <v>01040493</v>
      </c>
      <c r="C43" t="s">
        <v>362</v>
      </c>
      <c r="D43" s="20">
        <f>-Calculations!AP46</f>
        <v>0</v>
      </c>
      <c r="E43" s="20">
        <f>-Calculations!AQ46</f>
        <v>0</v>
      </c>
      <c r="F43" s="20">
        <f>-Calculations!AR46</f>
        <v>0</v>
      </c>
      <c r="G43" s="20">
        <f>-Calculations!AS46</f>
        <v>0</v>
      </c>
      <c r="H43" s="20">
        <f>-Calculations!AT46</f>
        <v>0</v>
      </c>
      <c r="I43" s="20">
        <f>-Calculations!AU46</f>
        <v>0</v>
      </c>
      <c r="J43" s="20">
        <f>-Calculations!AV46</f>
        <v>0</v>
      </c>
      <c r="K43" s="20">
        <f>-Calculations!AW46</f>
        <v>0</v>
      </c>
      <c r="L43" s="20">
        <f>-Calculations!AX46</f>
        <v>0</v>
      </c>
      <c r="M43" s="20">
        <f>-Calculations!AY46</f>
        <v>0</v>
      </c>
      <c r="N43" s="20">
        <f>-Calculations!AZ46</f>
        <v>0</v>
      </c>
      <c r="O43" s="20">
        <f>-Calculations!BA46</f>
        <v>0</v>
      </c>
      <c r="P43" s="20">
        <f>-Calculations!BB46</f>
        <v>0</v>
      </c>
      <c r="Q43" s="20">
        <f>-Calculations!BC46</f>
        <v>0</v>
      </c>
      <c r="R43" s="20">
        <f>-Calculations!BD46</f>
        <v>0</v>
      </c>
      <c r="S43" s="20">
        <f>-Calculations!BE46</f>
        <v>0</v>
      </c>
      <c r="T43" s="20">
        <f>-Calculations!BF46</f>
        <v>0</v>
      </c>
      <c r="U43" s="20">
        <f>-Calculations!BG46</f>
        <v>0</v>
      </c>
      <c r="V43" s="20">
        <f>-Calculations!BH46</f>
        <v>0</v>
      </c>
      <c r="W43" s="20">
        <f>-Calculations!BI46</f>
        <v>0</v>
      </c>
      <c r="X43" s="20">
        <f>-Calculations!BJ46</f>
        <v>0</v>
      </c>
      <c r="Y43" s="20">
        <f>-Calculations!BK46</f>
        <v>0</v>
      </c>
      <c r="Z43" s="20">
        <f>-Calculations!BL46</f>
        <v>0</v>
      </c>
      <c r="AA43" s="20">
        <f>-Calculations!BM46</f>
        <v>0</v>
      </c>
      <c r="AB43" s="20">
        <f>-Calculations!BN46</f>
        <v>0</v>
      </c>
      <c r="AC43" s="20">
        <f>-Calculations!BO46</f>
        <v>29670.560000000001</v>
      </c>
      <c r="AD43" s="20">
        <f>-Calculations!BP46</f>
        <v>607.62</v>
      </c>
      <c r="AE43" s="20">
        <f>-Calculations!BQ46</f>
        <v>0</v>
      </c>
      <c r="AF43" s="20">
        <f>-Calculations!BR46</f>
        <v>60712.19</v>
      </c>
      <c r="AG43" s="20">
        <f>-Calculations!BS46</f>
        <v>1175.4100000000001</v>
      </c>
      <c r="AH43" s="20">
        <f>-Calculations!BT46</f>
        <v>7261.96</v>
      </c>
      <c r="AI43" s="20">
        <f>-Calculations!BU46</f>
        <v>0</v>
      </c>
      <c r="AJ43" s="20">
        <f>-Calculations!BV46</f>
        <v>355.98</v>
      </c>
      <c r="AK43" s="20">
        <f>-Calculations!BW46</f>
        <v>0</v>
      </c>
      <c r="AL43" s="20">
        <f>-Calculations!BX46</f>
        <v>-2276.85</v>
      </c>
      <c r="AM43" s="20">
        <f>-Calculations!BY46</f>
        <v>0</v>
      </c>
      <c r="AN43" s="20">
        <f>-Calculations!BZ46</f>
        <v>2276.85</v>
      </c>
      <c r="AO43" s="20">
        <f>-Calculations!CA46</f>
        <v>0</v>
      </c>
      <c r="AP43" s="20">
        <f>-Calculations!CB46</f>
        <v>0</v>
      </c>
      <c r="AQ43" s="20">
        <f>-Calculations!CC46</f>
        <v>0</v>
      </c>
      <c r="AR43" s="20">
        <f>-Calculations!CD46</f>
        <v>0</v>
      </c>
      <c r="AS43" s="20">
        <f>-Calculations!CE46</f>
        <v>0</v>
      </c>
      <c r="AT43" s="20">
        <f>-Calculations!CF46</f>
        <v>0</v>
      </c>
      <c r="AU43" s="20">
        <f>-Calculations!CG46</f>
        <v>0</v>
      </c>
      <c r="AV43" s="20">
        <f>-Calculations!CH46</f>
        <v>0</v>
      </c>
      <c r="AW43" s="20">
        <f>-Calculations!CI46</f>
        <v>0</v>
      </c>
      <c r="AX43" s="20">
        <f>-Calculations!CJ46</f>
        <v>0</v>
      </c>
      <c r="AY43" s="20">
        <f>-Calculations!CK46</f>
        <v>0</v>
      </c>
      <c r="AZ43" s="20">
        <f>-Calculations!CL46</f>
        <v>0</v>
      </c>
      <c r="BA43" s="20">
        <f>-Calculations!CM46</f>
        <v>0</v>
      </c>
      <c r="BB43" s="20">
        <f>-Calculations!CN46</f>
        <v>0</v>
      </c>
      <c r="BC43" s="20">
        <f>-Calculations!CO46</f>
        <v>0</v>
      </c>
      <c r="BD43" s="20">
        <f>-Calculations!CP46</f>
        <v>0</v>
      </c>
      <c r="BE43" s="20">
        <f>-Calculations!CQ46</f>
        <v>0</v>
      </c>
      <c r="BF43" s="7"/>
      <c r="BG43" s="7"/>
      <c r="BH43" s="7"/>
      <c r="BI43" s="7"/>
      <c r="BJ43" s="7"/>
      <c r="BK43" s="7"/>
      <c r="BL43" s="7"/>
      <c r="BM43" s="7"/>
      <c r="BN43" s="7"/>
      <c r="BO43" s="7"/>
      <c r="BP43" s="7"/>
      <c r="BQ43" s="7"/>
      <c r="BR43" s="7"/>
    </row>
    <row r="44" spans="1:70" s="5" customFormat="1">
      <c r="A44" s="234">
        <f t="shared" si="32"/>
        <v>40</v>
      </c>
      <c r="B44" t="str">
        <f>Calculations!A47</f>
        <v>01040494</v>
      </c>
      <c r="C44" t="s">
        <v>390</v>
      </c>
      <c r="D44" s="20">
        <f>-Calculations!AP47</f>
        <v>0</v>
      </c>
      <c r="E44" s="20">
        <f>-Calculations!AQ47</f>
        <v>0</v>
      </c>
      <c r="F44" s="20">
        <f>-Calculations!AR47</f>
        <v>0</v>
      </c>
      <c r="G44" s="20">
        <f>-Calculations!AS47</f>
        <v>0</v>
      </c>
      <c r="H44" s="20">
        <f>-Calculations!AT47</f>
        <v>0</v>
      </c>
      <c r="I44" s="20">
        <f>-Calculations!AU47</f>
        <v>0</v>
      </c>
      <c r="J44" s="20">
        <f>-Calculations!AV47</f>
        <v>0</v>
      </c>
      <c r="K44" s="20">
        <f>-Calculations!AW47</f>
        <v>0</v>
      </c>
      <c r="L44" s="20">
        <f>-Calculations!AX47</f>
        <v>0</v>
      </c>
      <c r="M44" s="20">
        <f>-Calculations!AY47</f>
        <v>0</v>
      </c>
      <c r="N44" s="20">
        <f>-Calculations!AZ47</f>
        <v>0</v>
      </c>
      <c r="O44" s="20">
        <f>-Calculations!BA47</f>
        <v>0</v>
      </c>
      <c r="P44" s="20">
        <f>-Calculations!BB47</f>
        <v>0</v>
      </c>
      <c r="Q44" s="20">
        <f>-Calculations!BC47</f>
        <v>0</v>
      </c>
      <c r="R44" s="20">
        <f>-Calculations!BD47</f>
        <v>0</v>
      </c>
      <c r="S44" s="20">
        <f>-Calculations!BE47</f>
        <v>0</v>
      </c>
      <c r="T44" s="20">
        <f>-Calculations!BF47</f>
        <v>0</v>
      </c>
      <c r="U44" s="20">
        <f>-Calculations!BG47</f>
        <v>0</v>
      </c>
      <c r="V44" s="20">
        <f>-Calculations!BH47</f>
        <v>0</v>
      </c>
      <c r="W44" s="20">
        <f>-Calculations!BI47</f>
        <v>0</v>
      </c>
      <c r="X44" s="20">
        <f>-Calculations!BJ47</f>
        <v>0</v>
      </c>
      <c r="Y44" s="20">
        <f>-Calculations!BK47</f>
        <v>0</v>
      </c>
      <c r="Z44" s="20">
        <f>-Calculations!BL47</f>
        <v>0</v>
      </c>
      <c r="AA44" s="20">
        <f>-Calculations!BM47</f>
        <v>0</v>
      </c>
      <c r="AB44" s="20">
        <f>-Calculations!BN47</f>
        <v>0</v>
      </c>
      <c r="AC44" s="20">
        <f>-Calculations!BO47</f>
        <v>0</v>
      </c>
      <c r="AD44" s="20">
        <f>-Calculations!BP47</f>
        <v>0</v>
      </c>
      <c r="AE44" s="20">
        <f>-Calculations!BQ47</f>
        <v>0</v>
      </c>
      <c r="AF44" s="20">
        <f>-Calculations!BR47</f>
        <v>0</v>
      </c>
      <c r="AG44" s="20">
        <f>-Calculations!BS47</f>
        <v>0</v>
      </c>
      <c r="AH44" s="20">
        <f>-Calculations!BT47</f>
        <v>0</v>
      </c>
      <c r="AI44" s="20">
        <f>-Calculations!BU47</f>
        <v>0</v>
      </c>
      <c r="AJ44" s="20">
        <f>-Calculations!BV47</f>
        <v>0</v>
      </c>
      <c r="AK44" s="20">
        <f>-Calculations!BW47</f>
        <v>0</v>
      </c>
      <c r="AL44" s="20">
        <f>-Calculations!BX47</f>
        <v>0</v>
      </c>
      <c r="AM44" s="20">
        <f>-Calculations!BY47</f>
        <v>14430.85</v>
      </c>
      <c r="AN44" s="20">
        <f>-Calculations!BZ47</f>
        <v>0</v>
      </c>
      <c r="AO44" s="20">
        <f>-Calculations!CA47</f>
        <v>0</v>
      </c>
      <c r="AP44" s="20">
        <f>-Calculations!CB47</f>
        <v>0</v>
      </c>
      <c r="AQ44" s="20">
        <f>-Calculations!CC47</f>
        <v>0</v>
      </c>
      <c r="AR44" s="20">
        <f>-Calculations!CD47</f>
        <v>0</v>
      </c>
      <c r="AS44" s="20">
        <f>-Calculations!CE47</f>
        <v>0</v>
      </c>
      <c r="AT44" s="20">
        <f>-Calculations!CF47</f>
        <v>0</v>
      </c>
      <c r="AU44" s="20">
        <f>-Calculations!CG47</f>
        <v>0</v>
      </c>
      <c r="AV44" s="20">
        <f>-Calculations!CH47</f>
        <v>0</v>
      </c>
      <c r="AW44" s="20">
        <f>-Calculations!CI47</f>
        <v>0</v>
      </c>
      <c r="AX44" s="20">
        <f>-Calculations!CJ47</f>
        <v>0</v>
      </c>
      <c r="AY44" s="20">
        <f>-Calculations!CK47</f>
        <v>0</v>
      </c>
      <c r="AZ44" s="20">
        <f>-Calculations!CL47</f>
        <v>0</v>
      </c>
      <c r="BA44" s="20">
        <f>-Calculations!CM47</f>
        <v>0</v>
      </c>
      <c r="BB44" s="20">
        <f>-Calculations!CN47</f>
        <v>0</v>
      </c>
      <c r="BC44" s="20">
        <f>-Calculations!CO47</f>
        <v>0</v>
      </c>
      <c r="BD44" s="20">
        <f>-Calculations!CP47</f>
        <v>0</v>
      </c>
      <c r="BE44" s="20">
        <f>-Calculations!CQ47</f>
        <v>0</v>
      </c>
      <c r="BF44" s="7"/>
      <c r="BG44" s="7"/>
      <c r="BH44" s="7"/>
      <c r="BI44" s="7"/>
      <c r="BJ44" s="7"/>
      <c r="BK44" s="7"/>
      <c r="BL44" s="7"/>
      <c r="BM44" s="7"/>
      <c r="BN44" s="7"/>
      <c r="BO44" s="7"/>
      <c r="BP44" s="7"/>
      <c r="BQ44" s="7"/>
      <c r="BR44" s="7"/>
    </row>
    <row r="45" spans="1:70" s="5" customFormat="1">
      <c r="A45" s="234">
        <f t="shared" si="32"/>
        <v>41</v>
      </c>
      <c r="B45" t="str">
        <f>Calculations!A48</f>
        <v>01040499</v>
      </c>
      <c r="C45" t="s">
        <v>391</v>
      </c>
      <c r="D45" s="20">
        <f>-Calculations!AP48</f>
        <v>0</v>
      </c>
      <c r="E45" s="20">
        <f>-Calculations!AQ48</f>
        <v>0</v>
      </c>
      <c r="F45" s="20">
        <f>-Calculations!AR48</f>
        <v>0</v>
      </c>
      <c r="G45" s="20">
        <f>-Calculations!AS48</f>
        <v>0</v>
      </c>
      <c r="H45" s="20">
        <f>-Calculations!AT48</f>
        <v>0</v>
      </c>
      <c r="I45" s="20">
        <f>-Calculations!AU48</f>
        <v>0</v>
      </c>
      <c r="J45" s="20">
        <f>-Calculations!AV48</f>
        <v>0</v>
      </c>
      <c r="K45" s="20">
        <f>-Calculations!AW48</f>
        <v>0</v>
      </c>
      <c r="L45" s="20">
        <f>-Calculations!AX48</f>
        <v>0</v>
      </c>
      <c r="M45" s="20">
        <f>-Calculations!AY48</f>
        <v>0</v>
      </c>
      <c r="N45" s="20">
        <f>-Calculations!AZ48</f>
        <v>0</v>
      </c>
      <c r="O45" s="20">
        <f>-Calculations!BA48</f>
        <v>0</v>
      </c>
      <c r="P45" s="20">
        <f>-Calculations!BB48</f>
        <v>0</v>
      </c>
      <c r="Q45" s="20">
        <f>-Calculations!BC48</f>
        <v>0</v>
      </c>
      <c r="R45" s="20">
        <f>-Calculations!BD48</f>
        <v>0</v>
      </c>
      <c r="S45" s="20">
        <f>-Calculations!BE48</f>
        <v>0</v>
      </c>
      <c r="T45" s="20">
        <f>-Calculations!BF48</f>
        <v>0</v>
      </c>
      <c r="U45" s="20">
        <f>-Calculations!BG48</f>
        <v>0</v>
      </c>
      <c r="V45" s="20">
        <f>-Calculations!BH48</f>
        <v>0</v>
      </c>
      <c r="W45" s="20">
        <f>-Calculations!BI48</f>
        <v>0</v>
      </c>
      <c r="X45" s="20">
        <f>-Calculations!BJ48</f>
        <v>0</v>
      </c>
      <c r="Y45" s="20">
        <f>-Calculations!BK48</f>
        <v>0</v>
      </c>
      <c r="Z45" s="20">
        <f>-Calculations!BL48</f>
        <v>0</v>
      </c>
      <c r="AA45" s="20">
        <f>-Calculations!BM48</f>
        <v>0</v>
      </c>
      <c r="AB45" s="20">
        <f>-Calculations!BN48</f>
        <v>0</v>
      </c>
      <c r="AC45" s="20">
        <f>-Calculations!BO48</f>
        <v>0</v>
      </c>
      <c r="AD45" s="20">
        <f>-Calculations!BP48</f>
        <v>0</v>
      </c>
      <c r="AE45" s="20">
        <f>-Calculations!BQ48</f>
        <v>0</v>
      </c>
      <c r="AF45" s="20">
        <f>-Calculations!BR48</f>
        <v>234406.48</v>
      </c>
      <c r="AG45" s="20">
        <f>-Calculations!BS48</f>
        <v>131.72999999999999</v>
      </c>
      <c r="AH45" s="20">
        <f>-Calculations!BT48</f>
        <v>0</v>
      </c>
      <c r="AI45" s="20">
        <f>-Calculations!BU48</f>
        <v>0</v>
      </c>
      <c r="AJ45" s="20">
        <f>-Calculations!BV48</f>
        <v>0</v>
      </c>
      <c r="AK45" s="20">
        <f>-Calculations!BW48</f>
        <v>0</v>
      </c>
      <c r="AL45" s="20">
        <f>-Calculations!BX48</f>
        <v>0</v>
      </c>
      <c r="AM45" s="20">
        <f>-Calculations!BY48</f>
        <v>0</v>
      </c>
      <c r="AN45" s="20">
        <f>-Calculations!BZ48</f>
        <v>0</v>
      </c>
      <c r="AO45" s="20">
        <f>-Calculations!CA48</f>
        <v>0</v>
      </c>
      <c r="AP45" s="20">
        <f>-Calculations!CB48</f>
        <v>0</v>
      </c>
      <c r="AQ45" s="20">
        <f>-Calculations!CC48</f>
        <v>0</v>
      </c>
      <c r="AR45" s="20">
        <f>-Calculations!CD48</f>
        <v>0</v>
      </c>
      <c r="AS45" s="20">
        <f>-Calculations!CE48</f>
        <v>0</v>
      </c>
      <c r="AT45" s="20">
        <f>-Calculations!CF48</f>
        <v>0</v>
      </c>
      <c r="AU45" s="20">
        <f>-Calculations!CG48</f>
        <v>0</v>
      </c>
      <c r="AV45" s="20">
        <f>-Calculations!CH48</f>
        <v>0</v>
      </c>
      <c r="AW45" s="20">
        <f>-Calculations!CI48</f>
        <v>0</v>
      </c>
      <c r="AX45" s="20">
        <f>-Calculations!CJ48</f>
        <v>0</v>
      </c>
      <c r="AY45" s="20">
        <f>-Calculations!CK48</f>
        <v>0</v>
      </c>
      <c r="AZ45" s="20">
        <f>-Calculations!CL48</f>
        <v>0</v>
      </c>
      <c r="BA45" s="20">
        <f>-Calculations!CM48</f>
        <v>0</v>
      </c>
      <c r="BB45" s="20">
        <f>-Calculations!CN48</f>
        <v>0</v>
      </c>
      <c r="BC45" s="20">
        <f>-Calculations!CO48</f>
        <v>0</v>
      </c>
      <c r="BD45" s="20">
        <f>-Calculations!CP48</f>
        <v>0</v>
      </c>
      <c r="BE45" s="20">
        <f>-Calculations!CQ48</f>
        <v>0</v>
      </c>
      <c r="BF45" s="7"/>
      <c r="BG45" s="7"/>
      <c r="BH45" s="7"/>
      <c r="BI45" s="7"/>
      <c r="BJ45" s="7"/>
      <c r="BK45" s="7"/>
      <c r="BL45" s="7"/>
      <c r="BM45" s="7"/>
      <c r="BN45" s="7"/>
      <c r="BO45" s="7"/>
      <c r="BP45" s="7"/>
      <c r="BQ45" s="7"/>
      <c r="BR45" s="7"/>
    </row>
    <row r="46" spans="1:70" s="5" customFormat="1">
      <c r="A46" s="234">
        <f t="shared" si="32"/>
        <v>42</v>
      </c>
      <c r="B46" t="str">
        <f>Calculations!A49</f>
        <v>01040857</v>
      </c>
      <c r="C46" t="s">
        <v>332</v>
      </c>
      <c r="D46" s="20">
        <f>-Calculations!AP49</f>
        <v>0</v>
      </c>
      <c r="E46" s="20">
        <f>-Calculations!AQ49</f>
        <v>0</v>
      </c>
      <c r="F46" s="20">
        <f>-Calculations!AR49</f>
        <v>0</v>
      </c>
      <c r="G46" s="20">
        <f>-Calculations!AS49</f>
        <v>0</v>
      </c>
      <c r="H46" s="20">
        <f>-Calculations!AT49</f>
        <v>0</v>
      </c>
      <c r="I46" s="20">
        <f>-Calculations!AU49</f>
        <v>0</v>
      </c>
      <c r="J46" s="20">
        <f>-Calculations!AV49</f>
        <v>0</v>
      </c>
      <c r="K46" s="20">
        <f>-Calculations!AW49</f>
        <v>0</v>
      </c>
      <c r="L46" s="20">
        <f>-Calculations!AX49</f>
        <v>0</v>
      </c>
      <c r="M46" s="20">
        <f>-Calculations!AY49</f>
        <v>0</v>
      </c>
      <c r="N46" s="20">
        <f>-Calculations!AZ49</f>
        <v>0</v>
      </c>
      <c r="O46" s="20">
        <f>-Calculations!BA49</f>
        <v>0</v>
      </c>
      <c r="P46" s="20">
        <f>-Calculations!BB49</f>
        <v>0</v>
      </c>
      <c r="Q46" s="20">
        <f>-Calculations!BC49</f>
        <v>0</v>
      </c>
      <c r="R46" s="20">
        <f>-Calculations!BD49</f>
        <v>0</v>
      </c>
      <c r="S46" s="20">
        <f>-Calculations!BE49</f>
        <v>0</v>
      </c>
      <c r="T46" s="20">
        <f>-Calculations!BF49</f>
        <v>0</v>
      </c>
      <c r="U46" s="20">
        <f>-Calculations!BG49</f>
        <v>0</v>
      </c>
      <c r="V46" s="20">
        <f>-Calculations!BH49</f>
        <v>0</v>
      </c>
      <c r="W46" s="20">
        <f>-Calculations!BI49</f>
        <v>0</v>
      </c>
      <c r="X46" s="20">
        <f>-Calculations!BJ49</f>
        <v>0</v>
      </c>
      <c r="Y46" s="20">
        <f>-Calculations!BK49</f>
        <v>0</v>
      </c>
      <c r="Z46" s="20">
        <f>-Calculations!BL49</f>
        <v>0</v>
      </c>
      <c r="AA46" s="20">
        <f>-Calculations!BM49</f>
        <v>42775.98</v>
      </c>
      <c r="AB46" s="20">
        <f>-Calculations!BN49</f>
        <v>0</v>
      </c>
      <c r="AC46" s="20">
        <f>-Calculations!BO49</f>
        <v>0</v>
      </c>
      <c r="AD46" s="20">
        <f>-Calculations!BP49</f>
        <v>0</v>
      </c>
      <c r="AE46" s="20">
        <f>-Calculations!BQ49</f>
        <v>0</v>
      </c>
      <c r="AF46" s="20">
        <f>-Calculations!BR49</f>
        <v>0</v>
      </c>
      <c r="AG46" s="20">
        <f>-Calculations!BS49</f>
        <v>0</v>
      </c>
      <c r="AH46" s="20">
        <f>-Calculations!BT49</f>
        <v>0</v>
      </c>
      <c r="AI46" s="20">
        <f>-Calculations!BU49</f>
        <v>0</v>
      </c>
      <c r="AJ46" s="20">
        <f>-Calculations!BV49</f>
        <v>0</v>
      </c>
      <c r="AK46" s="20">
        <f>-Calculations!BW49</f>
        <v>0</v>
      </c>
      <c r="AL46" s="20">
        <f>-Calculations!BX49</f>
        <v>0</v>
      </c>
      <c r="AM46" s="20">
        <f>-Calculations!BY49</f>
        <v>0</v>
      </c>
      <c r="AN46" s="20">
        <f>-Calculations!BZ49</f>
        <v>0</v>
      </c>
      <c r="AO46" s="20">
        <f>-Calculations!CA49</f>
        <v>0</v>
      </c>
      <c r="AP46" s="20">
        <f>-Calculations!CB49</f>
        <v>0</v>
      </c>
      <c r="AQ46" s="20">
        <f>-Calculations!CC49</f>
        <v>0</v>
      </c>
      <c r="AR46" s="20">
        <f>-Calculations!CD49</f>
        <v>0</v>
      </c>
      <c r="AS46" s="20">
        <f>-Calculations!CE49</f>
        <v>0</v>
      </c>
      <c r="AT46" s="20">
        <f>-Calculations!CF49</f>
        <v>0</v>
      </c>
      <c r="AU46" s="20">
        <f>-Calculations!CG49</f>
        <v>0</v>
      </c>
      <c r="AV46" s="20">
        <f>-Calculations!CH49</f>
        <v>0</v>
      </c>
      <c r="AW46" s="20">
        <f>-Calculations!CI49</f>
        <v>0</v>
      </c>
      <c r="AX46" s="20">
        <f>-Calculations!CJ49</f>
        <v>0</v>
      </c>
      <c r="AY46" s="20">
        <f>-Calculations!CK49</f>
        <v>0</v>
      </c>
      <c r="AZ46" s="20">
        <f>-Calculations!CL49</f>
        <v>0</v>
      </c>
      <c r="BA46" s="20">
        <f>-Calculations!CM49</f>
        <v>0</v>
      </c>
      <c r="BB46" s="20">
        <f>-Calculations!CN49</f>
        <v>0</v>
      </c>
      <c r="BC46" s="20">
        <f>-Calculations!CO49</f>
        <v>0</v>
      </c>
      <c r="BD46" s="20">
        <f>-Calculations!CP49</f>
        <v>0</v>
      </c>
      <c r="BE46" s="20">
        <f>-Calculations!CQ49</f>
        <v>0</v>
      </c>
      <c r="BF46" s="7"/>
      <c r="BG46" s="7"/>
      <c r="BH46" s="7"/>
      <c r="BI46" s="7"/>
      <c r="BJ46" s="7"/>
      <c r="BK46" s="7"/>
      <c r="BL46" s="7"/>
      <c r="BM46" s="7"/>
      <c r="BN46" s="7"/>
      <c r="BO46" s="7"/>
      <c r="BP46" s="7"/>
      <c r="BQ46" s="7"/>
      <c r="BR46" s="7"/>
    </row>
    <row r="47" spans="1:70" s="5" customFormat="1">
      <c r="A47" s="234">
        <f t="shared" si="32"/>
        <v>43</v>
      </c>
      <c r="B47" t="str">
        <f>Calculations!A50</f>
        <v>01040858</v>
      </c>
      <c r="C47" t="s">
        <v>333</v>
      </c>
      <c r="D47" s="20">
        <f>-Calculations!AP50</f>
        <v>0</v>
      </c>
      <c r="E47" s="20">
        <f>-Calculations!AQ50</f>
        <v>0</v>
      </c>
      <c r="F47" s="20">
        <f>-Calculations!AR50</f>
        <v>0</v>
      </c>
      <c r="G47" s="20">
        <f>-Calculations!AS50</f>
        <v>0</v>
      </c>
      <c r="H47" s="20">
        <f>-Calculations!AT50</f>
        <v>0</v>
      </c>
      <c r="I47" s="20">
        <f>-Calculations!AU50</f>
        <v>0</v>
      </c>
      <c r="J47" s="20">
        <f>-Calculations!AV50</f>
        <v>0</v>
      </c>
      <c r="K47" s="20">
        <f>-Calculations!AW50</f>
        <v>0</v>
      </c>
      <c r="L47" s="20">
        <f>-Calculations!AX50</f>
        <v>0</v>
      </c>
      <c r="M47" s="20">
        <f>-Calculations!AY50</f>
        <v>0</v>
      </c>
      <c r="N47" s="20">
        <f>-Calculations!AZ50</f>
        <v>0</v>
      </c>
      <c r="O47" s="20">
        <f>-Calculations!BA50</f>
        <v>0</v>
      </c>
      <c r="P47" s="20">
        <f>-Calculations!BB50</f>
        <v>0</v>
      </c>
      <c r="Q47" s="20">
        <f>-Calculations!BC50</f>
        <v>0</v>
      </c>
      <c r="R47" s="20">
        <f>-Calculations!BD50</f>
        <v>0</v>
      </c>
      <c r="S47" s="20">
        <f>-Calculations!BE50</f>
        <v>0</v>
      </c>
      <c r="T47" s="20">
        <f>-Calculations!BF50</f>
        <v>0</v>
      </c>
      <c r="U47" s="20">
        <f>-Calculations!BG50</f>
        <v>0</v>
      </c>
      <c r="V47" s="20">
        <f>-Calculations!BH50</f>
        <v>0</v>
      </c>
      <c r="W47" s="20">
        <f>-Calculations!BI50</f>
        <v>0</v>
      </c>
      <c r="X47" s="20">
        <f>-Calculations!BJ50</f>
        <v>0</v>
      </c>
      <c r="Y47" s="20">
        <f>-Calculations!BK50</f>
        <v>0</v>
      </c>
      <c r="Z47" s="20">
        <f>-Calculations!BL50</f>
        <v>0</v>
      </c>
      <c r="AA47" s="20">
        <f>-Calculations!BM50</f>
        <v>22138.33</v>
      </c>
      <c r="AB47" s="20">
        <f>-Calculations!BN50</f>
        <v>0</v>
      </c>
      <c r="AC47" s="20">
        <f>-Calculations!BO50</f>
        <v>0</v>
      </c>
      <c r="AD47" s="20">
        <f>-Calculations!BP50</f>
        <v>0</v>
      </c>
      <c r="AE47" s="20">
        <f>-Calculations!BQ50</f>
        <v>0</v>
      </c>
      <c r="AF47" s="20">
        <f>-Calculations!BR50</f>
        <v>0</v>
      </c>
      <c r="AG47" s="20">
        <f>-Calculations!BS50</f>
        <v>0</v>
      </c>
      <c r="AH47" s="20">
        <f>-Calculations!BT50</f>
        <v>0</v>
      </c>
      <c r="AI47" s="20">
        <f>-Calculations!BU50</f>
        <v>0</v>
      </c>
      <c r="AJ47" s="20">
        <f>-Calculations!BV50</f>
        <v>0</v>
      </c>
      <c r="AK47" s="20">
        <f>-Calculations!BW50</f>
        <v>0</v>
      </c>
      <c r="AL47" s="20">
        <f>-Calculations!BX50</f>
        <v>0</v>
      </c>
      <c r="AM47" s="20">
        <f>-Calculations!BY50</f>
        <v>0</v>
      </c>
      <c r="AN47" s="20">
        <f>-Calculations!BZ50</f>
        <v>0</v>
      </c>
      <c r="AO47" s="20">
        <f>-Calculations!CA50</f>
        <v>0</v>
      </c>
      <c r="AP47" s="20">
        <f>-Calculations!CB50</f>
        <v>0</v>
      </c>
      <c r="AQ47" s="20">
        <f>-Calculations!CC50</f>
        <v>0</v>
      </c>
      <c r="AR47" s="20">
        <f>-Calculations!CD50</f>
        <v>0</v>
      </c>
      <c r="AS47" s="20">
        <f>-Calculations!CE50</f>
        <v>0</v>
      </c>
      <c r="AT47" s="20">
        <f>-Calculations!CF50</f>
        <v>0</v>
      </c>
      <c r="AU47" s="20">
        <f>-Calculations!CG50</f>
        <v>0</v>
      </c>
      <c r="AV47" s="20">
        <f>-Calculations!CH50</f>
        <v>0</v>
      </c>
      <c r="AW47" s="20">
        <f>-Calculations!CI50</f>
        <v>0</v>
      </c>
      <c r="AX47" s="20">
        <f>-Calculations!CJ50</f>
        <v>0</v>
      </c>
      <c r="AY47" s="20">
        <f>-Calculations!CK50</f>
        <v>0</v>
      </c>
      <c r="AZ47" s="20">
        <f>-Calculations!CL50</f>
        <v>0</v>
      </c>
      <c r="BA47" s="20">
        <f>-Calculations!CM50</f>
        <v>0</v>
      </c>
      <c r="BB47" s="20">
        <f>-Calculations!CN50</f>
        <v>0</v>
      </c>
      <c r="BC47" s="20">
        <f>-Calculations!CO50</f>
        <v>0</v>
      </c>
      <c r="BD47" s="20">
        <f>-Calculations!CP50</f>
        <v>0</v>
      </c>
      <c r="BE47" s="20">
        <f>-Calculations!CQ50</f>
        <v>0</v>
      </c>
      <c r="BF47" s="7"/>
      <c r="BG47" s="7"/>
      <c r="BH47" s="7"/>
      <c r="BI47" s="7"/>
      <c r="BJ47" s="7"/>
      <c r="BK47" s="7"/>
      <c r="BL47" s="7"/>
      <c r="BM47" s="7"/>
      <c r="BN47" s="7"/>
      <c r="BO47" s="7"/>
      <c r="BP47" s="7"/>
      <c r="BQ47" s="7"/>
      <c r="BR47" s="7"/>
    </row>
    <row r="48" spans="1:70" s="5" customFormat="1">
      <c r="A48" s="234">
        <f t="shared" si="32"/>
        <v>44</v>
      </c>
      <c r="B48" t="str">
        <f>Calculations!A51</f>
        <v>01040864</v>
      </c>
      <c r="C48" t="s">
        <v>419</v>
      </c>
      <c r="D48" s="20">
        <f>-Calculations!AP51</f>
        <v>0</v>
      </c>
      <c r="E48" s="20">
        <f>-Calculations!AQ51</f>
        <v>0</v>
      </c>
      <c r="F48" s="20">
        <f>-Calculations!AR51</f>
        <v>0</v>
      </c>
      <c r="G48" s="20">
        <f>-Calculations!AS51</f>
        <v>0</v>
      </c>
      <c r="H48" s="20">
        <f>-Calculations!AT51</f>
        <v>0</v>
      </c>
      <c r="I48" s="20">
        <f>-Calculations!AU51</f>
        <v>0</v>
      </c>
      <c r="J48" s="20">
        <f>-Calculations!AV51</f>
        <v>0</v>
      </c>
      <c r="K48" s="20">
        <f>-Calculations!AW51</f>
        <v>0</v>
      </c>
      <c r="L48" s="20">
        <f>-Calculations!AX51</f>
        <v>0</v>
      </c>
      <c r="M48" s="20">
        <f>-Calculations!AY51</f>
        <v>0</v>
      </c>
      <c r="N48" s="20">
        <f>-Calculations!AZ51</f>
        <v>0</v>
      </c>
      <c r="O48" s="20">
        <f>-Calculations!BA51</f>
        <v>0</v>
      </c>
      <c r="P48" s="20">
        <f>-Calculations!BB51</f>
        <v>0</v>
      </c>
      <c r="Q48" s="20">
        <f>-Calculations!BC51</f>
        <v>0</v>
      </c>
      <c r="R48" s="20">
        <f>-Calculations!BD51</f>
        <v>0</v>
      </c>
      <c r="S48" s="20">
        <f>-Calculations!BE51</f>
        <v>0</v>
      </c>
      <c r="T48" s="20">
        <f>-Calculations!BF51</f>
        <v>0</v>
      </c>
      <c r="U48" s="20">
        <f>-Calculations!BG51</f>
        <v>0</v>
      </c>
      <c r="V48" s="20">
        <f>-Calculations!BH51</f>
        <v>0</v>
      </c>
      <c r="W48" s="20">
        <f>-Calculations!BI51</f>
        <v>0</v>
      </c>
      <c r="X48" s="20">
        <f>-Calculations!BJ51</f>
        <v>0</v>
      </c>
      <c r="Y48" s="20">
        <f>-Calculations!BK51</f>
        <v>0</v>
      </c>
      <c r="Z48" s="20">
        <f>-Calculations!BL51</f>
        <v>0</v>
      </c>
      <c r="AA48" s="20">
        <f>-Calculations!BM51</f>
        <v>0</v>
      </c>
      <c r="AB48" s="20">
        <f>-Calculations!BN51</f>
        <v>0</v>
      </c>
      <c r="AC48" s="20">
        <f>-Calculations!BO51</f>
        <v>0</v>
      </c>
      <c r="AD48" s="20">
        <f>-Calculations!BP51</f>
        <v>0</v>
      </c>
      <c r="AE48" s="20">
        <f>-Calculations!BQ51</f>
        <v>0</v>
      </c>
      <c r="AF48" s="20">
        <f>-Calculations!BR51</f>
        <v>52902.01</v>
      </c>
      <c r="AG48" s="20">
        <f>-Calculations!BS51</f>
        <v>0</v>
      </c>
      <c r="AH48" s="20">
        <f>-Calculations!BT51</f>
        <v>0</v>
      </c>
      <c r="AI48" s="20">
        <f>-Calculations!BU51</f>
        <v>0</v>
      </c>
      <c r="AJ48" s="20">
        <f>-Calculations!BV51</f>
        <v>0</v>
      </c>
      <c r="AK48" s="20">
        <f>-Calculations!BW51</f>
        <v>243.96</v>
      </c>
      <c r="AL48" s="20">
        <f>-Calculations!BX51</f>
        <v>0</v>
      </c>
      <c r="AM48" s="20">
        <f>-Calculations!BY51</f>
        <v>0</v>
      </c>
      <c r="AN48" s="20">
        <f>-Calculations!BZ51</f>
        <v>0</v>
      </c>
      <c r="AO48" s="20">
        <f>-Calculations!CA51</f>
        <v>0</v>
      </c>
      <c r="AP48" s="20">
        <f>-Calculations!CB51</f>
        <v>0</v>
      </c>
      <c r="AQ48" s="20">
        <f>-Calculations!CC51</f>
        <v>0</v>
      </c>
      <c r="AR48" s="20">
        <f>-Calculations!CD51</f>
        <v>0</v>
      </c>
      <c r="AS48" s="20">
        <f>-Calculations!CE51</f>
        <v>0</v>
      </c>
      <c r="AT48" s="20">
        <f>-Calculations!CF51</f>
        <v>0</v>
      </c>
      <c r="AU48" s="20">
        <f>-Calculations!CG51</f>
        <v>0</v>
      </c>
      <c r="AV48" s="20">
        <f>-Calculations!CH51</f>
        <v>0</v>
      </c>
      <c r="AW48" s="20">
        <f>-Calculations!CI51</f>
        <v>0</v>
      </c>
      <c r="AX48" s="20">
        <f>-Calculations!CJ51</f>
        <v>0</v>
      </c>
      <c r="AY48" s="20">
        <f>-Calculations!CK51</f>
        <v>0</v>
      </c>
      <c r="AZ48" s="20">
        <f>-Calculations!CL51</f>
        <v>0</v>
      </c>
      <c r="BA48" s="20">
        <f>-Calculations!CM51</f>
        <v>0</v>
      </c>
      <c r="BB48" s="20">
        <f>-Calculations!CN51</f>
        <v>0</v>
      </c>
      <c r="BC48" s="20">
        <f>-Calculations!CO51</f>
        <v>0</v>
      </c>
      <c r="BD48" s="20">
        <f>-Calculations!CP51</f>
        <v>0</v>
      </c>
      <c r="BE48" s="20">
        <f>-Calculations!CQ51</f>
        <v>0</v>
      </c>
      <c r="BF48" s="7"/>
      <c r="BG48" s="7"/>
      <c r="BH48" s="7"/>
      <c r="BI48" s="7"/>
      <c r="BJ48" s="7"/>
      <c r="BK48" s="7"/>
      <c r="BL48" s="7"/>
      <c r="BM48" s="7"/>
      <c r="BN48" s="7"/>
      <c r="BO48" s="7"/>
      <c r="BP48" s="7"/>
      <c r="BQ48" s="7"/>
      <c r="BR48" s="7"/>
    </row>
    <row r="49" spans="1:70" s="5" customFormat="1">
      <c r="A49" s="234">
        <f t="shared" si="32"/>
        <v>45</v>
      </c>
      <c r="B49" t="str">
        <f>Calculations!A52</f>
        <v>01040999</v>
      </c>
      <c r="C49" t="s">
        <v>392</v>
      </c>
      <c r="D49" s="20">
        <f>-Calculations!AP52</f>
        <v>0</v>
      </c>
      <c r="E49" s="20">
        <f>-Calculations!AQ52</f>
        <v>0</v>
      </c>
      <c r="F49" s="20">
        <f>-Calculations!AR52</f>
        <v>0</v>
      </c>
      <c r="G49" s="20">
        <f>-Calculations!AS52</f>
        <v>0</v>
      </c>
      <c r="H49" s="20">
        <f>-Calculations!AT52</f>
        <v>0</v>
      </c>
      <c r="I49" s="20">
        <f>-Calculations!AU52</f>
        <v>0</v>
      </c>
      <c r="J49" s="20">
        <f>-Calculations!AV52</f>
        <v>0</v>
      </c>
      <c r="K49" s="20">
        <f>-Calculations!AW52</f>
        <v>0</v>
      </c>
      <c r="L49" s="20">
        <f>-Calculations!AX52</f>
        <v>0</v>
      </c>
      <c r="M49" s="20">
        <f>-Calculations!AY52</f>
        <v>0</v>
      </c>
      <c r="N49" s="20">
        <f>-Calculations!AZ52</f>
        <v>0</v>
      </c>
      <c r="O49" s="20">
        <f>-Calculations!BA52</f>
        <v>0</v>
      </c>
      <c r="P49" s="20">
        <f>-Calculations!BB52</f>
        <v>0</v>
      </c>
      <c r="Q49" s="20">
        <f>-Calculations!BC52</f>
        <v>0</v>
      </c>
      <c r="R49" s="20">
        <f>-Calculations!BD52</f>
        <v>0</v>
      </c>
      <c r="S49" s="20">
        <f>-Calculations!BE52</f>
        <v>0</v>
      </c>
      <c r="T49" s="20">
        <f>-Calculations!BF52</f>
        <v>0</v>
      </c>
      <c r="U49" s="20">
        <f>-Calculations!BG52</f>
        <v>0</v>
      </c>
      <c r="V49" s="20">
        <f>-Calculations!BH52</f>
        <v>0</v>
      </c>
      <c r="W49" s="20">
        <f>-Calculations!BI52</f>
        <v>0</v>
      </c>
      <c r="X49" s="20">
        <f>-Calculations!BJ52</f>
        <v>0</v>
      </c>
      <c r="Y49" s="20">
        <f>-Calculations!BK52</f>
        <v>0</v>
      </c>
      <c r="Z49" s="20">
        <f>-Calculations!BL52</f>
        <v>0</v>
      </c>
      <c r="AA49" s="20">
        <f>-Calculations!BM52</f>
        <v>0</v>
      </c>
      <c r="AB49" s="20">
        <f>-Calculations!BN52</f>
        <v>0</v>
      </c>
      <c r="AC49" s="20">
        <f>-Calculations!BO52</f>
        <v>0</v>
      </c>
      <c r="AD49" s="20">
        <f>-Calculations!BP52</f>
        <v>0</v>
      </c>
      <c r="AE49" s="20">
        <f>-Calculations!BQ52</f>
        <v>0</v>
      </c>
      <c r="AF49" s="20">
        <f>-Calculations!BR52</f>
        <v>0</v>
      </c>
      <c r="AG49" s="20">
        <f>-Calculations!BS52</f>
        <v>30007.81</v>
      </c>
      <c r="AH49" s="20">
        <f>-Calculations!BT52</f>
        <v>0</v>
      </c>
      <c r="AI49" s="20">
        <f>-Calculations!BU52</f>
        <v>75135.5</v>
      </c>
      <c r="AJ49" s="20">
        <f>-Calculations!BV52</f>
        <v>856</v>
      </c>
      <c r="AK49" s="20">
        <f>-Calculations!BW52</f>
        <v>0</v>
      </c>
      <c r="AL49" s="20">
        <f>-Calculations!BX52</f>
        <v>143.81</v>
      </c>
      <c r="AM49" s="20">
        <f>-Calculations!BY52</f>
        <v>0</v>
      </c>
      <c r="AN49" s="20">
        <f>-Calculations!BZ52</f>
        <v>0</v>
      </c>
      <c r="AO49" s="20">
        <f>-Calculations!CA52</f>
        <v>0</v>
      </c>
      <c r="AP49" s="20">
        <f>-Calculations!CB52</f>
        <v>0</v>
      </c>
      <c r="AQ49" s="20">
        <f>-Calculations!CC52</f>
        <v>0</v>
      </c>
      <c r="AR49" s="20">
        <f>-Calculations!CD52</f>
        <v>0</v>
      </c>
      <c r="AS49" s="20">
        <f>-Calculations!CE52</f>
        <v>0</v>
      </c>
      <c r="AT49" s="20">
        <f>-Calculations!CF52</f>
        <v>0</v>
      </c>
      <c r="AU49" s="20">
        <f>-Calculations!CG52</f>
        <v>0</v>
      </c>
      <c r="AV49" s="20">
        <f>-Calculations!CH52</f>
        <v>0</v>
      </c>
      <c r="AW49" s="20">
        <f>-Calculations!CI52</f>
        <v>0</v>
      </c>
      <c r="AX49" s="20">
        <f>-Calculations!CJ52</f>
        <v>0</v>
      </c>
      <c r="AY49" s="20">
        <f>-Calculations!CK52</f>
        <v>0</v>
      </c>
      <c r="AZ49" s="20">
        <f>-Calculations!CL52</f>
        <v>0</v>
      </c>
      <c r="BA49" s="20">
        <f>-Calculations!CM52</f>
        <v>0</v>
      </c>
      <c r="BB49" s="20">
        <f>-Calculations!CN52</f>
        <v>0</v>
      </c>
      <c r="BC49" s="20">
        <f>-Calculations!CO52</f>
        <v>0</v>
      </c>
      <c r="BD49" s="20">
        <f>-Calculations!CP52</f>
        <v>0</v>
      </c>
      <c r="BE49" s="20">
        <f>-Calculations!CQ52</f>
        <v>0</v>
      </c>
      <c r="BF49" s="7"/>
      <c r="BG49" s="7"/>
      <c r="BH49" s="7"/>
      <c r="BI49" s="7"/>
      <c r="BJ49" s="7"/>
      <c r="BK49" s="7"/>
      <c r="BL49" s="7"/>
      <c r="BM49" s="7"/>
      <c r="BN49" s="7"/>
      <c r="BO49" s="7"/>
      <c r="BP49" s="7"/>
      <c r="BQ49" s="7"/>
      <c r="BR49" s="7"/>
    </row>
    <row r="50" spans="1:70" s="5" customFormat="1">
      <c r="A50" s="234">
        <f t="shared" si="32"/>
        <v>46</v>
      </c>
      <c r="B50" t="str">
        <f>Calculations!A53</f>
        <v>01041006</v>
      </c>
      <c r="C50" t="s">
        <v>334</v>
      </c>
      <c r="D50" s="20">
        <f>-Calculations!AP53</f>
        <v>0</v>
      </c>
      <c r="E50" s="20">
        <f>-Calculations!AQ53</f>
        <v>0</v>
      </c>
      <c r="F50" s="20">
        <f>-Calculations!AR53</f>
        <v>0</v>
      </c>
      <c r="G50" s="20">
        <f>-Calculations!AS53</f>
        <v>0</v>
      </c>
      <c r="H50" s="20">
        <f>-Calculations!AT53</f>
        <v>0</v>
      </c>
      <c r="I50" s="20">
        <f>-Calculations!AU53</f>
        <v>0</v>
      </c>
      <c r="J50" s="20">
        <f>-Calculations!AV53</f>
        <v>0</v>
      </c>
      <c r="K50" s="20">
        <f>-Calculations!AW53</f>
        <v>0</v>
      </c>
      <c r="L50" s="20">
        <f>-Calculations!AX53</f>
        <v>0</v>
      </c>
      <c r="M50" s="20">
        <f>-Calculations!AY53</f>
        <v>0</v>
      </c>
      <c r="N50" s="20">
        <f>-Calculations!AZ53</f>
        <v>0</v>
      </c>
      <c r="O50" s="20">
        <f>-Calculations!BA53</f>
        <v>0</v>
      </c>
      <c r="P50" s="20">
        <f>-Calculations!BB53</f>
        <v>0</v>
      </c>
      <c r="Q50" s="20">
        <f>-Calculations!BC53</f>
        <v>0</v>
      </c>
      <c r="R50" s="20">
        <f>-Calculations!BD53</f>
        <v>0</v>
      </c>
      <c r="S50" s="20">
        <f>-Calculations!BE53</f>
        <v>0</v>
      </c>
      <c r="T50" s="20">
        <f>-Calculations!BF53</f>
        <v>0</v>
      </c>
      <c r="U50" s="20">
        <f>-Calculations!BG53</f>
        <v>168631.27</v>
      </c>
      <c r="V50" s="20">
        <f>-Calculations!BH53</f>
        <v>0</v>
      </c>
      <c r="W50" s="20">
        <f>-Calculations!BI53</f>
        <v>-16904.900000000001</v>
      </c>
      <c r="X50" s="20">
        <f>-Calculations!BJ53</f>
        <v>0</v>
      </c>
      <c r="Y50" s="20">
        <f>-Calculations!BK53</f>
        <v>0</v>
      </c>
      <c r="Z50" s="20">
        <f>-Calculations!BL53</f>
        <v>0</v>
      </c>
      <c r="AA50" s="20">
        <f>-Calculations!BM53</f>
        <v>0</v>
      </c>
      <c r="AB50" s="20">
        <f>-Calculations!BN53</f>
        <v>0</v>
      </c>
      <c r="AC50" s="20">
        <f>-Calculations!BO53</f>
        <v>0</v>
      </c>
      <c r="AD50" s="20">
        <f>-Calculations!BP53</f>
        <v>0</v>
      </c>
      <c r="AE50" s="20">
        <f>-Calculations!BQ53</f>
        <v>0</v>
      </c>
      <c r="AF50" s="20">
        <f>-Calculations!BR53</f>
        <v>0</v>
      </c>
      <c r="AG50" s="20">
        <f>-Calculations!BS53</f>
        <v>0</v>
      </c>
      <c r="AH50" s="20">
        <f>-Calculations!BT53</f>
        <v>0</v>
      </c>
      <c r="AI50" s="20">
        <f>-Calculations!BU53</f>
        <v>0</v>
      </c>
      <c r="AJ50" s="20">
        <f>-Calculations!BV53</f>
        <v>0</v>
      </c>
      <c r="AK50" s="20">
        <f>-Calculations!BW53</f>
        <v>0</v>
      </c>
      <c r="AL50" s="20">
        <f>-Calculations!BX53</f>
        <v>0</v>
      </c>
      <c r="AM50" s="20">
        <f>-Calculations!BY53</f>
        <v>0</v>
      </c>
      <c r="AN50" s="20">
        <f>-Calculations!BZ53</f>
        <v>0</v>
      </c>
      <c r="AO50" s="20">
        <f>-Calculations!CA53</f>
        <v>0</v>
      </c>
      <c r="AP50" s="20">
        <f>-Calculations!CB53</f>
        <v>0</v>
      </c>
      <c r="AQ50" s="20">
        <f>-Calculations!CC53</f>
        <v>0</v>
      </c>
      <c r="AR50" s="20">
        <f>-Calculations!CD53</f>
        <v>0</v>
      </c>
      <c r="AS50" s="20">
        <f>-Calculations!CE53</f>
        <v>0</v>
      </c>
      <c r="AT50" s="20">
        <f>-Calculations!CF53</f>
        <v>0</v>
      </c>
      <c r="AU50" s="20">
        <f>-Calculations!CG53</f>
        <v>0</v>
      </c>
      <c r="AV50" s="20">
        <f>-Calculations!CH53</f>
        <v>0</v>
      </c>
      <c r="AW50" s="20">
        <f>-Calculations!CI53</f>
        <v>0</v>
      </c>
      <c r="AX50" s="20">
        <f>-Calculations!CJ53</f>
        <v>0</v>
      </c>
      <c r="AY50" s="20">
        <f>-Calculations!CK53</f>
        <v>0</v>
      </c>
      <c r="AZ50" s="20">
        <f>-Calculations!CL53</f>
        <v>0</v>
      </c>
      <c r="BA50" s="20">
        <f>-Calculations!CM53</f>
        <v>0</v>
      </c>
      <c r="BB50" s="20">
        <f>-Calculations!CN53</f>
        <v>0</v>
      </c>
      <c r="BC50" s="20">
        <f>-Calculations!CO53</f>
        <v>0</v>
      </c>
      <c r="BD50" s="20">
        <f>-Calculations!CP53</f>
        <v>0</v>
      </c>
      <c r="BE50" s="20">
        <f>-Calculations!CQ53</f>
        <v>0</v>
      </c>
      <c r="BF50" s="7"/>
      <c r="BG50" s="7"/>
      <c r="BH50" s="7"/>
      <c r="BI50" s="7"/>
      <c r="BJ50" s="7"/>
      <c r="BK50" s="7"/>
      <c r="BL50" s="7"/>
      <c r="BM50" s="7"/>
      <c r="BN50" s="7"/>
      <c r="BO50" s="7"/>
      <c r="BP50" s="7"/>
      <c r="BQ50" s="7"/>
      <c r="BR50" s="7"/>
    </row>
    <row r="51" spans="1:70" s="5" customFormat="1">
      <c r="A51" s="234">
        <f t="shared" si="32"/>
        <v>47</v>
      </c>
      <c r="B51" t="str">
        <f>Calculations!A54</f>
        <v>01041007</v>
      </c>
      <c r="C51" t="s">
        <v>335</v>
      </c>
      <c r="D51" s="20">
        <f>-Calculations!AP54</f>
        <v>0</v>
      </c>
      <c r="E51" s="20">
        <f>-Calculations!AQ54</f>
        <v>0</v>
      </c>
      <c r="F51" s="20">
        <f>-Calculations!AR54</f>
        <v>0</v>
      </c>
      <c r="G51" s="20">
        <f>-Calculations!AS54</f>
        <v>0</v>
      </c>
      <c r="H51" s="20">
        <f>-Calculations!AT54</f>
        <v>0</v>
      </c>
      <c r="I51" s="20">
        <f>-Calculations!AU54</f>
        <v>0</v>
      </c>
      <c r="J51" s="20">
        <f>-Calculations!AV54</f>
        <v>0</v>
      </c>
      <c r="K51" s="20">
        <f>-Calculations!AW54</f>
        <v>0</v>
      </c>
      <c r="L51" s="20">
        <f>-Calculations!AX54</f>
        <v>0</v>
      </c>
      <c r="M51" s="20">
        <f>-Calculations!AY54</f>
        <v>0</v>
      </c>
      <c r="N51" s="20">
        <f>-Calculations!AZ54</f>
        <v>0</v>
      </c>
      <c r="O51" s="20">
        <f>-Calculations!BA54</f>
        <v>0</v>
      </c>
      <c r="P51" s="20">
        <f>-Calculations!BB54</f>
        <v>0</v>
      </c>
      <c r="Q51" s="20">
        <f>-Calculations!BC54</f>
        <v>0</v>
      </c>
      <c r="R51" s="20">
        <f>-Calculations!BD54</f>
        <v>0</v>
      </c>
      <c r="S51" s="20">
        <f>-Calculations!BE54</f>
        <v>0</v>
      </c>
      <c r="T51" s="20">
        <f>-Calculations!BF54</f>
        <v>0</v>
      </c>
      <c r="U51" s="20">
        <f>-Calculations!BG54</f>
        <v>1682784.72</v>
      </c>
      <c r="V51" s="20">
        <f>-Calculations!BH54</f>
        <v>36192.639999999999</v>
      </c>
      <c r="W51" s="20">
        <f>-Calculations!BI54</f>
        <v>2414.58</v>
      </c>
      <c r="X51" s="20">
        <f>-Calculations!BJ54</f>
        <v>0</v>
      </c>
      <c r="Y51" s="20">
        <f>-Calculations!BK54</f>
        <v>0</v>
      </c>
      <c r="Z51" s="20">
        <f>-Calculations!BL54</f>
        <v>0</v>
      </c>
      <c r="AA51" s="20">
        <f>-Calculations!BM54</f>
        <v>0</v>
      </c>
      <c r="AB51" s="20">
        <f>-Calculations!BN54</f>
        <v>0</v>
      </c>
      <c r="AC51" s="20">
        <f>-Calculations!BO54</f>
        <v>0</v>
      </c>
      <c r="AD51" s="20">
        <f>-Calculations!BP54</f>
        <v>0</v>
      </c>
      <c r="AE51" s="20">
        <f>-Calculations!BQ54</f>
        <v>0</v>
      </c>
      <c r="AF51" s="20">
        <f>-Calculations!BR54</f>
        <v>0</v>
      </c>
      <c r="AG51" s="20">
        <f>-Calculations!BS54</f>
        <v>0</v>
      </c>
      <c r="AH51" s="20">
        <f>-Calculations!BT54</f>
        <v>0</v>
      </c>
      <c r="AI51" s="20">
        <f>-Calculations!BU54</f>
        <v>0</v>
      </c>
      <c r="AJ51" s="20">
        <f>-Calculations!BV54</f>
        <v>0</v>
      </c>
      <c r="AK51" s="20">
        <f>-Calculations!BW54</f>
        <v>0</v>
      </c>
      <c r="AL51" s="20">
        <f>-Calculations!BX54</f>
        <v>0</v>
      </c>
      <c r="AM51" s="20">
        <f>-Calculations!BY54</f>
        <v>0</v>
      </c>
      <c r="AN51" s="20">
        <f>-Calculations!BZ54</f>
        <v>0</v>
      </c>
      <c r="AO51" s="20">
        <f>-Calculations!CA54</f>
        <v>0</v>
      </c>
      <c r="AP51" s="20">
        <f>-Calculations!CB54</f>
        <v>0</v>
      </c>
      <c r="AQ51" s="20">
        <f>-Calculations!CC54</f>
        <v>0</v>
      </c>
      <c r="AR51" s="20">
        <f>-Calculations!CD54</f>
        <v>0</v>
      </c>
      <c r="AS51" s="20">
        <f>-Calculations!CE54</f>
        <v>0</v>
      </c>
      <c r="AT51" s="20">
        <f>-Calculations!CF54</f>
        <v>0</v>
      </c>
      <c r="AU51" s="20">
        <f>-Calculations!CG54</f>
        <v>0</v>
      </c>
      <c r="AV51" s="20">
        <f>-Calculations!CH54</f>
        <v>0</v>
      </c>
      <c r="AW51" s="20">
        <f>-Calculations!CI54</f>
        <v>0</v>
      </c>
      <c r="AX51" s="20">
        <f>-Calculations!CJ54</f>
        <v>0</v>
      </c>
      <c r="AY51" s="20">
        <f>-Calculations!CK54</f>
        <v>0</v>
      </c>
      <c r="AZ51" s="20">
        <f>-Calculations!CL54</f>
        <v>0</v>
      </c>
      <c r="BA51" s="20">
        <f>-Calculations!CM54</f>
        <v>0</v>
      </c>
      <c r="BB51" s="20">
        <f>-Calculations!CN54</f>
        <v>0</v>
      </c>
      <c r="BC51" s="20">
        <f>-Calculations!CO54</f>
        <v>0</v>
      </c>
      <c r="BD51" s="20">
        <f>-Calculations!CP54</f>
        <v>0</v>
      </c>
      <c r="BE51" s="20">
        <f>-Calculations!CQ54</f>
        <v>0</v>
      </c>
      <c r="BF51" s="7"/>
      <c r="BG51" s="7"/>
      <c r="BH51" s="7"/>
      <c r="BI51" s="7"/>
      <c r="BJ51" s="7"/>
      <c r="BK51" s="7"/>
      <c r="BL51" s="7"/>
      <c r="BM51" s="7"/>
      <c r="BN51" s="7"/>
      <c r="BO51" s="7"/>
      <c r="BP51" s="7"/>
      <c r="BQ51" s="7"/>
      <c r="BR51" s="7"/>
    </row>
    <row r="52" spans="1:70" s="5" customFormat="1">
      <c r="A52" s="234">
        <f t="shared" si="32"/>
        <v>48</v>
      </c>
      <c r="B52" t="str">
        <f>Calculations!A55</f>
        <v>01041081</v>
      </c>
      <c r="C52" t="s">
        <v>393</v>
      </c>
      <c r="D52" s="20">
        <f>-Calculations!AP55</f>
        <v>0</v>
      </c>
      <c r="E52" s="20">
        <f>-Calculations!AQ55</f>
        <v>0</v>
      </c>
      <c r="F52" s="20">
        <f>-Calculations!AR55</f>
        <v>0</v>
      </c>
      <c r="G52" s="20">
        <f>-Calculations!AS55</f>
        <v>0</v>
      </c>
      <c r="H52" s="20">
        <f>-Calculations!AT55</f>
        <v>0</v>
      </c>
      <c r="I52" s="20">
        <f>-Calculations!AU55</f>
        <v>0</v>
      </c>
      <c r="J52" s="20">
        <f>-Calculations!AV55</f>
        <v>0</v>
      </c>
      <c r="K52" s="20">
        <f>-Calculations!AW55</f>
        <v>0</v>
      </c>
      <c r="L52" s="20">
        <f>-Calculations!AX55</f>
        <v>0</v>
      </c>
      <c r="M52" s="20">
        <f>-Calculations!AY55</f>
        <v>0</v>
      </c>
      <c r="N52" s="20">
        <f>-Calculations!AZ55</f>
        <v>0</v>
      </c>
      <c r="O52" s="20">
        <f>-Calculations!BA55</f>
        <v>0</v>
      </c>
      <c r="P52" s="20">
        <f>-Calculations!BB55</f>
        <v>0</v>
      </c>
      <c r="Q52" s="20">
        <f>-Calculations!BC55</f>
        <v>0</v>
      </c>
      <c r="R52" s="20">
        <f>-Calculations!BD55</f>
        <v>0</v>
      </c>
      <c r="S52" s="20">
        <f>-Calculations!BE55</f>
        <v>0</v>
      </c>
      <c r="T52" s="20">
        <f>-Calculations!BF55</f>
        <v>0</v>
      </c>
      <c r="U52" s="20">
        <f>-Calculations!BG55</f>
        <v>0</v>
      </c>
      <c r="V52" s="20">
        <f>-Calculations!BH55</f>
        <v>0</v>
      </c>
      <c r="W52" s="20">
        <f>-Calculations!BI55</f>
        <v>0</v>
      </c>
      <c r="X52" s="20">
        <f>-Calculations!BJ55</f>
        <v>0</v>
      </c>
      <c r="Y52" s="20">
        <f>-Calculations!BK55</f>
        <v>0</v>
      </c>
      <c r="Z52" s="20">
        <f>-Calculations!BL55</f>
        <v>0</v>
      </c>
      <c r="AA52" s="20">
        <f>-Calculations!BM55</f>
        <v>0</v>
      </c>
      <c r="AB52" s="20">
        <f>-Calculations!BN55</f>
        <v>0</v>
      </c>
      <c r="AC52" s="20">
        <f>-Calculations!BO55</f>
        <v>0</v>
      </c>
      <c r="AD52" s="20">
        <f>-Calculations!BP55</f>
        <v>0</v>
      </c>
      <c r="AE52" s="20">
        <f>-Calculations!BQ55</f>
        <v>0</v>
      </c>
      <c r="AF52" s="20">
        <f>-Calculations!BR55</f>
        <v>0</v>
      </c>
      <c r="AG52" s="20">
        <f>-Calculations!BS55</f>
        <v>0</v>
      </c>
      <c r="AH52" s="20">
        <f>-Calculations!BT55</f>
        <v>0</v>
      </c>
      <c r="AI52" s="20">
        <f>-Calculations!BU55</f>
        <v>387067.05</v>
      </c>
      <c r="AJ52" s="20">
        <f>-Calculations!BV55</f>
        <v>408.49</v>
      </c>
      <c r="AK52" s="20">
        <f>-Calculations!BW55</f>
        <v>0</v>
      </c>
      <c r="AL52" s="20">
        <f>-Calculations!BX55</f>
        <v>1605</v>
      </c>
      <c r="AM52" s="20">
        <f>-Calculations!BY55</f>
        <v>0</v>
      </c>
      <c r="AN52" s="20">
        <f>-Calculations!BZ55</f>
        <v>0</v>
      </c>
      <c r="AO52" s="20">
        <f>-Calculations!CA55</f>
        <v>0</v>
      </c>
      <c r="AP52" s="20">
        <f>-Calculations!CB55</f>
        <v>0</v>
      </c>
      <c r="AQ52" s="20">
        <f>-Calculations!CC55</f>
        <v>0</v>
      </c>
      <c r="AR52" s="20">
        <f>-Calculations!CD55</f>
        <v>0</v>
      </c>
      <c r="AS52" s="20">
        <f>-Calculations!CE55</f>
        <v>0</v>
      </c>
      <c r="AT52" s="20">
        <f>-Calculations!CF55</f>
        <v>0</v>
      </c>
      <c r="AU52" s="20">
        <f>-Calculations!CG55</f>
        <v>0</v>
      </c>
      <c r="AV52" s="20">
        <f>-Calculations!CH55</f>
        <v>0</v>
      </c>
      <c r="AW52" s="20">
        <f>-Calculations!CI55</f>
        <v>0</v>
      </c>
      <c r="AX52" s="20">
        <f>-Calculations!CJ55</f>
        <v>0</v>
      </c>
      <c r="AY52" s="20">
        <f>-Calculations!CK55</f>
        <v>0</v>
      </c>
      <c r="AZ52" s="20">
        <f>-Calculations!CL55</f>
        <v>0</v>
      </c>
      <c r="BA52" s="20">
        <f>-Calculations!CM55</f>
        <v>0</v>
      </c>
      <c r="BB52" s="20">
        <f>-Calculations!CN55</f>
        <v>0</v>
      </c>
      <c r="BC52" s="20">
        <f>-Calculations!CO55</f>
        <v>0</v>
      </c>
      <c r="BD52" s="20">
        <f>-Calculations!CP55</f>
        <v>0</v>
      </c>
      <c r="BE52" s="20">
        <f>-Calculations!CQ55</f>
        <v>0</v>
      </c>
      <c r="BF52" s="7"/>
      <c r="BG52" s="7"/>
      <c r="BH52" s="7"/>
      <c r="BI52" s="7"/>
      <c r="BJ52" s="7"/>
      <c r="BK52" s="7"/>
      <c r="BL52" s="7"/>
      <c r="BM52" s="7"/>
      <c r="BN52" s="7"/>
      <c r="BO52" s="7"/>
      <c r="BP52" s="7"/>
      <c r="BQ52" s="7"/>
      <c r="BR52" s="7"/>
    </row>
    <row r="53" spans="1:70" s="5" customFormat="1">
      <c r="A53" s="234">
        <f t="shared" si="32"/>
        <v>49</v>
      </c>
      <c r="B53" t="str">
        <f>Calculations!A56</f>
        <v>01041294</v>
      </c>
      <c r="C53" t="s">
        <v>394</v>
      </c>
      <c r="D53" s="20">
        <f>-Calculations!AP56</f>
        <v>0</v>
      </c>
      <c r="E53" s="20">
        <f>-Calculations!AQ56</f>
        <v>0</v>
      </c>
      <c r="F53" s="20">
        <f>-Calculations!AR56</f>
        <v>0</v>
      </c>
      <c r="G53" s="20">
        <f>-Calculations!AS56</f>
        <v>0</v>
      </c>
      <c r="H53" s="20">
        <f>-Calculations!AT56</f>
        <v>0</v>
      </c>
      <c r="I53" s="20">
        <f>-Calculations!AU56</f>
        <v>0</v>
      </c>
      <c r="J53" s="20">
        <f>-Calculations!AV56</f>
        <v>0</v>
      </c>
      <c r="K53" s="20">
        <f>-Calculations!AW56</f>
        <v>0</v>
      </c>
      <c r="L53" s="20">
        <f>-Calculations!AX56</f>
        <v>0</v>
      </c>
      <c r="M53" s="20">
        <f>-Calculations!AY56</f>
        <v>0</v>
      </c>
      <c r="N53" s="20">
        <f>-Calculations!AZ56</f>
        <v>0</v>
      </c>
      <c r="O53" s="20">
        <f>-Calculations!BA56</f>
        <v>0</v>
      </c>
      <c r="P53" s="20">
        <f>-Calculations!BB56</f>
        <v>0</v>
      </c>
      <c r="Q53" s="20">
        <f>-Calculations!BC56</f>
        <v>0</v>
      </c>
      <c r="R53" s="20">
        <f>-Calculations!BD56</f>
        <v>0</v>
      </c>
      <c r="S53" s="20">
        <f>-Calculations!BE56</f>
        <v>0</v>
      </c>
      <c r="T53" s="20">
        <f>-Calculations!BF56</f>
        <v>0</v>
      </c>
      <c r="U53" s="20">
        <f>-Calculations!BG56</f>
        <v>0</v>
      </c>
      <c r="V53" s="20">
        <f>-Calculations!BH56</f>
        <v>0</v>
      </c>
      <c r="W53" s="20">
        <f>-Calculations!BI56</f>
        <v>0</v>
      </c>
      <c r="X53" s="20">
        <f>-Calculations!BJ56</f>
        <v>0</v>
      </c>
      <c r="Y53" s="20">
        <f>-Calculations!BK56</f>
        <v>0</v>
      </c>
      <c r="Z53" s="20">
        <f>-Calculations!BL56</f>
        <v>0</v>
      </c>
      <c r="AA53" s="20">
        <f>-Calculations!BM56</f>
        <v>0</v>
      </c>
      <c r="AB53" s="20">
        <f>-Calculations!BN56</f>
        <v>0</v>
      </c>
      <c r="AC53" s="20">
        <f>-Calculations!BO56</f>
        <v>0</v>
      </c>
      <c r="AD53" s="20">
        <f>-Calculations!BP56</f>
        <v>0</v>
      </c>
      <c r="AE53" s="20">
        <f>-Calculations!BQ56</f>
        <v>0</v>
      </c>
      <c r="AF53" s="20">
        <f>-Calculations!BR56</f>
        <v>0</v>
      </c>
      <c r="AG53" s="20">
        <f>-Calculations!BS56</f>
        <v>0</v>
      </c>
      <c r="AH53" s="20">
        <f>-Calculations!BT56</f>
        <v>0</v>
      </c>
      <c r="AI53" s="20">
        <f>-Calculations!BU56</f>
        <v>0</v>
      </c>
      <c r="AJ53" s="20">
        <f>-Calculations!BV56</f>
        <v>0</v>
      </c>
      <c r="AK53" s="20">
        <f>-Calculations!BW56</f>
        <v>0</v>
      </c>
      <c r="AL53" s="20">
        <f>-Calculations!BX56</f>
        <v>52104.38</v>
      </c>
      <c r="AM53" s="20">
        <f>-Calculations!BY56</f>
        <v>0</v>
      </c>
      <c r="AN53" s="20">
        <f>-Calculations!BZ56</f>
        <v>0</v>
      </c>
      <c r="AO53" s="20">
        <f>-Calculations!CA56</f>
        <v>0</v>
      </c>
      <c r="AP53" s="20">
        <f>-Calculations!CB56</f>
        <v>0</v>
      </c>
      <c r="AQ53" s="20">
        <f>-Calculations!CC56</f>
        <v>0</v>
      </c>
      <c r="AR53" s="20">
        <f>-Calculations!CD56</f>
        <v>0</v>
      </c>
      <c r="AS53" s="20">
        <f>-Calculations!CE56</f>
        <v>0</v>
      </c>
      <c r="AT53" s="20">
        <f>-Calculations!CF56</f>
        <v>0</v>
      </c>
      <c r="AU53" s="20">
        <f>-Calculations!CG56</f>
        <v>0</v>
      </c>
      <c r="AV53" s="20">
        <f>-Calculations!CH56</f>
        <v>0</v>
      </c>
      <c r="AW53" s="20">
        <f>-Calculations!CI56</f>
        <v>0</v>
      </c>
      <c r="AX53" s="20">
        <f>-Calculations!CJ56</f>
        <v>0</v>
      </c>
      <c r="AY53" s="20">
        <f>-Calculations!CK56</f>
        <v>0</v>
      </c>
      <c r="AZ53" s="20">
        <f>-Calculations!CL56</f>
        <v>0</v>
      </c>
      <c r="BA53" s="20">
        <f>-Calculations!CM56</f>
        <v>0</v>
      </c>
      <c r="BB53" s="20">
        <f>-Calculations!CN56</f>
        <v>0</v>
      </c>
      <c r="BC53" s="20">
        <f>-Calculations!CO56</f>
        <v>0</v>
      </c>
      <c r="BD53" s="20">
        <f>-Calculations!CP56</f>
        <v>0</v>
      </c>
      <c r="BE53" s="20">
        <f>-Calculations!CQ56</f>
        <v>0</v>
      </c>
      <c r="BF53" s="7"/>
      <c r="BG53" s="7"/>
      <c r="BH53" s="7"/>
      <c r="BI53" s="7"/>
      <c r="BJ53" s="7"/>
      <c r="BK53" s="7"/>
      <c r="BL53" s="7"/>
      <c r="BM53" s="7"/>
      <c r="BN53" s="7"/>
      <c r="BO53" s="7"/>
      <c r="BP53" s="7"/>
      <c r="BQ53" s="7"/>
      <c r="BR53" s="7"/>
    </row>
    <row r="54" spans="1:70" s="5" customFormat="1">
      <c r="A54" s="234">
        <f t="shared" si="32"/>
        <v>50</v>
      </c>
      <c r="B54" s="70"/>
      <c r="C54" s="5" t="s">
        <v>347</v>
      </c>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0">
        <v>-9903.3700000000008</v>
      </c>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7"/>
      <c r="BG54" s="7"/>
      <c r="BH54" s="7"/>
      <c r="BI54" s="7"/>
      <c r="BJ54" s="7"/>
      <c r="BK54" s="7"/>
      <c r="BL54" s="7"/>
      <c r="BM54" s="7"/>
      <c r="BN54" s="7"/>
      <c r="BO54" s="7"/>
      <c r="BP54" s="7"/>
      <c r="BQ54" s="7"/>
      <c r="BR54" s="7"/>
    </row>
    <row r="55" spans="1:70" s="5" customFormat="1">
      <c r="A55" s="234">
        <f t="shared" si="32"/>
        <v>51</v>
      </c>
      <c r="C55" s="231" t="s">
        <v>142</v>
      </c>
      <c r="D55" s="216"/>
      <c r="E55" s="216"/>
      <c r="F55" s="216"/>
      <c r="G55" s="216"/>
      <c r="H55" s="216"/>
      <c r="I55" s="216"/>
      <c r="J55" s="216"/>
      <c r="K55" s="216"/>
      <c r="L55" s="216"/>
      <c r="M55" s="216"/>
      <c r="N55" s="216"/>
      <c r="O55" s="216"/>
      <c r="P55" s="216"/>
      <c r="Q55" s="216">
        <v>-352690.22</v>
      </c>
      <c r="R55" s="216"/>
      <c r="S55" s="216"/>
      <c r="T55" s="216"/>
      <c r="U55" s="216"/>
      <c r="V55" s="216"/>
      <c r="W55" s="216"/>
      <c r="X55" s="216"/>
      <c r="Y55" s="216"/>
      <c r="Z55" s="216"/>
      <c r="AA55" s="216"/>
      <c r="AB55" s="216"/>
      <c r="AC55" s="216"/>
      <c r="AD55" s="216"/>
      <c r="AE55" s="20"/>
      <c r="AF55" s="216"/>
      <c r="AG55" s="216"/>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row>
    <row r="56" spans="1:70">
      <c r="A56" s="234">
        <f t="shared" si="32"/>
        <v>52</v>
      </c>
      <c r="C56" s="2" t="s">
        <v>143</v>
      </c>
      <c r="D56" s="20"/>
      <c r="E56" s="20"/>
      <c r="F56" s="20"/>
      <c r="G56" s="20"/>
      <c r="H56" s="20"/>
      <c r="I56" s="20"/>
      <c r="J56" s="20"/>
      <c r="K56" s="20"/>
      <c r="L56" s="20"/>
      <c r="M56" s="20"/>
      <c r="N56" s="20"/>
      <c r="O56" s="20"/>
      <c r="P56" s="20"/>
      <c r="Q56" s="216">
        <v>-762863.21</v>
      </c>
      <c r="R56" s="20"/>
      <c r="S56" s="20"/>
      <c r="T56" s="20"/>
      <c r="U56" s="20"/>
      <c r="V56" s="20"/>
      <c r="W56" s="20"/>
      <c r="X56" s="20"/>
      <c r="Y56" s="20"/>
      <c r="Z56" s="20"/>
      <c r="AA56" s="20"/>
      <c r="AB56" s="20"/>
      <c r="AC56" s="20"/>
      <c r="AD56" s="20"/>
      <c r="AE56" s="20"/>
      <c r="AF56" s="20"/>
      <c r="AG56" s="20"/>
    </row>
    <row r="57" spans="1:70">
      <c r="A57" s="234">
        <f t="shared" si="32"/>
        <v>53</v>
      </c>
      <c r="C57" s="2" t="s">
        <v>144</v>
      </c>
      <c r="D57" s="20"/>
      <c r="E57" s="20"/>
      <c r="F57" s="20"/>
      <c r="G57" s="20"/>
      <c r="H57" s="20"/>
      <c r="I57" s="20"/>
      <c r="J57" s="20"/>
      <c r="K57" s="20"/>
      <c r="L57" s="20"/>
      <c r="M57" s="20"/>
      <c r="N57" s="20"/>
      <c r="O57" s="20"/>
      <c r="P57" s="20"/>
      <c r="Q57" s="216">
        <v>-154639.31</v>
      </c>
      <c r="R57" s="20"/>
      <c r="S57" s="20"/>
      <c r="T57" s="20"/>
      <c r="U57" s="20"/>
      <c r="V57" s="20"/>
      <c r="W57" s="20"/>
      <c r="X57" s="20"/>
      <c r="Y57" s="20"/>
      <c r="Z57" s="20"/>
      <c r="AA57" s="20"/>
      <c r="AB57" s="20"/>
      <c r="AC57" s="20"/>
      <c r="AD57" s="20"/>
      <c r="AE57" s="20"/>
      <c r="AF57" s="20"/>
      <c r="AG57" s="20"/>
    </row>
    <row r="58" spans="1:70">
      <c r="A58" s="234">
        <f t="shared" si="32"/>
        <v>54</v>
      </c>
      <c r="C58" s="215" t="s">
        <v>306</v>
      </c>
      <c r="D58" s="20"/>
      <c r="E58" s="20"/>
      <c r="F58" s="20"/>
      <c r="G58" s="20"/>
      <c r="H58" s="20">
        <v>-651869</v>
      </c>
      <c r="I58" s="20"/>
      <c r="J58" s="20"/>
      <c r="K58" s="20"/>
      <c r="L58" s="20"/>
      <c r="M58" s="20"/>
      <c r="N58" s="20"/>
      <c r="O58" s="20"/>
      <c r="P58" s="20"/>
      <c r="Q58" s="20"/>
      <c r="R58" s="20"/>
      <c r="S58" s="20"/>
      <c r="T58" s="20"/>
      <c r="U58" s="20"/>
      <c r="V58" s="20"/>
      <c r="W58" s="20"/>
      <c r="X58" s="20"/>
      <c r="Y58" s="20"/>
      <c r="Z58" s="20"/>
      <c r="AA58" s="20"/>
      <c r="AB58" s="20">
        <v>-195482.4</v>
      </c>
      <c r="AC58" s="20"/>
      <c r="AD58" s="20"/>
      <c r="AE58" s="20"/>
      <c r="AF58" s="20"/>
      <c r="AG58" s="20"/>
    </row>
    <row r="59" spans="1:70">
      <c r="A59" s="234">
        <f t="shared" si="32"/>
        <v>55</v>
      </c>
      <c r="C59" s="215" t="s">
        <v>346</v>
      </c>
      <c r="D59" s="20"/>
      <c r="E59" s="20"/>
      <c r="F59" s="20"/>
      <c r="G59" s="20"/>
      <c r="H59" s="20"/>
      <c r="I59" s="20"/>
      <c r="J59" s="20"/>
      <c r="K59" s="20"/>
      <c r="L59" s="20"/>
      <c r="M59" s="20"/>
      <c r="N59" s="20"/>
      <c r="O59" s="20"/>
      <c r="P59" s="20"/>
      <c r="Q59" s="20"/>
      <c r="R59" s="20"/>
      <c r="S59" s="20"/>
      <c r="T59" s="20"/>
      <c r="U59" s="20"/>
      <c r="V59" s="20"/>
      <c r="W59" s="20"/>
      <c r="X59" s="20"/>
      <c r="Y59" s="20"/>
      <c r="Z59" s="20"/>
      <c r="AA59" s="20"/>
      <c r="AB59" s="20">
        <v>-644.83000000000004</v>
      </c>
      <c r="AC59" s="20"/>
      <c r="AD59" s="20"/>
      <c r="AE59" s="20"/>
      <c r="AF59" s="20"/>
      <c r="AG59" s="20"/>
    </row>
    <row r="60" spans="1:70">
      <c r="A60" s="234">
        <f t="shared" si="32"/>
        <v>56</v>
      </c>
      <c r="C60" s="215" t="s">
        <v>305</v>
      </c>
      <c r="D60" s="20"/>
      <c r="E60" s="20"/>
      <c r="F60" s="20"/>
      <c r="G60" s="20"/>
      <c r="H60" s="20"/>
      <c r="I60" s="20"/>
      <c r="J60" s="20"/>
      <c r="K60" s="20"/>
      <c r="L60" s="20"/>
      <c r="M60" s="20"/>
      <c r="N60" s="20"/>
      <c r="O60" s="20"/>
      <c r="P60" s="20"/>
      <c r="Q60" s="20"/>
      <c r="R60" s="20"/>
      <c r="S60" s="20"/>
      <c r="T60" s="20"/>
      <c r="U60" s="216">
        <v>-464004.12</v>
      </c>
      <c r="V60" s="20"/>
      <c r="W60" s="20"/>
      <c r="X60" s="20"/>
      <c r="Y60" s="20"/>
      <c r="Z60" s="20"/>
      <c r="AA60" s="20"/>
      <c r="AB60" s="20"/>
      <c r="AC60" s="20"/>
      <c r="AD60" s="20"/>
      <c r="AE60" s="20"/>
      <c r="AF60" s="20"/>
      <c r="AG60" s="20"/>
      <c r="AO60" s="20">
        <v>-57665.56</v>
      </c>
    </row>
    <row r="61" spans="1:70">
      <c r="A61" s="234">
        <f t="shared" si="32"/>
        <v>57</v>
      </c>
      <c r="C61" s="215" t="s">
        <v>349</v>
      </c>
      <c r="D61" s="20"/>
      <c r="E61" s="20"/>
      <c r="F61" s="20"/>
      <c r="G61" s="20"/>
      <c r="H61" s="20"/>
      <c r="I61" s="20"/>
      <c r="J61" s="20"/>
      <c r="K61" s="20"/>
      <c r="L61" s="20"/>
      <c r="M61" s="20"/>
      <c r="N61" s="20"/>
      <c r="O61" s="20"/>
      <c r="P61" s="20"/>
      <c r="Q61" s="20"/>
      <c r="R61" s="20"/>
      <c r="S61" s="20"/>
      <c r="T61" s="20"/>
      <c r="U61" s="216"/>
      <c r="V61" s="20"/>
      <c r="W61" s="20"/>
      <c r="X61" s="20"/>
      <c r="Y61" s="20"/>
      <c r="Z61" s="20"/>
      <c r="AA61" s="20"/>
      <c r="AB61" s="20">
        <v>-1204.83</v>
      </c>
      <c r="AC61" s="20"/>
      <c r="AD61" s="20"/>
      <c r="AE61" s="20"/>
      <c r="AF61" s="20"/>
      <c r="AG61" s="20"/>
      <c r="AO61" s="20">
        <v>-2172371.5699999998</v>
      </c>
    </row>
    <row r="62" spans="1:70">
      <c r="A62" s="234">
        <f t="shared" si="32"/>
        <v>58</v>
      </c>
      <c r="C62" s="215" t="s">
        <v>348</v>
      </c>
      <c r="D62" s="20"/>
      <c r="E62" s="20"/>
      <c r="F62" s="20"/>
      <c r="G62" s="20"/>
      <c r="H62" s="20"/>
      <c r="I62" s="20"/>
      <c r="J62" s="20"/>
      <c r="K62" s="20"/>
      <c r="L62" s="20"/>
      <c r="M62" s="20"/>
      <c r="N62" s="20"/>
      <c r="O62" s="20"/>
      <c r="P62" s="20"/>
      <c r="Q62" s="20"/>
      <c r="R62" s="20"/>
      <c r="S62" s="20"/>
      <c r="T62" s="20"/>
      <c r="U62" s="216"/>
      <c r="V62" s="20"/>
      <c r="W62" s="20"/>
      <c r="X62" s="20"/>
      <c r="Y62" s="20"/>
      <c r="Z62" s="20"/>
      <c r="AA62" s="20"/>
      <c r="AB62" s="20">
        <v>-4756.34</v>
      </c>
      <c r="AC62" s="20"/>
      <c r="AD62" s="20"/>
      <c r="AE62" s="20"/>
      <c r="AF62" s="20"/>
      <c r="AG62" s="20"/>
      <c r="AO62" s="20"/>
    </row>
    <row r="63" spans="1:70">
      <c r="A63" s="234">
        <f t="shared" si="32"/>
        <v>59</v>
      </c>
      <c r="C63" s="215" t="s">
        <v>350</v>
      </c>
      <c r="D63" s="20"/>
      <c r="E63" s="20"/>
      <c r="F63" s="20"/>
      <c r="G63" s="20"/>
      <c r="H63" s="20"/>
      <c r="I63" s="20"/>
      <c r="J63" s="20"/>
      <c r="K63" s="20"/>
      <c r="L63" s="20"/>
      <c r="M63" s="20"/>
      <c r="N63" s="20"/>
      <c r="O63" s="20"/>
      <c r="P63" s="20"/>
      <c r="Q63" s="20"/>
      <c r="R63" s="20"/>
      <c r="S63" s="20"/>
      <c r="T63" s="20"/>
      <c r="U63" s="216"/>
      <c r="V63" s="20"/>
      <c r="W63" s="20"/>
      <c r="X63" s="20"/>
      <c r="Y63" s="20"/>
      <c r="Z63" s="20"/>
      <c r="AA63" s="20"/>
      <c r="AB63" s="20">
        <v>-5000</v>
      </c>
      <c r="AC63" s="20"/>
      <c r="AD63" s="20"/>
      <c r="AE63" s="20"/>
      <c r="AF63" s="20"/>
      <c r="AG63" s="20"/>
      <c r="AO63" s="20"/>
    </row>
    <row r="64" spans="1:70">
      <c r="A64" s="234">
        <f t="shared" si="32"/>
        <v>60</v>
      </c>
      <c r="C64" s="215" t="s">
        <v>357</v>
      </c>
      <c r="D64" s="20"/>
      <c r="E64" s="20"/>
      <c r="F64" s="20"/>
      <c r="G64" s="20"/>
      <c r="H64" s="20"/>
      <c r="I64" s="20"/>
      <c r="J64" s="20"/>
      <c r="K64" s="20"/>
      <c r="L64" s="20"/>
      <c r="M64" s="20"/>
      <c r="N64" s="20"/>
      <c r="O64" s="20"/>
      <c r="P64" s="20"/>
      <c r="Q64" s="20"/>
      <c r="R64" s="20"/>
      <c r="S64" s="20"/>
      <c r="T64" s="20"/>
      <c r="U64" s="216"/>
      <c r="V64" s="20"/>
      <c r="W64" s="20"/>
      <c r="X64" s="20"/>
      <c r="Y64" s="20"/>
      <c r="Z64" s="20"/>
      <c r="AA64" s="20"/>
      <c r="AB64" s="20"/>
      <c r="AC64" s="20"/>
      <c r="AD64" s="20"/>
      <c r="AE64" s="20">
        <v>-411028.47999999998</v>
      </c>
      <c r="AF64" s="20"/>
      <c r="AG64" s="20"/>
      <c r="AO64" s="20">
        <v>-146048.74</v>
      </c>
    </row>
    <row r="65" spans="1:70">
      <c r="A65" s="234">
        <f t="shared" si="32"/>
        <v>61</v>
      </c>
      <c r="C65" s="215" t="s">
        <v>358</v>
      </c>
      <c r="D65" s="20"/>
      <c r="E65" s="20"/>
      <c r="F65" s="20"/>
      <c r="G65" s="20"/>
      <c r="H65" s="20"/>
      <c r="I65" s="20"/>
      <c r="J65" s="20"/>
      <c r="K65" s="20"/>
      <c r="L65" s="20"/>
      <c r="M65" s="20"/>
      <c r="N65" s="20"/>
      <c r="O65" s="20"/>
      <c r="P65" s="20"/>
      <c r="Q65" s="20"/>
      <c r="R65" s="20"/>
      <c r="S65" s="20"/>
      <c r="T65" s="20"/>
      <c r="U65" s="216"/>
      <c r="V65" s="20"/>
      <c r="W65" s="20"/>
      <c r="X65" s="20"/>
      <c r="Y65" s="20"/>
      <c r="Z65" s="20"/>
      <c r="AA65" s="20"/>
      <c r="AB65" s="20"/>
      <c r="AC65" s="20"/>
      <c r="AD65" s="20"/>
      <c r="AE65" s="20">
        <v>-157612</v>
      </c>
      <c r="AF65" s="20"/>
      <c r="AG65" s="20"/>
      <c r="AO65" s="20">
        <v>-226875.44</v>
      </c>
    </row>
    <row r="66" spans="1:70">
      <c r="A66" s="234">
        <f t="shared" si="32"/>
        <v>62</v>
      </c>
      <c r="C66" s="215" t="s">
        <v>420</v>
      </c>
      <c r="D66" s="20"/>
      <c r="E66" s="20"/>
      <c r="F66" s="20"/>
      <c r="G66" s="20"/>
      <c r="H66" s="20"/>
      <c r="I66" s="20"/>
      <c r="J66" s="20"/>
      <c r="K66" s="20"/>
      <c r="L66" s="20"/>
      <c r="M66" s="20"/>
      <c r="N66" s="20"/>
      <c r="O66" s="20"/>
      <c r="P66" s="20"/>
      <c r="Q66" s="20"/>
      <c r="R66" s="20"/>
      <c r="S66" s="20"/>
      <c r="T66" s="20"/>
      <c r="U66" s="216"/>
      <c r="V66" s="20"/>
      <c r="W66" s="20"/>
      <c r="X66" s="20"/>
      <c r="Y66" s="20"/>
      <c r="Z66" s="20"/>
      <c r="AA66" s="20"/>
      <c r="AB66" s="20"/>
      <c r="AC66" s="20"/>
      <c r="AD66" s="20"/>
      <c r="AE66" s="20"/>
      <c r="AF66" s="20"/>
      <c r="AG66" s="20"/>
      <c r="AO66" s="20">
        <v>-56218.86</v>
      </c>
    </row>
    <row r="67" spans="1:70" ht="13.5" thickBot="1">
      <c r="A67" s="234">
        <f t="shared" si="32"/>
        <v>63</v>
      </c>
      <c r="C67" s="3" t="s">
        <v>126</v>
      </c>
      <c r="D67" s="52">
        <f t="shared" ref="D67:AO67" si="33">SUM(D5:D66)</f>
        <v>10750282.300000001</v>
      </c>
      <c r="E67" s="52">
        <f t="shared" si="33"/>
        <v>0</v>
      </c>
      <c r="F67" s="52">
        <f t="shared" si="33"/>
        <v>383381</v>
      </c>
      <c r="G67" s="52">
        <f t="shared" si="33"/>
        <v>4579607.57</v>
      </c>
      <c r="H67" s="52">
        <f t="shared" si="33"/>
        <v>19719894.529999997</v>
      </c>
      <c r="I67" s="52">
        <f t="shared" si="33"/>
        <v>54606.11</v>
      </c>
      <c r="J67" s="52">
        <f t="shared" si="33"/>
        <v>-49598.2</v>
      </c>
      <c r="K67" s="52">
        <f t="shared" si="33"/>
        <v>0</v>
      </c>
      <c r="L67" s="52">
        <f t="shared" si="33"/>
        <v>167105.60000000001</v>
      </c>
      <c r="M67" s="52">
        <f t="shared" si="33"/>
        <v>1256.4500000000003</v>
      </c>
      <c r="N67" s="52">
        <f t="shared" si="33"/>
        <v>909649.35</v>
      </c>
      <c r="O67" s="52">
        <f t="shared" si="33"/>
        <v>-85401.47</v>
      </c>
      <c r="P67" s="52">
        <f t="shared" si="33"/>
        <v>2464964.9200000004</v>
      </c>
      <c r="Q67" s="52">
        <f t="shared" si="33"/>
        <v>29623073.130000003</v>
      </c>
      <c r="R67" s="52">
        <f t="shared" si="33"/>
        <v>928339.97</v>
      </c>
      <c r="S67" s="52">
        <f t="shared" si="33"/>
        <v>-90949.73</v>
      </c>
      <c r="T67" s="52">
        <f t="shared" si="33"/>
        <v>1561224.3499999999</v>
      </c>
      <c r="U67" s="52">
        <f t="shared" si="33"/>
        <v>22674018.179999996</v>
      </c>
      <c r="V67" s="52">
        <f t="shared" si="33"/>
        <v>54085.869999999995</v>
      </c>
      <c r="W67" s="52">
        <f t="shared" si="33"/>
        <v>64508.26</v>
      </c>
      <c r="X67" s="52">
        <f t="shared" si="33"/>
        <v>195458.72999999998</v>
      </c>
      <c r="Y67" s="52">
        <f t="shared" si="33"/>
        <v>11776.61</v>
      </c>
      <c r="Z67" s="52">
        <f t="shared" si="33"/>
        <v>23787.43</v>
      </c>
      <c r="AA67" s="52">
        <f t="shared" si="33"/>
        <v>232931.84999999992</v>
      </c>
      <c r="AB67" s="52">
        <f t="shared" si="33"/>
        <v>14473953.15</v>
      </c>
      <c r="AC67" s="52">
        <f t="shared" si="33"/>
        <v>581154.96000000008</v>
      </c>
      <c r="AD67" s="52">
        <f t="shared" si="33"/>
        <v>28672145.890000001</v>
      </c>
      <c r="AE67" s="52">
        <f t="shared" si="33"/>
        <v>12052490.879999999</v>
      </c>
      <c r="AF67" s="52">
        <f t="shared" si="33"/>
        <v>1341350.97</v>
      </c>
      <c r="AG67" s="52">
        <f t="shared" si="33"/>
        <v>54623.359999999993</v>
      </c>
      <c r="AH67" s="52">
        <f t="shared" si="33"/>
        <v>-2471.4499999999998</v>
      </c>
      <c r="AI67" s="52">
        <f t="shared" si="33"/>
        <v>482126.02999999997</v>
      </c>
      <c r="AJ67" s="52">
        <f t="shared" si="33"/>
        <v>233275.28000000003</v>
      </c>
      <c r="AK67" s="52">
        <f t="shared" si="33"/>
        <v>4682.3</v>
      </c>
      <c r="AL67" s="52">
        <f t="shared" si="33"/>
        <v>559969.11</v>
      </c>
      <c r="AM67" s="52">
        <f t="shared" si="33"/>
        <v>11043631.569999998</v>
      </c>
      <c r="AN67" s="52">
        <f t="shared" si="33"/>
        <v>6543.58</v>
      </c>
      <c r="AO67" s="52">
        <f t="shared" si="33"/>
        <v>15281331.070000004</v>
      </c>
      <c r="AP67" s="52">
        <f t="shared" ref="AP67:BE67" si="34">SUM(AP5:AP65)</f>
        <v>0</v>
      </c>
      <c r="AQ67" s="52">
        <f t="shared" si="34"/>
        <v>0</v>
      </c>
      <c r="AR67" s="52">
        <f t="shared" si="34"/>
        <v>0</v>
      </c>
      <c r="AS67" s="52">
        <f t="shared" si="34"/>
        <v>0</v>
      </c>
      <c r="AT67" s="52">
        <f t="shared" si="34"/>
        <v>0</v>
      </c>
      <c r="AU67" s="52">
        <f t="shared" si="34"/>
        <v>0</v>
      </c>
      <c r="AV67" s="52">
        <f t="shared" si="34"/>
        <v>0</v>
      </c>
      <c r="AW67" s="52">
        <f t="shared" si="34"/>
        <v>0</v>
      </c>
      <c r="AX67" s="52">
        <f t="shared" si="34"/>
        <v>0</v>
      </c>
      <c r="AY67" s="52">
        <f t="shared" si="34"/>
        <v>0</v>
      </c>
      <c r="AZ67" s="52">
        <f t="shared" si="34"/>
        <v>0</v>
      </c>
      <c r="BA67" s="52">
        <f t="shared" si="34"/>
        <v>0</v>
      </c>
      <c r="BB67" s="52">
        <f t="shared" si="34"/>
        <v>0</v>
      </c>
      <c r="BC67" s="52">
        <f t="shared" si="34"/>
        <v>0</v>
      </c>
      <c r="BD67" s="52">
        <f t="shared" si="34"/>
        <v>0</v>
      </c>
      <c r="BE67" s="52">
        <f t="shared" si="34"/>
        <v>0</v>
      </c>
    </row>
    <row r="68" spans="1:70" s="19" customFormat="1" ht="13.5" thickTop="1">
      <c r="A68" s="234">
        <f t="shared" si="32"/>
        <v>64</v>
      </c>
      <c r="C68" s="241" t="s">
        <v>289</v>
      </c>
      <c r="D68" s="20">
        <f>Calculations!AP58</f>
        <v>0</v>
      </c>
      <c r="E68" s="20">
        <f>Calculations!AQ58</f>
        <v>0</v>
      </c>
      <c r="F68" s="20">
        <f>Calculations!AR58</f>
        <v>0</v>
      </c>
      <c r="G68" s="20">
        <f>Calculations!AS58</f>
        <v>0</v>
      </c>
      <c r="H68" s="20">
        <f>Calculations!AT58</f>
        <v>-18718.990000000002</v>
      </c>
      <c r="I68" s="20">
        <f>Calculations!AU58</f>
        <v>0</v>
      </c>
      <c r="J68" s="20">
        <f>Calculations!AV58</f>
        <v>0</v>
      </c>
      <c r="K68" s="20">
        <f>Calculations!AW58</f>
        <v>0</v>
      </c>
      <c r="L68" s="20">
        <f>Calculations!AX58</f>
        <v>0</v>
      </c>
      <c r="M68" s="20">
        <v>0</v>
      </c>
      <c r="N68" s="20">
        <f>Calculations!AZ58</f>
        <v>0</v>
      </c>
      <c r="O68" s="20">
        <f>Calculations!BA58</f>
        <v>0</v>
      </c>
      <c r="P68" s="20">
        <f>Calculations!BB58</f>
        <v>0</v>
      </c>
      <c r="Q68" s="20">
        <f>Calculations!BC58</f>
        <v>-109076.53</v>
      </c>
      <c r="R68" s="20">
        <f>Calculations!BD58</f>
        <v>0</v>
      </c>
      <c r="S68" s="20">
        <f>Calculations!BE58</f>
        <v>0</v>
      </c>
      <c r="T68" s="20">
        <f>Calculations!BF58</f>
        <v>0</v>
      </c>
      <c r="U68" s="20">
        <f>Calculations!BG58</f>
        <v>-10382.19</v>
      </c>
      <c r="V68" s="20">
        <f>Calculations!BH58</f>
        <v>0</v>
      </c>
      <c r="W68" s="20">
        <f>Calculations!BI58</f>
        <v>0</v>
      </c>
      <c r="X68" s="20">
        <f>Calculations!BJ58</f>
        <v>0</v>
      </c>
      <c r="Y68" s="20">
        <f>Calculations!BK58</f>
        <v>-21068.9</v>
      </c>
      <c r="Z68" s="20">
        <f>Calculations!BL58</f>
        <v>-13725.11</v>
      </c>
      <c r="AA68" s="20">
        <f>Calculations!BM58</f>
        <v>0</v>
      </c>
      <c r="AB68" s="20">
        <f>Calculations!BN58</f>
        <v>0</v>
      </c>
      <c r="AC68" s="20">
        <f>Calculations!BO58</f>
        <v>-16014.26</v>
      </c>
      <c r="AD68" s="20">
        <f>Calculations!BP58</f>
        <v>0</v>
      </c>
      <c r="AE68" s="20">
        <f>Calculations!BQ58</f>
        <v>-14148</v>
      </c>
      <c r="AF68" s="20">
        <f>Calculations!BR58</f>
        <v>0</v>
      </c>
      <c r="AG68" s="20">
        <f>Calculations!BS58</f>
        <v>-1492.75</v>
      </c>
      <c r="AH68" s="20">
        <f>Calculations!BT58</f>
        <v>-42166.85</v>
      </c>
      <c r="AI68" s="20">
        <f>Calculations!BU58</f>
        <v>0</v>
      </c>
      <c r="AJ68" s="20">
        <f>Calculations!BV58</f>
        <v>-394.74</v>
      </c>
      <c r="AK68" s="20">
        <f>Calculations!BW58</f>
        <v>-690.94999999999993</v>
      </c>
      <c r="AL68" s="20">
        <f>Calculations!BX58</f>
        <v>-90300.19</v>
      </c>
      <c r="AM68" s="20">
        <f>Calculations!BY58</f>
        <v>-5969.46</v>
      </c>
      <c r="AN68" s="20">
        <f>Calculations!BZ58</f>
        <v>1588.01</v>
      </c>
      <c r="AO68" s="20">
        <f>Calculations!CA58</f>
        <v>-29701.87</v>
      </c>
      <c r="AP68" s="20">
        <f>Calculations!CB58</f>
        <v>0</v>
      </c>
      <c r="AQ68" s="20">
        <f>Calculations!CC58</f>
        <v>0</v>
      </c>
      <c r="AR68" s="20">
        <f>Calculations!CD58</f>
        <v>0</v>
      </c>
      <c r="AS68" s="20">
        <f>Calculations!CE58</f>
        <v>0</v>
      </c>
      <c r="AT68" s="20">
        <f>Calculations!CF58</f>
        <v>0</v>
      </c>
      <c r="AU68" s="20">
        <f>Calculations!CG58</f>
        <v>0</v>
      </c>
      <c r="AV68" s="20">
        <f>Calculations!CH58</f>
        <v>0</v>
      </c>
      <c r="AW68" s="20">
        <f>Calculations!CI58</f>
        <v>0</v>
      </c>
      <c r="AX68" s="20">
        <f>Calculations!CJ58</f>
        <v>0</v>
      </c>
      <c r="AY68" s="20">
        <f>Calculations!CK58</f>
        <v>0</v>
      </c>
      <c r="AZ68" s="20">
        <f>Calculations!CL58</f>
        <v>0</v>
      </c>
      <c r="BA68" s="20">
        <f>Calculations!CM58</f>
        <v>0</v>
      </c>
      <c r="BB68" s="20">
        <f>Calculations!CN58</f>
        <v>0</v>
      </c>
      <c r="BC68" s="20">
        <f>Calculations!CO58</f>
        <v>0</v>
      </c>
      <c r="BD68" s="20">
        <f>Calculations!CP58</f>
        <v>0</v>
      </c>
      <c r="BE68" s="20">
        <f>Calculations!CQ58</f>
        <v>0</v>
      </c>
      <c r="BF68" s="242"/>
      <c r="BG68" s="242"/>
      <c r="BH68" s="242"/>
      <c r="BI68" s="242"/>
      <c r="BJ68" s="242"/>
      <c r="BK68" s="242"/>
      <c r="BL68" s="242"/>
      <c r="BM68" s="242"/>
      <c r="BN68" s="242"/>
      <c r="BO68" s="242"/>
      <c r="BP68" s="242"/>
      <c r="BQ68" s="242"/>
      <c r="BR68" s="242"/>
    </row>
    <row r="69" spans="1:70">
      <c r="A69" s="234">
        <f t="shared" si="32"/>
        <v>65</v>
      </c>
      <c r="C69" s="2" t="s">
        <v>127</v>
      </c>
      <c r="D69" s="20">
        <v>-10100000</v>
      </c>
      <c r="E69" s="9">
        <v>0</v>
      </c>
    </row>
    <row r="70" spans="1:70">
      <c r="A70" s="234">
        <f t="shared" si="32"/>
        <v>66</v>
      </c>
      <c r="C70" s="2" t="s">
        <v>128</v>
      </c>
      <c r="D70" s="20">
        <f>SUM(D69,D67)</f>
        <v>650282.30000000075</v>
      </c>
    </row>
    <row r="72" spans="1:70">
      <c r="A72" s="69">
        <f>A70+1</f>
        <v>67</v>
      </c>
      <c r="C72" s="2" t="s">
        <v>129</v>
      </c>
      <c r="D72" s="1">
        <f>D67</f>
        <v>10750282.300000001</v>
      </c>
      <c r="E72" s="1">
        <f>D72+E67</f>
        <v>10750282.300000001</v>
      </c>
      <c r="F72" s="1">
        <f t="shared" ref="F72:AG72" si="35">E72+F67</f>
        <v>11133663.300000001</v>
      </c>
      <c r="G72" s="1">
        <f t="shared" si="35"/>
        <v>15713270.870000001</v>
      </c>
      <c r="H72" s="1">
        <f t="shared" si="35"/>
        <v>35433165.399999999</v>
      </c>
      <c r="I72" s="1">
        <f t="shared" si="35"/>
        <v>35487771.509999998</v>
      </c>
      <c r="J72" s="1">
        <f t="shared" si="35"/>
        <v>35438173.309999995</v>
      </c>
      <c r="K72" s="1">
        <f t="shared" si="35"/>
        <v>35438173.309999995</v>
      </c>
      <c r="L72" s="1">
        <f t="shared" si="35"/>
        <v>35605278.909999996</v>
      </c>
      <c r="M72" s="1">
        <f t="shared" si="35"/>
        <v>35606535.359999999</v>
      </c>
      <c r="N72" s="1">
        <f t="shared" si="35"/>
        <v>36516184.710000001</v>
      </c>
      <c r="O72" s="1">
        <f>N72+O67</f>
        <v>36430783.240000002</v>
      </c>
      <c r="P72" s="1">
        <f t="shared" si="35"/>
        <v>38895748.160000004</v>
      </c>
      <c r="Q72" s="1">
        <f t="shared" si="35"/>
        <v>68518821.290000007</v>
      </c>
      <c r="R72" s="1">
        <f t="shared" si="35"/>
        <v>69447161.260000005</v>
      </c>
      <c r="S72" s="1">
        <f t="shared" si="35"/>
        <v>69356211.530000001</v>
      </c>
      <c r="T72" s="1">
        <f t="shared" si="35"/>
        <v>70917435.879999995</v>
      </c>
      <c r="U72" s="1">
        <f t="shared" si="35"/>
        <v>93591454.059999987</v>
      </c>
      <c r="V72" s="1">
        <f t="shared" si="35"/>
        <v>93645539.929999992</v>
      </c>
      <c r="W72" s="1">
        <f t="shared" si="35"/>
        <v>93710048.189999998</v>
      </c>
      <c r="X72" s="1">
        <f t="shared" si="35"/>
        <v>93905506.920000002</v>
      </c>
      <c r="Y72" s="1">
        <f t="shared" si="35"/>
        <v>93917283.530000001</v>
      </c>
      <c r="Z72" s="1">
        <f t="shared" si="35"/>
        <v>93941070.960000008</v>
      </c>
      <c r="AA72" s="1">
        <f t="shared" si="35"/>
        <v>94174002.810000002</v>
      </c>
      <c r="AB72" s="1">
        <f>AA72+AB67</f>
        <v>108647955.96000001</v>
      </c>
      <c r="AC72" s="1">
        <f t="shared" si="35"/>
        <v>109229110.92</v>
      </c>
      <c r="AD72" s="1">
        <f>AC72+AD67</f>
        <v>137901256.81</v>
      </c>
      <c r="AE72" s="1">
        <f>AD72+AE67</f>
        <v>149953747.69</v>
      </c>
      <c r="AF72" s="1">
        <f>AE72+AF67</f>
        <v>151295098.66</v>
      </c>
      <c r="AG72" s="1">
        <f t="shared" si="35"/>
        <v>151349722.02000001</v>
      </c>
      <c r="AH72" s="1">
        <f t="shared" ref="AH72" si="36">AG72+AH67</f>
        <v>151347250.57000002</v>
      </c>
      <c r="AI72" s="1">
        <f t="shared" ref="AI72" si="37">AH72+AI67</f>
        <v>151829376.60000002</v>
      </c>
      <c r="AJ72" s="1">
        <f t="shared" ref="AJ72" si="38">AI72+AJ67</f>
        <v>152062651.88000003</v>
      </c>
      <c r="AK72" s="1">
        <f t="shared" ref="AK72" si="39">AJ72+AK67</f>
        <v>152067334.18000004</v>
      </c>
      <c r="AL72" s="1">
        <f t="shared" ref="AL72" si="40">AK72+AL67</f>
        <v>152627303.29000005</v>
      </c>
      <c r="AM72" s="1">
        <f t="shared" ref="AM72" si="41">AL72+AM67</f>
        <v>163670934.86000004</v>
      </c>
      <c r="AN72" s="1">
        <f t="shared" ref="AN72" si="42">AM72+AN67</f>
        <v>163677478.44000006</v>
      </c>
      <c r="AO72" s="1">
        <f t="shared" ref="AO72" si="43">AN72+AO67</f>
        <v>178958809.51000005</v>
      </c>
      <c r="AP72" s="1">
        <f t="shared" ref="AP72" si="44">AO72+AP67</f>
        <v>178958809.51000005</v>
      </c>
      <c r="AQ72" s="1">
        <f t="shared" ref="AQ72" si="45">AP72+AQ67</f>
        <v>178958809.51000005</v>
      </c>
      <c r="AR72" s="1">
        <f t="shared" ref="AR72" si="46">AQ72+AR67</f>
        <v>178958809.51000005</v>
      </c>
      <c r="AS72" s="1">
        <f>AR72+AS67</f>
        <v>178958809.51000005</v>
      </c>
      <c r="AT72" s="1">
        <f t="shared" ref="AT72:BE72" si="47">AS72+AT67</f>
        <v>178958809.51000005</v>
      </c>
      <c r="AU72" s="1">
        <f t="shared" si="47"/>
        <v>178958809.51000005</v>
      </c>
      <c r="AV72" s="1">
        <f t="shared" si="47"/>
        <v>178958809.51000005</v>
      </c>
      <c r="AW72" s="1">
        <f t="shared" si="47"/>
        <v>178958809.51000005</v>
      </c>
      <c r="AX72" s="1">
        <f t="shared" si="47"/>
        <v>178958809.51000005</v>
      </c>
      <c r="AY72" s="1">
        <f t="shared" si="47"/>
        <v>178958809.51000005</v>
      </c>
      <c r="AZ72" s="1">
        <f t="shared" si="47"/>
        <v>178958809.51000005</v>
      </c>
      <c r="BA72" s="1">
        <f t="shared" si="47"/>
        <v>178958809.51000005</v>
      </c>
      <c r="BB72" s="1">
        <f t="shared" si="47"/>
        <v>178958809.51000005</v>
      </c>
      <c r="BC72" s="1">
        <f t="shared" si="47"/>
        <v>178958809.51000005</v>
      </c>
      <c r="BD72" s="1">
        <f t="shared" si="47"/>
        <v>178958809.51000005</v>
      </c>
      <c r="BE72" s="1">
        <f t="shared" si="47"/>
        <v>178958809.51000005</v>
      </c>
      <c r="BF72" s="1">
        <f t="shared" ref="BF72:BP72" si="48">BE72+BF67</f>
        <v>178958809.51000005</v>
      </c>
      <c r="BG72" s="1">
        <f t="shared" si="48"/>
        <v>178958809.51000005</v>
      </c>
      <c r="BH72" s="1">
        <f t="shared" si="48"/>
        <v>178958809.51000005</v>
      </c>
      <c r="BI72" s="1">
        <f t="shared" si="48"/>
        <v>178958809.51000005</v>
      </c>
      <c r="BJ72" s="1">
        <f t="shared" si="48"/>
        <v>178958809.51000005</v>
      </c>
      <c r="BK72" s="1">
        <f t="shared" si="48"/>
        <v>178958809.51000005</v>
      </c>
      <c r="BL72" s="1">
        <f t="shared" si="48"/>
        <v>178958809.51000005</v>
      </c>
      <c r="BM72" s="1">
        <f t="shared" si="48"/>
        <v>178958809.51000005</v>
      </c>
      <c r="BN72" s="1">
        <f t="shared" si="48"/>
        <v>178958809.51000005</v>
      </c>
      <c r="BO72" s="1">
        <f t="shared" si="48"/>
        <v>178958809.51000005</v>
      </c>
      <c r="BP72" s="1">
        <f t="shared" si="48"/>
        <v>178958809.51000005</v>
      </c>
      <c r="BQ72" s="1">
        <f t="shared" ref="BQ72" si="49">BP72+BQ67</f>
        <v>178958809.51000005</v>
      </c>
    </row>
    <row r="73" spans="1:70">
      <c r="A73" s="69">
        <f>A72+1</f>
        <v>68</v>
      </c>
      <c r="C73" s="2" t="s">
        <v>130</v>
      </c>
      <c r="D73" s="1">
        <f>D70</f>
        <v>650282.30000000075</v>
      </c>
      <c r="E73" s="1">
        <f>D73+E67</f>
        <v>650282.30000000075</v>
      </c>
      <c r="F73" s="1">
        <f t="shared" ref="F73:AD73" si="50">E73+F67</f>
        <v>1033663.3000000007</v>
      </c>
      <c r="G73" s="1">
        <f t="shared" si="50"/>
        <v>5613270.870000001</v>
      </c>
      <c r="H73" s="1">
        <f t="shared" si="50"/>
        <v>25333165.399999999</v>
      </c>
      <c r="I73" s="1">
        <f t="shared" si="50"/>
        <v>25387771.509999998</v>
      </c>
      <c r="J73" s="1">
        <f t="shared" si="50"/>
        <v>25338173.309999999</v>
      </c>
      <c r="K73" s="1">
        <f t="shared" si="50"/>
        <v>25338173.309999999</v>
      </c>
      <c r="L73" s="1">
        <f t="shared" si="50"/>
        <v>25505278.91</v>
      </c>
      <c r="M73" s="1">
        <f t="shared" si="50"/>
        <v>25506535.359999999</v>
      </c>
      <c r="N73" s="1">
        <f t="shared" si="50"/>
        <v>26416184.710000001</v>
      </c>
      <c r="O73" s="1">
        <f t="shared" si="50"/>
        <v>26330783.240000002</v>
      </c>
      <c r="P73" s="1">
        <f t="shared" si="50"/>
        <v>28795748.160000004</v>
      </c>
      <c r="Q73" s="1">
        <f t="shared" si="50"/>
        <v>58418821.290000007</v>
      </c>
      <c r="R73" s="1">
        <f t="shared" si="50"/>
        <v>59347161.260000005</v>
      </c>
      <c r="S73" s="1">
        <f t="shared" si="50"/>
        <v>59256211.530000009</v>
      </c>
      <c r="T73" s="1">
        <f t="shared" si="50"/>
        <v>60817435.88000001</v>
      </c>
      <c r="U73" s="1">
        <f t="shared" si="50"/>
        <v>83491454.060000002</v>
      </c>
      <c r="V73" s="1">
        <f t="shared" si="50"/>
        <v>83545539.930000007</v>
      </c>
      <c r="W73" s="1">
        <f t="shared" si="50"/>
        <v>83610048.190000013</v>
      </c>
      <c r="X73" s="1">
        <f t="shared" si="50"/>
        <v>83805506.920000017</v>
      </c>
      <c r="Y73" s="1">
        <f t="shared" si="50"/>
        <v>83817283.530000016</v>
      </c>
      <c r="Z73" s="1">
        <f t="shared" si="50"/>
        <v>83841070.960000023</v>
      </c>
      <c r="AA73" s="1">
        <f t="shared" si="50"/>
        <v>84074002.810000017</v>
      </c>
      <c r="AB73" s="1">
        <f t="shared" si="50"/>
        <v>98547955.960000023</v>
      </c>
      <c r="AC73" s="1">
        <f t="shared" si="50"/>
        <v>99129110.920000017</v>
      </c>
      <c r="AD73" s="1">
        <f t="shared" si="50"/>
        <v>127801256.81000002</v>
      </c>
      <c r="AE73" s="1">
        <f>AD73+AE67</f>
        <v>139853747.69000003</v>
      </c>
      <c r="AF73" s="1">
        <f>AE73+AF67</f>
        <v>141195098.66000003</v>
      </c>
      <c r="AG73" s="1">
        <f>AF73+AG67</f>
        <v>141249722.02000004</v>
      </c>
      <c r="AH73" s="1">
        <f>AG73+AH67</f>
        <v>141247250.57000005</v>
      </c>
      <c r="AI73" s="1">
        <f t="shared" ref="AI73:AS73" si="51">AH73+AI67</f>
        <v>141729376.60000005</v>
      </c>
      <c r="AJ73" s="1">
        <f t="shared" si="51"/>
        <v>141962651.88000005</v>
      </c>
      <c r="AK73" s="1">
        <f t="shared" si="51"/>
        <v>141967334.18000007</v>
      </c>
      <c r="AL73" s="1">
        <f t="shared" si="51"/>
        <v>142527303.29000008</v>
      </c>
      <c r="AM73" s="1">
        <f t="shared" si="51"/>
        <v>153570934.86000007</v>
      </c>
      <c r="AN73" s="1">
        <f t="shared" si="51"/>
        <v>153577478.44000009</v>
      </c>
      <c r="AO73" s="1">
        <f t="shared" si="51"/>
        <v>168858809.51000008</v>
      </c>
      <c r="AP73" s="1">
        <f t="shared" si="51"/>
        <v>168858809.51000008</v>
      </c>
      <c r="AQ73" s="1">
        <f t="shared" si="51"/>
        <v>168858809.51000008</v>
      </c>
      <c r="AR73" s="1">
        <f t="shared" si="51"/>
        <v>168858809.51000008</v>
      </c>
      <c r="AS73" s="1">
        <f t="shared" si="51"/>
        <v>168858809.51000008</v>
      </c>
      <c r="AT73" s="1">
        <f t="shared" ref="AT73" si="52">AS73+AT67</f>
        <v>168858809.51000008</v>
      </c>
      <c r="AU73" s="1">
        <f t="shared" ref="AU73" si="53">AT73+AU67</f>
        <v>168858809.51000008</v>
      </c>
      <c r="AV73" s="1">
        <f t="shared" ref="AV73" si="54">AU73+AV67</f>
        <v>168858809.51000008</v>
      </c>
      <c r="AW73" s="1">
        <f t="shared" ref="AW73" si="55">AV73+AW67</f>
        <v>168858809.51000008</v>
      </c>
      <c r="AX73" s="1">
        <f t="shared" ref="AX73" si="56">AW73+AX67</f>
        <v>168858809.51000008</v>
      </c>
      <c r="AY73" s="1">
        <f t="shared" ref="AY73" si="57">AX73+AY67</f>
        <v>168858809.51000008</v>
      </c>
      <c r="AZ73" s="1">
        <f t="shared" ref="AZ73" si="58">AY73+AZ67</f>
        <v>168858809.51000008</v>
      </c>
      <c r="BA73" s="1">
        <f t="shared" ref="BA73" si="59">AZ73+BA67</f>
        <v>168858809.51000008</v>
      </c>
      <c r="BB73" s="1">
        <f t="shared" ref="BB73" si="60">BA73+BB67</f>
        <v>168858809.51000008</v>
      </c>
      <c r="BC73" s="1">
        <f t="shared" ref="BC73" si="61">BB73+BC67</f>
        <v>168858809.51000008</v>
      </c>
      <c r="BD73" s="1">
        <f t="shared" ref="BD73" si="62">BC73+BD67</f>
        <v>168858809.51000008</v>
      </c>
      <c r="BE73" s="1">
        <f t="shared" ref="BE73" si="63">BD73+BE67</f>
        <v>168858809.51000008</v>
      </c>
      <c r="BF73" s="1">
        <f t="shared" ref="BF73" si="64">BE73+BF67</f>
        <v>168858809.51000008</v>
      </c>
      <c r="BG73" s="1">
        <f t="shared" ref="BG73" si="65">BF73+BG67</f>
        <v>168858809.51000008</v>
      </c>
      <c r="BH73" s="1">
        <f t="shared" ref="BH73" si="66">BG73+BH67</f>
        <v>168858809.51000008</v>
      </c>
      <c r="BI73" s="1">
        <f t="shared" ref="BI73" si="67">BH73+BI67</f>
        <v>168858809.51000008</v>
      </c>
      <c r="BJ73" s="1">
        <f t="shared" ref="BJ73" si="68">BI73+BJ67</f>
        <v>168858809.51000008</v>
      </c>
      <c r="BK73" s="1">
        <f t="shared" ref="BK73" si="69">BJ73+BK67</f>
        <v>168858809.51000008</v>
      </c>
      <c r="BL73" s="1">
        <f t="shared" ref="BL73" si="70">BK73+BL67</f>
        <v>168858809.51000008</v>
      </c>
      <c r="BM73" s="1">
        <f t="shared" ref="BM73" si="71">BL73+BM67</f>
        <v>168858809.51000008</v>
      </c>
      <c r="BN73" s="1">
        <f t="shared" ref="BN73" si="72">BM73+BN67</f>
        <v>168858809.51000008</v>
      </c>
      <c r="BO73" s="1">
        <f t="shared" ref="BO73" si="73">BN73+BO67</f>
        <v>168858809.51000008</v>
      </c>
      <c r="BP73" s="1">
        <f t="shared" ref="BP73" si="74">BO73+BP67</f>
        <v>168858809.51000008</v>
      </c>
      <c r="BQ73" s="1">
        <f t="shared" ref="BQ73" si="75">BP73+BQ67</f>
        <v>168858809.51000008</v>
      </c>
    </row>
    <row r="74" spans="1:70">
      <c r="A74" s="69">
        <f t="shared" ref="A74:A85" si="76">A73+1</f>
        <v>69</v>
      </c>
      <c r="C74" s="2" t="s">
        <v>131</v>
      </c>
      <c r="D74" s="25">
        <f t="shared" ref="D74:BP74" si="77">0.021/12</f>
        <v>1.75E-3</v>
      </c>
      <c r="E74" s="25">
        <f t="shared" si="77"/>
        <v>1.75E-3</v>
      </c>
      <c r="F74" s="25">
        <f t="shared" si="77"/>
        <v>1.75E-3</v>
      </c>
      <c r="G74" s="25">
        <f t="shared" si="77"/>
        <v>1.75E-3</v>
      </c>
      <c r="H74" s="25">
        <f t="shared" si="77"/>
        <v>1.75E-3</v>
      </c>
      <c r="I74" s="25">
        <f t="shared" si="77"/>
        <v>1.75E-3</v>
      </c>
      <c r="J74" s="25">
        <f t="shared" si="77"/>
        <v>1.75E-3</v>
      </c>
      <c r="K74" s="25">
        <f t="shared" si="77"/>
        <v>1.75E-3</v>
      </c>
      <c r="L74" s="25">
        <f t="shared" si="77"/>
        <v>1.75E-3</v>
      </c>
      <c r="M74" s="25">
        <f t="shared" si="77"/>
        <v>1.75E-3</v>
      </c>
      <c r="N74" s="25">
        <f t="shared" si="77"/>
        <v>1.75E-3</v>
      </c>
      <c r="O74" s="25">
        <f t="shared" si="77"/>
        <v>1.75E-3</v>
      </c>
      <c r="P74" s="25">
        <f t="shared" si="77"/>
        <v>1.75E-3</v>
      </c>
      <c r="Q74" s="25">
        <f t="shared" si="77"/>
        <v>1.75E-3</v>
      </c>
      <c r="R74" s="25">
        <f t="shared" si="77"/>
        <v>1.75E-3</v>
      </c>
      <c r="S74" s="25">
        <f t="shared" si="77"/>
        <v>1.75E-3</v>
      </c>
      <c r="T74" s="25">
        <f t="shared" si="77"/>
        <v>1.75E-3</v>
      </c>
      <c r="U74" s="25">
        <f t="shared" si="77"/>
        <v>1.75E-3</v>
      </c>
      <c r="V74" s="25">
        <f t="shared" si="77"/>
        <v>1.75E-3</v>
      </c>
      <c r="W74" s="25">
        <f t="shared" si="77"/>
        <v>1.75E-3</v>
      </c>
      <c r="X74" s="25">
        <f t="shared" si="77"/>
        <v>1.75E-3</v>
      </c>
      <c r="Y74" s="25">
        <f t="shared" si="77"/>
        <v>1.75E-3</v>
      </c>
      <c r="Z74" s="25">
        <f t="shared" si="77"/>
        <v>1.75E-3</v>
      </c>
      <c r="AA74" s="25">
        <f t="shared" si="77"/>
        <v>1.75E-3</v>
      </c>
      <c r="AB74" s="25">
        <f t="shared" si="77"/>
        <v>1.75E-3</v>
      </c>
      <c r="AC74" s="25">
        <f t="shared" si="77"/>
        <v>1.75E-3</v>
      </c>
      <c r="AD74" s="25">
        <f t="shared" si="77"/>
        <v>1.75E-3</v>
      </c>
      <c r="AE74" s="25">
        <f>0.021/12</f>
        <v>1.75E-3</v>
      </c>
      <c r="AF74" s="25">
        <f t="shared" si="77"/>
        <v>1.75E-3</v>
      </c>
      <c r="AG74" s="25">
        <f t="shared" si="77"/>
        <v>1.75E-3</v>
      </c>
      <c r="AH74" s="25">
        <f t="shared" si="77"/>
        <v>1.75E-3</v>
      </c>
      <c r="AI74" s="25">
        <f t="shared" si="77"/>
        <v>1.75E-3</v>
      </c>
      <c r="AJ74" s="25">
        <f t="shared" si="77"/>
        <v>1.75E-3</v>
      </c>
      <c r="AK74" s="25">
        <f t="shared" si="77"/>
        <v>1.75E-3</v>
      </c>
      <c r="AL74" s="25">
        <f t="shared" si="77"/>
        <v>1.75E-3</v>
      </c>
      <c r="AM74" s="25">
        <f t="shared" si="77"/>
        <v>1.75E-3</v>
      </c>
      <c r="AN74" s="25">
        <f t="shared" si="77"/>
        <v>1.75E-3</v>
      </c>
      <c r="AO74" s="25">
        <f t="shared" si="77"/>
        <v>1.75E-3</v>
      </c>
      <c r="AP74" s="25">
        <f t="shared" si="77"/>
        <v>1.75E-3</v>
      </c>
      <c r="AQ74" s="25">
        <f t="shared" si="77"/>
        <v>1.75E-3</v>
      </c>
      <c r="AR74" s="25">
        <f t="shared" si="77"/>
        <v>1.75E-3</v>
      </c>
      <c r="AS74" s="25">
        <f t="shared" si="77"/>
        <v>1.75E-3</v>
      </c>
      <c r="AT74" s="25">
        <f t="shared" si="77"/>
        <v>1.75E-3</v>
      </c>
      <c r="AU74" s="25">
        <f t="shared" si="77"/>
        <v>1.75E-3</v>
      </c>
      <c r="AV74" s="25">
        <f t="shared" si="77"/>
        <v>1.75E-3</v>
      </c>
      <c r="AW74" s="25">
        <f t="shared" si="77"/>
        <v>1.75E-3</v>
      </c>
      <c r="AX74" s="25">
        <f t="shared" si="77"/>
        <v>1.75E-3</v>
      </c>
      <c r="AY74" s="25">
        <f t="shared" si="77"/>
        <v>1.75E-3</v>
      </c>
      <c r="AZ74" s="25">
        <f t="shared" si="77"/>
        <v>1.75E-3</v>
      </c>
      <c r="BA74" s="25">
        <f t="shared" si="77"/>
        <v>1.75E-3</v>
      </c>
      <c r="BB74" s="25">
        <f t="shared" si="77"/>
        <v>1.75E-3</v>
      </c>
      <c r="BC74" s="25">
        <f t="shared" si="77"/>
        <v>1.75E-3</v>
      </c>
      <c r="BD74" s="25">
        <f t="shared" si="77"/>
        <v>1.75E-3</v>
      </c>
      <c r="BE74" s="25">
        <f t="shared" si="77"/>
        <v>1.75E-3</v>
      </c>
      <c r="BF74" s="25">
        <f t="shared" si="77"/>
        <v>1.75E-3</v>
      </c>
      <c r="BG74" s="25">
        <f t="shared" si="77"/>
        <v>1.75E-3</v>
      </c>
      <c r="BH74" s="25">
        <f t="shared" si="77"/>
        <v>1.75E-3</v>
      </c>
      <c r="BI74" s="25">
        <f t="shared" si="77"/>
        <v>1.75E-3</v>
      </c>
      <c r="BJ74" s="25">
        <f t="shared" si="77"/>
        <v>1.75E-3</v>
      </c>
      <c r="BK74" s="25">
        <f t="shared" si="77"/>
        <v>1.75E-3</v>
      </c>
      <c r="BL74" s="25">
        <f t="shared" si="77"/>
        <v>1.75E-3</v>
      </c>
      <c r="BM74" s="25">
        <f t="shared" si="77"/>
        <v>1.75E-3</v>
      </c>
      <c r="BN74" s="25">
        <f t="shared" si="77"/>
        <v>1.75E-3</v>
      </c>
      <c r="BO74" s="25">
        <f t="shared" si="77"/>
        <v>1.75E-3</v>
      </c>
      <c r="BP74" s="25">
        <f t="shared" si="77"/>
        <v>1.75E-3</v>
      </c>
      <c r="BQ74" s="25">
        <f t="shared" ref="BQ74" si="78">0.021/12</f>
        <v>1.75E-3</v>
      </c>
    </row>
    <row r="75" spans="1:70">
      <c r="A75" s="69">
        <f t="shared" si="76"/>
        <v>70</v>
      </c>
      <c r="C75" s="2" t="s">
        <v>132</v>
      </c>
      <c r="D75" s="44">
        <f>D73*D74</f>
        <v>1137.9940250000013</v>
      </c>
      <c r="E75" s="44">
        <f t="shared" ref="E75:AC75" si="79">E73*E74</f>
        <v>1137.9940250000013</v>
      </c>
      <c r="F75" s="44">
        <f t="shared" si="79"/>
        <v>1808.9107750000014</v>
      </c>
      <c r="G75" s="44">
        <f t="shared" si="79"/>
        <v>9823.2240225000023</v>
      </c>
      <c r="H75" s="44">
        <f>H73*H74</f>
        <v>44333.039449999997</v>
      </c>
      <c r="I75" s="44">
        <f t="shared" si="79"/>
        <v>44428.600142499999</v>
      </c>
      <c r="J75" s="44">
        <f t="shared" si="79"/>
        <v>44341.803292500001</v>
      </c>
      <c r="K75" s="44">
        <f t="shared" si="79"/>
        <v>44341.803292500001</v>
      </c>
      <c r="L75" s="44">
        <f t="shared" si="79"/>
        <v>44634.238092500003</v>
      </c>
      <c r="M75" s="44">
        <f t="shared" si="79"/>
        <v>44636.436880000001</v>
      </c>
      <c r="N75" s="44">
        <f t="shared" si="79"/>
        <v>46228.323242500002</v>
      </c>
      <c r="O75" s="44">
        <f t="shared" si="79"/>
        <v>46078.870670000004</v>
      </c>
      <c r="P75" s="44">
        <f t="shared" si="79"/>
        <v>50392.559280000009</v>
      </c>
      <c r="Q75" s="44">
        <f>Q73*Q74</f>
        <v>102232.93725750002</v>
      </c>
      <c r="R75" s="44">
        <f t="shared" si="79"/>
        <v>103857.53220500001</v>
      </c>
      <c r="S75" s="44">
        <f t="shared" si="79"/>
        <v>103698.37017750002</v>
      </c>
      <c r="T75" s="44">
        <f t="shared" si="79"/>
        <v>106430.51279000002</v>
      </c>
      <c r="U75" s="44">
        <f t="shared" si="79"/>
        <v>146110.044605</v>
      </c>
      <c r="V75" s="44">
        <f t="shared" si="79"/>
        <v>146204.69487750001</v>
      </c>
      <c r="W75" s="44">
        <f t="shared" si="79"/>
        <v>146317.58433250003</v>
      </c>
      <c r="X75" s="44">
        <f t="shared" si="79"/>
        <v>146659.63711000004</v>
      </c>
      <c r="Y75" s="44">
        <f t="shared" si="79"/>
        <v>146680.24617750003</v>
      </c>
      <c r="Z75" s="44">
        <f t="shared" si="79"/>
        <v>146721.87418000004</v>
      </c>
      <c r="AA75" s="44">
        <f t="shared" si="79"/>
        <v>147129.50491750005</v>
      </c>
      <c r="AB75" s="44">
        <f t="shared" si="79"/>
        <v>172458.92293000003</v>
      </c>
      <c r="AC75" s="44">
        <f t="shared" si="79"/>
        <v>173475.94411000004</v>
      </c>
      <c r="AD75" s="44">
        <f>AD73*AD74</f>
        <v>223652.19941750003</v>
      </c>
      <c r="AE75" s="44">
        <f>AE73*AE74</f>
        <v>244744.05845750004</v>
      </c>
      <c r="AF75" s="44">
        <f>AF73*AF74</f>
        <v>247091.42265500006</v>
      </c>
      <c r="AG75" s="44">
        <f>AG73*AG74</f>
        <v>247187.01353500006</v>
      </c>
      <c r="AH75" s="44">
        <f t="shared" ref="AH75:AR75" si="80">AH73*AH74</f>
        <v>247182.68849750009</v>
      </c>
      <c r="AI75" s="44">
        <f t="shared" si="80"/>
        <v>248026.4090500001</v>
      </c>
      <c r="AJ75" s="44">
        <f t="shared" si="80"/>
        <v>248434.64079000009</v>
      </c>
      <c r="AK75" s="44">
        <f t="shared" si="80"/>
        <v>248442.83481500013</v>
      </c>
      <c r="AL75" s="44">
        <f t="shared" si="80"/>
        <v>249422.78075750015</v>
      </c>
      <c r="AM75" s="44">
        <f t="shared" si="80"/>
        <v>268749.13600500015</v>
      </c>
      <c r="AN75" s="44">
        <f t="shared" si="80"/>
        <v>268760.58727000013</v>
      </c>
      <c r="AO75" s="44">
        <f t="shared" si="80"/>
        <v>295502.91664250015</v>
      </c>
      <c r="AP75" s="44">
        <f t="shared" si="80"/>
        <v>295502.91664250015</v>
      </c>
      <c r="AQ75" s="44">
        <f t="shared" si="80"/>
        <v>295502.91664250015</v>
      </c>
      <c r="AR75" s="44">
        <f t="shared" si="80"/>
        <v>295502.91664250015</v>
      </c>
      <c r="AS75" s="44">
        <f>AS73*AS74</f>
        <v>295502.91664250015</v>
      </c>
      <c r="AT75" s="44">
        <f t="shared" ref="AT75:BE75" si="81">AT73*AT74</f>
        <v>295502.91664250015</v>
      </c>
      <c r="AU75" s="44">
        <f t="shared" si="81"/>
        <v>295502.91664250015</v>
      </c>
      <c r="AV75" s="44">
        <f t="shared" si="81"/>
        <v>295502.91664250015</v>
      </c>
      <c r="AW75" s="44">
        <f t="shared" si="81"/>
        <v>295502.91664250015</v>
      </c>
      <c r="AX75" s="44">
        <f t="shared" si="81"/>
        <v>295502.91664250015</v>
      </c>
      <c r="AY75" s="44">
        <f t="shared" si="81"/>
        <v>295502.91664250015</v>
      </c>
      <c r="AZ75" s="44">
        <f t="shared" si="81"/>
        <v>295502.91664250015</v>
      </c>
      <c r="BA75" s="44">
        <f t="shared" si="81"/>
        <v>295502.91664250015</v>
      </c>
      <c r="BB75" s="44">
        <f t="shared" si="81"/>
        <v>295502.91664250015</v>
      </c>
      <c r="BC75" s="44">
        <f t="shared" si="81"/>
        <v>295502.91664250015</v>
      </c>
      <c r="BD75" s="44">
        <f t="shared" si="81"/>
        <v>295502.91664250015</v>
      </c>
      <c r="BE75" s="44">
        <f t="shared" si="81"/>
        <v>295502.91664250015</v>
      </c>
      <c r="BF75" s="44">
        <f t="shared" ref="BF75" si="82">BF73*BF74</f>
        <v>295502.91664250015</v>
      </c>
      <c r="BG75" s="44">
        <f t="shared" ref="BG75" si="83">BG73*BG74</f>
        <v>295502.91664250015</v>
      </c>
      <c r="BH75" s="44">
        <f t="shared" ref="BH75" si="84">BH73*BH74</f>
        <v>295502.91664250015</v>
      </c>
      <c r="BI75" s="44">
        <f t="shared" ref="BI75" si="85">BI73*BI74</f>
        <v>295502.91664250015</v>
      </c>
      <c r="BJ75" s="44">
        <f t="shared" ref="BJ75" si="86">BJ73*BJ74</f>
        <v>295502.91664250015</v>
      </c>
      <c r="BK75" s="44">
        <f t="shared" ref="BK75" si="87">BK73*BK74</f>
        <v>295502.91664250015</v>
      </c>
      <c r="BL75" s="44">
        <f t="shared" ref="BL75" si="88">BL73*BL74</f>
        <v>295502.91664250015</v>
      </c>
      <c r="BM75" s="44">
        <f t="shared" ref="BM75" si="89">BM73*BM74</f>
        <v>295502.91664250015</v>
      </c>
      <c r="BN75" s="44">
        <f t="shared" ref="BN75" si="90">BN73*BN74</f>
        <v>295502.91664250015</v>
      </c>
      <c r="BO75" s="44">
        <f t="shared" ref="BO75" si="91">BO73*BO74</f>
        <v>295502.91664250015</v>
      </c>
      <c r="BP75" s="44">
        <f t="shared" ref="BP75" si="92">BP73*BP74</f>
        <v>295502.91664250015</v>
      </c>
      <c r="BQ75" s="44">
        <f t="shared" ref="BQ75" si="93">BQ73*BQ74</f>
        <v>295502.91664250015</v>
      </c>
    </row>
    <row r="76" spans="1:70">
      <c r="A76" s="69">
        <f t="shared" si="76"/>
        <v>71</v>
      </c>
      <c r="C76" s="2" t="s">
        <v>265</v>
      </c>
      <c r="D76" s="1">
        <f>Calculations!H136</f>
        <v>1267175.9006458353</v>
      </c>
      <c r="E76" s="1">
        <f>Calculations!I136</f>
        <v>1267175.9006458353</v>
      </c>
      <c r="F76" s="1">
        <f>Calculations!J136</f>
        <v>1267175.9006458353</v>
      </c>
      <c r="G76" s="1">
        <f>Calculations!K136</f>
        <v>1267175.9006458353</v>
      </c>
      <c r="H76" s="1">
        <f>Calculations!L136</f>
        <v>1267175.9006458353</v>
      </c>
      <c r="I76" s="1">
        <f>Calculations!M136</f>
        <v>1267175.9006458353</v>
      </c>
      <c r="J76" s="1">
        <f>Calculations!N136</f>
        <v>4956090.9625750827</v>
      </c>
      <c r="K76" s="1">
        <f>Calculations!O136</f>
        <v>4956090.9625750827</v>
      </c>
      <c r="L76" s="1">
        <f>Calculations!P136</f>
        <v>4956090.9625750827</v>
      </c>
      <c r="M76" s="1">
        <f>Calculations!Q136</f>
        <v>4956090.9625750827</v>
      </c>
      <c r="N76" s="1">
        <f>Calculations!R136</f>
        <v>4956090.9625750827</v>
      </c>
      <c r="O76" s="1">
        <f>Calculations!S136</f>
        <v>4956090.9625750827</v>
      </c>
      <c r="P76" s="1">
        <f>Calculations!T136</f>
        <v>4956090.9625750827</v>
      </c>
      <c r="Q76" s="1">
        <f>Calculations!U136</f>
        <v>4956090.9625750827</v>
      </c>
      <c r="R76" s="1">
        <f>Calculations!V136</f>
        <v>4956090.9625750827</v>
      </c>
      <c r="S76" s="1">
        <f>Calculations!W136</f>
        <v>4956090.9625750827</v>
      </c>
      <c r="T76" s="1">
        <f>Calculations!X136</f>
        <v>4956090.9625750827</v>
      </c>
      <c r="U76" s="1">
        <f>Calculations!Y136</f>
        <v>4956090.9625750827</v>
      </c>
      <c r="V76" s="1">
        <f>Calculations!Z136</f>
        <v>2620585.5004019169</v>
      </c>
      <c r="W76" s="1">
        <f>Calculations!AA136</f>
        <v>2620585.5004019169</v>
      </c>
      <c r="X76" s="1">
        <f>Calculations!AB136</f>
        <v>2620585.5004019169</v>
      </c>
      <c r="Y76" s="1">
        <f>Calculations!AC136</f>
        <v>2620585.5004019169</v>
      </c>
      <c r="Z76" s="1">
        <f>Calculations!AD136</f>
        <v>2620585.5004019169</v>
      </c>
      <c r="AA76" s="1">
        <f>Calculations!AE136</f>
        <v>2620585.5004019169</v>
      </c>
      <c r="AB76" s="1">
        <f>Calculations!AF136</f>
        <v>2620585.5004019169</v>
      </c>
      <c r="AC76" s="1">
        <f>Calculations!AG136</f>
        <v>2620585.5004019169</v>
      </c>
      <c r="AD76" s="1">
        <f>Calculations!AH136</f>
        <v>2620585.5004019169</v>
      </c>
      <c r="AE76" s="1">
        <f>Calculations!AI136</f>
        <v>2620585.5004019169</v>
      </c>
      <c r="AF76" s="1">
        <f>Calculations!AJ136</f>
        <v>2620585.5004019169</v>
      </c>
      <c r="AG76" s="1">
        <f>Calculations!AK136</f>
        <v>2620585.5004019169</v>
      </c>
      <c r="AH76" s="1">
        <f>Calculations!AL136</f>
        <v>1565473.5390868336</v>
      </c>
      <c r="AI76" s="1">
        <f>Calculations!AM136</f>
        <v>1565473.5390868336</v>
      </c>
      <c r="AJ76" s="1">
        <f>Calculations!AN136</f>
        <v>1565473.5390868336</v>
      </c>
      <c r="AK76" s="1">
        <f>Calculations!AO136</f>
        <v>1565473.5390868336</v>
      </c>
      <c r="AL76" s="1">
        <f>Calculations!AP136</f>
        <v>1565473.5390868336</v>
      </c>
      <c r="AM76" s="1">
        <f>Calculations!AQ136</f>
        <v>1565473.5390868336</v>
      </c>
      <c r="AN76" s="1">
        <f>Calculations!AR136</f>
        <v>1565473.5390868336</v>
      </c>
      <c r="AO76" s="1">
        <f>Calculations!AS136</f>
        <v>1565473.5390868336</v>
      </c>
      <c r="AP76" s="1">
        <f>Calculations!AT136</f>
        <v>1565473.5390868336</v>
      </c>
      <c r="AQ76" s="1">
        <f>Calculations!AU136</f>
        <v>1565473.5390868336</v>
      </c>
      <c r="AR76" s="1">
        <f>Calculations!AV136</f>
        <v>1565473.5390868336</v>
      </c>
      <c r="AS76" s="1">
        <f>Calculations!AW136</f>
        <v>1565473.5390868336</v>
      </c>
      <c r="AT76" s="1">
        <f>Calculations!AX136</f>
        <v>326973.24043999991</v>
      </c>
      <c r="AU76" s="1">
        <f>Calculations!AY136</f>
        <v>326973.24043999991</v>
      </c>
      <c r="AV76" s="1">
        <f>Calculations!AZ136</f>
        <v>326973.24043999991</v>
      </c>
      <c r="AW76" s="1">
        <f>Calculations!BA136</f>
        <v>326973.24043999991</v>
      </c>
      <c r="AX76" s="1">
        <f>Calculations!BB136</f>
        <v>326973.24043999991</v>
      </c>
      <c r="AY76" s="1">
        <f>Calculations!BC136</f>
        <v>326973.24043999991</v>
      </c>
      <c r="AZ76" s="1">
        <f>Calculations!BD136</f>
        <v>326973.24043999991</v>
      </c>
      <c r="BA76" s="1">
        <f>Calculations!BE136</f>
        <v>326973.24043999991</v>
      </c>
      <c r="BB76" s="1">
        <f>Calculations!BF136</f>
        <v>326973.24043999991</v>
      </c>
      <c r="BC76" s="1">
        <f>Calculations!BG136</f>
        <v>326973.24043999991</v>
      </c>
      <c r="BD76" s="1">
        <f>Calculations!BH136</f>
        <v>326973.24043999991</v>
      </c>
      <c r="BE76" s="1">
        <f>Calculations!BI136</f>
        <v>326973.24043999991</v>
      </c>
      <c r="BF76" s="1">
        <f>Calculations!BJ136</f>
        <v>0</v>
      </c>
      <c r="BG76" s="1">
        <f>Calculations!BK136</f>
        <v>0</v>
      </c>
      <c r="BH76" s="1">
        <f>Calculations!BL136</f>
        <v>0</v>
      </c>
      <c r="BI76" s="1">
        <f>Calculations!BM136</f>
        <v>0</v>
      </c>
      <c r="BJ76" s="1">
        <f>Calculations!BN136</f>
        <v>0</v>
      </c>
      <c r="BK76" s="1">
        <f>Calculations!BO136</f>
        <v>0</v>
      </c>
      <c r="BL76" s="1">
        <f>Calculations!BP136</f>
        <v>0</v>
      </c>
      <c r="BM76" s="1">
        <f>Calculations!BQ136</f>
        <v>0</v>
      </c>
      <c r="BN76" s="1">
        <f>Calculations!BR136</f>
        <v>0</v>
      </c>
      <c r="BO76" s="1">
        <f>Calculations!BS136</f>
        <v>0</v>
      </c>
      <c r="BP76" s="1">
        <f>Calculations!BT136</f>
        <v>0</v>
      </c>
      <c r="BQ76" s="1">
        <f>Calculations!BU136</f>
        <v>0</v>
      </c>
    </row>
    <row r="77" spans="1:70">
      <c r="A77" s="69">
        <f t="shared" si="76"/>
        <v>72</v>
      </c>
      <c r="C77" s="2" t="s">
        <v>145</v>
      </c>
      <c r="D77" s="1">
        <f>D75-D76</f>
        <v>-1266037.9066208354</v>
      </c>
      <c r="E77" s="1">
        <f t="shared" ref="E77:S77" si="94">E75-E76</f>
        <v>-1266037.9066208354</v>
      </c>
      <c r="F77" s="1">
        <f t="shared" si="94"/>
        <v>-1265366.9898708353</v>
      </c>
      <c r="G77" s="1">
        <f t="shared" si="94"/>
        <v>-1257352.6766233353</v>
      </c>
      <c r="H77" s="1">
        <f t="shared" si="94"/>
        <v>-1222842.8611958353</v>
      </c>
      <c r="I77" s="1">
        <f t="shared" si="94"/>
        <v>-1222747.3005033354</v>
      </c>
      <c r="J77" s="1">
        <f t="shared" si="94"/>
        <v>-4911749.1592825828</v>
      </c>
      <c r="K77" s="1">
        <f t="shared" si="94"/>
        <v>-4911749.1592825828</v>
      </c>
      <c r="L77" s="1">
        <f t="shared" si="94"/>
        <v>-4911456.7244825829</v>
      </c>
      <c r="M77" s="1">
        <f t="shared" si="94"/>
        <v>-4911454.5256950827</v>
      </c>
      <c r="N77" s="1">
        <f t="shared" si="94"/>
        <v>-4909862.6393325822</v>
      </c>
      <c r="O77" s="1">
        <f t="shared" si="94"/>
        <v>-4910012.0919050826</v>
      </c>
      <c r="P77" s="1">
        <f t="shared" si="94"/>
        <v>-4905698.403295083</v>
      </c>
      <c r="Q77" s="1">
        <f t="shared" si="94"/>
        <v>-4853858.0253175823</v>
      </c>
      <c r="R77" s="1">
        <f t="shared" si="94"/>
        <v>-4852233.4303700831</v>
      </c>
      <c r="S77" s="1">
        <f t="shared" si="94"/>
        <v>-4852392.5923975827</v>
      </c>
      <c r="T77" s="1">
        <f>T75-T76</f>
        <v>-4849660.4497850826</v>
      </c>
      <c r="U77" s="1">
        <f t="shared" ref="U77" si="95">U75-U76</f>
        <v>-4809980.9179700827</v>
      </c>
      <c r="V77" s="1">
        <f t="shared" ref="V77" si="96">V75-V76</f>
        <v>-2474380.8055244167</v>
      </c>
      <c r="W77" s="1">
        <f t="shared" ref="W77" si="97">W75-W76</f>
        <v>-2474267.9160694168</v>
      </c>
      <c r="X77" s="1">
        <f t="shared" ref="X77" si="98">X75-X76</f>
        <v>-2473925.8632919169</v>
      </c>
      <c r="Y77" s="1">
        <f t="shared" ref="Y77" si="99">Y75-Y76</f>
        <v>-2473905.2542244168</v>
      </c>
      <c r="Z77" s="1">
        <f t="shared" ref="Z77" si="100">Z75-Z76</f>
        <v>-2473863.6262219166</v>
      </c>
      <c r="AA77" s="1">
        <f t="shared" ref="AA77" si="101">AA75-AA76</f>
        <v>-2473455.9954844168</v>
      </c>
      <c r="AB77" s="1">
        <f t="shared" ref="AB77" si="102">AB75-AB76</f>
        <v>-2448126.577471917</v>
      </c>
      <c r="AC77" s="1">
        <f t="shared" ref="AC77" si="103">AC75-AC76</f>
        <v>-2447109.5562919169</v>
      </c>
      <c r="AD77" s="1">
        <f t="shared" ref="AD77" si="104">AD75-AD76</f>
        <v>-2396933.3009844171</v>
      </c>
      <c r="AE77" s="1">
        <f t="shared" ref="AE77" si="105">AE75-AE76</f>
        <v>-2375841.4419444171</v>
      </c>
      <c r="AF77" s="1">
        <f>AF75-AF76</f>
        <v>-2373494.077746917</v>
      </c>
      <c r="AG77" s="1">
        <f t="shared" ref="AG77:BE77" si="106">AG75-AG76</f>
        <v>-2373398.486866917</v>
      </c>
      <c r="AH77" s="1">
        <f t="shared" si="106"/>
        <v>-1318290.8505893336</v>
      </c>
      <c r="AI77" s="1">
        <f t="shared" si="106"/>
        <v>-1317447.1300368335</v>
      </c>
      <c r="AJ77" s="1">
        <f t="shared" si="106"/>
        <v>-1317038.8982968335</v>
      </c>
      <c r="AK77" s="1">
        <f t="shared" si="106"/>
        <v>-1317030.7042718334</v>
      </c>
      <c r="AL77" s="1">
        <f t="shared" si="106"/>
        <v>-1316050.7583293335</v>
      </c>
      <c r="AM77" s="1">
        <f t="shared" si="106"/>
        <v>-1296724.4030818334</v>
      </c>
      <c r="AN77" s="1">
        <f t="shared" si="106"/>
        <v>-1296712.9518168336</v>
      </c>
      <c r="AO77" s="1">
        <f t="shared" si="106"/>
        <v>-1269970.6224443335</v>
      </c>
      <c r="AP77" s="1">
        <f t="shared" si="106"/>
        <v>-1269970.6224443335</v>
      </c>
      <c r="AQ77" s="1">
        <f t="shared" si="106"/>
        <v>-1269970.6224443335</v>
      </c>
      <c r="AR77" s="1">
        <f t="shared" si="106"/>
        <v>-1269970.6224443335</v>
      </c>
      <c r="AS77" s="1">
        <f t="shared" si="106"/>
        <v>-1269970.6224443335</v>
      </c>
      <c r="AT77" s="1">
        <f t="shared" si="106"/>
        <v>-31470.323797499761</v>
      </c>
      <c r="AU77" s="1">
        <f t="shared" si="106"/>
        <v>-31470.323797499761</v>
      </c>
      <c r="AV77" s="1">
        <f t="shared" si="106"/>
        <v>-31470.323797499761</v>
      </c>
      <c r="AW77" s="1">
        <f t="shared" si="106"/>
        <v>-31470.323797499761</v>
      </c>
      <c r="AX77" s="1">
        <f t="shared" si="106"/>
        <v>-31470.323797499761</v>
      </c>
      <c r="AY77" s="1">
        <f t="shared" si="106"/>
        <v>-31470.323797499761</v>
      </c>
      <c r="AZ77" s="1">
        <f t="shared" si="106"/>
        <v>-31470.323797499761</v>
      </c>
      <c r="BA77" s="1">
        <f t="shared" si="106"/>
        <v>-31470.323797499761</v>
      </c>
      <c r="BB77" s="1">
        <f t="shared" si="106"/>
        <v>-31470.323797499761</v>
      </c>
      <c r="BC77" s="1">
        <f t="shared" si="106"/>
        <v>-31470.323797499761</v>
      </c>
      <c r="BD77" s="1">
        <f t="shared" si="106"/>
        <v>-31470.323797499761</v>
      </c>
      <c r="BE77" s="1">
        <f t="shared" si="106"/>
        <v>-31470.323797499761</v>
      </c>
      <c r="BF77" s="1">
        <f t="shared" ref="BF77:BP77" si="107">BF75-BF76</f>
        <v>295502.91664250015</v>
      </c>
      <c r="BG77" s="1">
        <f t="shared" si="107"/>
        <v>295502.91664250015</v>
      </c>
      <c r="BH77" s="1">
        <f t="shared" si="107"/>
        <v>295502.91664250015</v>
      </c>
      <c r="BI77" s="1">
        <f t="shared" si="107"/>
        <v>295502.91664250015</v>
      </c>
      <c r="BJ77" s="1">
        <f t="shared" si="107"/>
        <v>295502.91664250015</v>
      </c>
      <c r="BK77" s="1">
        <f t="shared" si="107"/>
        <v>295502.91664250015</v>
      </c>
      <c r="BL77" s="1">
        <f t="shared" si="107"/>
        <v>295502.91664250015</v>
      </c>
      <c r="BM77" s="1">
        <f t="shared" si="107"/>
        <v>295502.91664250015</v>
      </c>
      <c r="BN77" s="1">
        <f t="shared" si="107"/>
        <v>295502.91664250015</v>
      </c>
      <c r="BO77" s="1">
        <f t="shared" si="107"/>
        <v>295502.91664250015</v>
      </c>
      <c r="BP77" s="1">
        <f t="shared" si="107"/>
        <v>295502.91664250015</v>
      </c>
      <c r="BQ77" s="1">
        <f t="shared" ref="BQ77" si="108">BQ75-BQ76</f>
        <v>295502.91664250015</v>
      </c>
    </row>
    <row r="78" spans="1:70">
      <c r="A78" s="69">
        <f t="shared" si="76"/>
        <v>73</v>
      </c>
      <c r="C78" s="2" t="s">
        <v>266</v>
      </c>
      <c r="D78" s="1">
        <f t="shared" ref="D78:BE78" si="109">D77*0.38</f>
        <v>-481094.40451591747</v>
      </c>
      <c r="E78" s="1">
        <f t="shared" si="109"/>
        <v>-481094.40451591747</v>
      </c>
      <c r="F78" s="1">
        <f t="shared" si="109"/>
        <v>-480839.45615091745</v>
      </c>
      <c r="G78" s="1">
        <f t="shared" si="109"/>
        <v>-477794.01711686741</v>
      </c>
      <c r="H78" s="1">
        <f t="shared" si="109"/>
        <v>-464680.28725441743</v>
      </c>
      <c r="I78" s="1">
        <f t="shared" si="109"/>
        <v>-464643.97419126745</v>
      </c>
      <c r="J78" s="1">
        <f t="shared" si="109"/>
        <v>-1866464.6805273816</v>
      </c>
      <c r="K78" s="1">
        <f t="shared" si="109"/>
        <v>-1866464.6805273816</v>
      </c>
      <c r="L78" s="1">
        <f t="shared" si="109"/>
        <v>-1866353.5553033815</v>
      </c>
      <c r="M78" s="1">
        <f t="shared" si="109"/>
        <v>-1866352.7197641314</v>
      </c>
      <c r="N78" s="1">
        <f t="shared" si="109"/>
        <v>-1865747.8029463813</v>
      </c>
      <c r="O78" s="1">
        <f t="shared" si="109"/>
        <v>-1865804.5949239314</v>
      </c>
      <c r="P78" s="1">
        <f t="shared" si="109"/>
        <v>-1864165.3932521315</v>
      </c>
      <c r="Q78" s="1">
        <f t="shared" si="109"/>
        <v>-1844466.0496206812</v>
      </c>
      <c r="R78" s="1">
        <f t="shared" si="109"/>
        <v>-1843848.7035406316</v>
      </c>
      <c r="S78" s="1">
        <f t="shared" si="109"/>
        <v>-1843909.1851110815</v>
      </c>
      <c r="T78" s="1">
        <f t="shared" si="109"/>
        <v>-1842870.9709183313</v>
      </c>
      <c r="U78" s="1">
        <f t="shared" si="109"/>
        <v>-1827792.7488286314</v>
      </c>
      <c r="V78" s="1">
        <f t="shared" si="109"/>
        <v>-940264.70609927841</v>
      </c>
      <c r="W78" s="1">
        <f t="shared" si="109"/>
        <v>-940221.80810637842</v>
      </c>
      <c r="X78" s="1">
        <f t="shared" si="109"/>
        <v>-940091.82805092842</v>
      </c>
      <c r="Y78" s="1">
        <f t="shared" si="109"/>
        <v>-940083.99660527834</v>
      </c>
      <c r="Z78" s="1">
        <f t="shared" si="109"/>
        <v>-940068.17796432832</v>
      </c>
      <c r="AA78" s="1">
        <f t="shared" si="109"/>
        <v>-939913.27828407846</v>
      </c>
      <c r="AB78" s="1">
        <f t="shared" si="109"/>
        <v>-930288.09943932854</v>
      </c>
      <c r="AC78" s="1">
        <f t="shared" si="109"/>
        <v>-929901.63139092841</v>
      </c>
      <c r="AD78" s="1">
        <f t="shared" si="109"/>
        <v>-910834.6543740785</v>
      </c>
      <c r="AE78" s="1">
        <f>AE77*0.38</f>
        <v>-902819.74793887849</v>
      </c>
      <c r="AF78" s="1">
        <f>AF77*0.38</f>
        <v>-901927.74954382842</v>
      </c>
      <c r="AG78" s="1">
        <f t="shared" si="109"/>
        <v>-901891.42500942852</v>
      </c>
      <c r="AH78" s="1">
        <f t="shared" si="109"/>
        <v>-500950.52322394674</v>
      </c>
      <c r="AI78" s="1">
        <f t="shared" si="109"/>
        <v>-500629.90941399673</v>
      </c>
      <c r="AJ78" s="1">
        <f t="shared" si="109"/>
        <v>-500474.78135279677</v>
      </c>
      <c r="AK78" s="1">
        <f t="shared" si="109"/>
        <v>-500471.66762329673</v>
      </c>
      <c r="AL78" s="1">
        <f t="shared" si="109"/>
        <v>-500099.28816514672</v>
      </c>
      <c r="AM78" s="1">
        <f t="shared" si="109"/>
        <v>-492755.27317109669</v>
      </c>
      <c r="AN78" s="1">
        <f t="shared" si="109"/>
        <v>-492750.92169039679</v>
      </c>
      <c r="AO78" s="1">
        <f t="shared" si="109"/>
        <v>-482588.83652884676</v>
      </c>
      <c r="AP78" s="1">
        <f t="shared" si="109"/>
        <v>-482588.83652884676</v>
      </c>
      <c r="AQ78" s="1">
        <f t="shared" si="109"/>
        <v>-482588.83652884676</v>
      </c>
      <c r="AR78" s="1">
        <f t="shared" si="109"/>
        <v>-482588.83652884676</v>
      </c>
      <c r="AS78" s="1">
        <f t="shared" si="109"/>
        <v>-482588.83652884676</v>
      </c>
      <c r="AT78" s="1">
        <f t="shared" si="109"/>
        <v>-11958.723043049909</v>
      </c>
      <c r="AU78" s="1">
        <f t="shared" si="109"/>
        <v>-11958.723043049909</v>
      </c>
      <c r="AV78" s="1">
        <f t="shared" si="109"/>
        <v>-11958.723043049909</v>
      </c>
      <c r="AW78" s="1">
        <f t="shared" si="109"/>
        <v>-11958.723043049909</v>
      </c>
      <c r="AX78" s="1">
        <f t="shared" si="109"/>
        <v>-11958.723043049909</v>
      </c>
      <c r="AY78" s="1">
        <f t="shared" si="109"/>
        <v>-11958.723043049909</v>
      </c>
      <c r="AZ78" s="1">
        <f t="shared" si="109"/>
        <v>-11958.723043049909</v>
      </c>
      <c r="BA78" s="1">
        <f t="shared" si="109"/>
        <v>-11958.723043049909</v>
      </c>
      <c r="BB78" s="1">
        <f t="shared" si="109"/>
        <v>-11958.723043049909</v>
      </c>
      <c r="BC78" s="1">
        <f t="shared" si="109"/>
        <v>-11958.723043049909</v>
      </c>
      <c r="BD78" s="1">
        <f t="shared" si="109"/>
        <v>-11958.723043049909</v>
      </c>
      <c r="BE78" s="1">
        <f t="shared" si="109"/>
        <v>-11958.723043049909</v>
      </c>
      <c r="BF78" s="1">
        <f t="shared" ref="BF78:BP78" si="110">BF77*0.38</f>
        <v>112291.10832415006</v>
      </c>
      <c r="BG78" s="1">
        <f t="shared" si="110"/>
        <v>112291.10832415006</v>
      </c>
      <c r="BH78" s="1">
        <f t="shared" si="110"/>
        <v>112291.10832415006</v>
      </c>
      <c r="BI78" s="1">
        <f t="shared" si="110"/>
        <v>112291.10832415006</v>
      </c>
      <c r="BJ78" s="1">
        <f t="shared" si="110"/>
        <v>112291.10832415006</v>
      </c>
      <c r="BK78" s="1">
        <f t="shared" si="110"/>
        <v>112291.10832415006</v>
      </c>
      <c r="BL78" s="1">
        <f t="shared" si="110"/>
        <v>112291.10832415006</v>
      </c>
      <c r="BM78" s="1">
        <f t="shared" si="110"/>
        <v>112291.10832415006</v>
      </c>
      <c r="BN78" s="1">
        <f t="shared" si="110"/>
        <v>112291.10832415006</v>
      </c>
      <c r="BO78" s="1">
        <f t="shared" si="110"/>
        <v>112291.10832415006</v>
      </c>
      <c r="BP78" s="1">
        <f t="shared" si="110"/>
        <v>112291.10832415006</v>
      </c>
      <c r="BQ78" s="1">
        <f t="shared" ref="BQ78" si="111">BQ77*0.38</f>
        <v>112291.10832415006</v>
      </c>
    </row>
    <row r="79" spans="1:70">
      <c r="A79" s="69">
        <f t="shared" si="76"/>
        <v>74</v>
      </c>
      <c r="C79" s="2" t="s">
        <v>146</v>
      </c>
      <c r="D79" s="1">
        <f>-Calculations!H141</f>
        <v>-3370255.4579884224</v>
      </c>
      <c r="E79" s="1">
        <f>D79+E78</f>
        <v>-3851349.8625043398</v>
      </c>
      <c r="F79" s="1">
        <f t="shared" ref="F79:AF79" si="112">E79+F78</f>
        <v>-4332189.3186552571</v>
      </c>
      <c r="G79" s="1">
        <f t="shared" si="112"/>
        <v>-4809983.3357721241</v>
      </c>
      <c r="H79" s="1">
        <f t="shared" si="112"/>
        <v>-5274663.6230265414</v>
      </c>
      <c r="I79" s="1">
        <f t="shared" si="112"/>
        <v>-5739307.5972178085</v>
      </c>
      <c r="J79" s="1">
        <f t="shared" si="112"/>
        <v>-7605772.2777451901</v>
      </c>
      <c r="K79" s="1">
        <f t="shared" si="112"/>
        <v>-9472236.9582725726</v>
      </c>
      <c r="L79" s="1">
        <f t="shared" si="112"/>
        <v>-11338590.513575954</v>
      </c>
      <c r="M79" s="1">
        <f t="shared" si="112"/>
        <v>-13204943.233340086</v>
      </c>
      <c r="N79" s="1">
        <f t="shared" si="112"/>
        <v>-15070691.036286468</v>
      </c>
      <c r="O79" s="1">
        <f t="shared" si="112"/>
        <v>-16936495.631210398</v>
      </c>
      <c r="P79" s="1">
        <f t="shared" si="112"/>
        <v>-18800661.024462529</v>
      </c>
      <c r="Q79" s="1">
        <f t="shared" si="112"/>
        <v>-20645127.074083209</v>
      </c>
      <c r="R79" s="1">
        <f t="shared" si="112"/>
        <v>-22488975.77762384</v>
      </c>
      <c r="S79" s="1">
        <f t="shared" si="112"/>
        <v>-24332884.962734923</v>
      </c>
      <c r="T79" s="1">
        <f t="shared" si="112"/>
        <v>-26175755.933653254</v>
      </c>
      <c r="U79" s="1">
        <f t="shared" si="112"/>
        <v>-28003548.682481885</v>
      </c>
      <c r="V79" s="1">
        <f t="shared" si="112"/>
        <v>-28943813.388581164</v>
      </c>
      <c r="W79" s="1">
        <f t="shared" si="112"/>
        <v>-29884035.196687542</v>
      </c>
      <c r="X79" s="1">
        <f t="shared" si="112"/>
        <v>-30824127.024738472</v>
      </c>
      <c r="Y79" s="1">
        <f t="shared" si="112"/>
        <v>-31764211.021343749</v>
      </c>
      <c r="Z79" s="1">
        <f t="shared" si="112"/>
        <v>-32704279.199308079</v>
      </c>
      <c r="AA79" s="1">
        <f t="shared" si="112"/>
        <v>-33644192.477592155</v>
      </c>
      <c r="AB79" s="1">
        <f t="shared" si="112"/>
        <v>-34574480.577031486</v>
      </c>
      <c r="AC79" s="1">
        <f t="shared" si="112"/>
        <v>-35504382.208422415</v>
      </c>
      <c r="AD79" s="1">
        <f t="shared" si="112"/>
        <v>-36415216.862796493</v>
      </c>
      <c r="AE79" s="1">
        <f>AD79+AE78</f>
        <v>-37318036.610735372</v>
      </c>
      <c r="AF79" s="1">
        <f t="shared" si="112"/>
        <v>-38219964.360279202</v>
      </c>
      <c r="AG79" s="1">
        <f>AF79+AG78</f>
        <v>-39121855.785288632</v>
      </c>
      <c r="AH79" s="1">
        <f t="shared" ref="AH79:AS79" si="113">AG79+AH78</f>
        <v>-39622806.308512576</v>
      </c>
      <c r="AI79" s="1">
        <f t="shared" si="113"/>
        <v>-40123436.217926569</v>
      </c>
      <c r="AJ79" s="1">
        <f t="shared" si="113"/>
        <v>-40623910.999279365</v>
      </c>
      <c r="AK79" s="1">
        <f t="shared" si="113"/>
        <v>-41124382.666902661</v>
      </c>
      <c r="AL79" s="1">
        <f t="shared" si="113"/>
        <v>-41624481.955067806</v>
      </c>
      <c r="AM79" s="1">
        <f t="shared" si="113"/>
        <v>-42117237.228238903</v>
      </c>
      <c r="AN79" s="1">
        <f t="shared" si="113"/>
        <v>-42609988.1499293</v>
      </c>
      <c r="AO79" s="1">
        <f t="shared" si="113"/>
        <v>-43092576.986458145</v>
      </c>
      <c r="AP79" s="1">
        <f t="shared" si="113"/>
        <v>-43575165.82298699</v>
      </c>
      <c r="AQ79" s="1">
        <f t="shared" si="113"/>
        <v>-44057754.659515835</v>
      </c>
      <c r="AR79" s="1">
        <f t="shared" si="113"/>
        <v>-44540343.49604468</v>
      </c>
      <c r="AS79" s="1">
        <f t="shared" si="113"/>
        <v>-45022932.332573526</v>
      </c>
      <c r="AT79" s="1">
        <f t="shared" ref="AT79" si="114">AS79+AT78</f>
        <v>-45034891.055616572</v>
      </c>
      <c r="AU79" s="1">
        <f t="shared" ref="AU79" si="115">AT79+AU78</f>
        <v>-45046849.778659619</v>
      </c>
      <c r="AV79" s="1">
        <f t="shared" ref="AV79" si="116">AU79+AV78</f>
        <v>-45058808.501702666</v>
      </c>
      <c r="AW79" s="1">
        <f t="shared" ref="AW79" si="117">AV79+AW78</f>
        <v>-45070767.224745713</v>
      </c>
      <c r="AX79" s="1">
        <f t="shared" ref="AX79" si="118">AW79+AX78</f>
        <v>-45082725.94778876</v>
      </c>
      <c r="AY79" s="1">
        <f t="shared" ref="AY79" si="119">AX79+AY78</f>
        <v>-45094684.670831807</v>
      </c>
      <c r="AZ79" s="1">
        <f t="shared" ref="AZ79" si="120">AY79+AZ78</f>
        <v>-45106643.393874854</v>
      </c>
      <c r="BA79" s="1">
        <f t="shared" ref="BA79" si="121">AZ79+BA78</f>
        <v>-45118602.116917901</v>
      </c>
      <c r="BB79" s="1">
        <f t="shared" ref="BB79" si="122">BA79+BB78</f>
        <v>-45130560.839960948</v>
      </c>
      <c r="BC79" s="1">
        <f t="shared" ref="BC79" si="123">BB79+BC78</f>
        <v>-45142519.563003995</v>
      </c>
      <c r="BD79" s="1">
        <f t="shared" ref="BD79" si="124">BC79+BD78</f>
        <v>-45154478.286047041</v>
      </c>
      <c r="BE79" s="1">
        <f t="shared" ref="BE79" si="125">BD79+BE78</f>
        <v>-45166437.009090088</v>
      </c>
      <c r="BF79" s="1">
        <f t="shared" ref="BF79" si="126">BE79+BF78</f>
        <v>-45054145.900765941</v>
      </c>
      <c r="BG79" s="1">
        <f t="shared" ref="BG79" si="127">BF79+BG78</f>
        <v>-44941854.792441793</v>
      </c>
      <c r="BH79" s="1">
        <f t="shared" ref="BH79" si="128">BG79+BH78</f>
        <v>-44829563.684117645</v>
      </c>
      <c r="BI79" s="1">
        <f t="shared" ref="BI79" si="129">BH79+BI78</f>
        <v>-44717272.575793497</v>
      </c>
      <c r="BJ79" s="1">
        <f t="shared" ref="BJ79" si="130">BI79+BJ78</f>
        <v>-44604981.46746935</v>
      </c>
      <c r="BK79" s="1">
        <f t="shared" ref="BK79" si="131">BJ79+BK78</f>
        <v>-44492690.359145202</v>
      </c>
      <c r="BL79" s="1">
        <f t="shared" ref="BL79" si="132">BK79+BL78</f>
        <v>-44380399.250821054</v>
      </c>
      <c r="BM79" s="1">
        <f t="shared" ref="BM79" si="133">BL79+BM78</f>
        <v>-44268108.142496906</v>
      </c>
      <c r="BN79" s="1">
        <f t="shared" ref="BN79" si="134">BM79+BN78</f>
        <v>-44155817.034172758</v>
      </c>
      <c r="BO79" s="1">
        <f t="shared" ref="BO79" si="135">BN79+BO78</f>
        <v>-44043525.925848611</v>
      </c>
      <c r="BP79" s="1">
        <f t="shared" ref="BP79" si="136">BO79+BP78</f>
        <v>-43931234.817524463</v>
      </c>
      <c r="BQ79" s="1">
        <f t="shared" ref="BQ79" si="137">BP79+BQ78</f>
        <v>-43818943.709200315</v>
      </c>
    </row>
    <row r="80" spans="1:70">
      <c r="A80" s="69">
        <f t="shared" si="76"/>
        <v>75</v>
      </c>
      <c r="C80" s="2" t="s">
        <v>133</v>
      </c>
      <c r="D80" s="1">
        <f>D75</f>
        <v>1137.9940250000013</v>
      </c>
      <c r="E80" s="1">
        <f>D80+E75+SUM(E54:E65)+E68</f>
        <v>2275.9880500000027</v>
      </c>
      <c r="F80" s="1">
        <f t="shared" ref="F80:AS80" si="138">E80+F75+SUM(F54:F65)+F68</f>
        <v>4084.8988250000039</v>
      </c>
      <c r="G80" s="1">
        <f t="shared" si="138"/>
        <v>13908.122847500006</v>
      </c>
      <c r="H80" s="1">
        <f t="shared" si="138"/>
        <v>-612346.82770249993</v>
      </c>
      <c r="I80" s="1">
        <f t="shared" si="138"/>
        <v>-567918.22755999991</v>
      </c>
      <c r="J80" s="1">
        <f t="shared" si="138"/>
        <v>-523576.42426749994</v>
      </c>
      <c r="K80" s="1">
        <f t="shared" si="138"/>
        <v>-479234.62097499997</v>
      </c>
      <c r="L80" s="1">
        <f t="shared" si="138"/>
        <v>-434600.38288249995</v>
      </c>
      <c r="M80" s="1">
        <f t="shared" si="138"/>
        <v>-389963.94600249996</v>
      </c>
      <c r="N80" s="1">
        <f t="shared" si="138"/>
        <v>-343735.62275999994</v>
      </c>
      <c r="O80" s="1">
        <f t="shared" si="138"/>
        <v>-297656.75208999997</v>
      </c>
      <c r="P80" s="1">
        <f t="shared" si="138"/>
        <v>-247264.19280999995</v>
      </c>
      <c r="Q80" s="1">
        <f t="shared" si="138"/>
        <v>-1524300.5255525</v>
      </c>
      <c r="R80" s="1">
        <f t="shared" si="138"/>
        <v>-1420442.9933475</v>
      </c>
      <c r="S80" s="1">
        <f t="shared" si="138"/>
        <v>-1316744.62317</v>
      </c>
      <c r="T80" s="1">
        <f>S80+T75+SUM(T54:T65)+T68</f>
        <v>-1210314.11038</v>
      </c>
      <c r="U80" s="1">
        <f t="shared" si="138"/>
        <v>-1538590.3757750001</v>
      </c>
      <c r="V80" s="1">
        <f t="shared" si="138"/>
        <v>-1392385.6808975001</v>
      </c>
      <c r="W80" s="1">
        <f t="shared" si="138"/>
        <v>-1246068.096565</v>
      </c>
      <c r="X80" s="1">
        <f t="shared" si="138"/>
        <v>-1099408.459455</v>
      </c>
      <c r="Y80" s="1">
        <f t="shared" si="138"/>
        <v>-973797.11327750003</v>
      </c>
      <c r="Z80" s="1">
        <f t="shared" si="138"/>
        <v>-840800.34909749997</v>
      </c>
      <c r="AA80" s="1">
        <f t="shared" si="138"/>
        <v>-693670.8441799999</v>
      </c>
      <c r="AB80" s="1">
        <f t="shared" si="138"/>
        <v>-738203.69124999992</v>
      </c>
      <c r="AC80" s="1">
        <f t="shared" si="138"/>
        <v>-580742.00713999989</v>
      </c>
      <c r="AD80" s="1">
        <f t="shared" si="138"/>
        <v>-357089.80772249983</v>
      </c>
      <c r="AE80" s="1">
        <f>AD80+AE75+SUM(AE54:AE65)+AE68</f>
        <v>-695134.22926499974</v>
      </c>
      <c r="AF80" s="1">
        <f>AE80+AF75+SUM(AF54:AF65)+AF68</f>
        <v>-448042.80660999968</v>
      </c>
      <c r="AG80" s="1">
        <f t="shared" si="138"/>
        <v>-202348.54307499962</v>
      </c>
      <c r="AH80" s="1">
        <f t="shared" si="138"/>
        <v>2667.2954225004723</v>
      </c>
      <c r="AI80" s="1">
        <f t="shared" si="138"/>
        <v>250693.70447250057</v>
      </c>
      <c r="AJ80" s="1">
        <f t="shared" si="138"/>
        <v>498733.6052625007</v>
      </c>
      <c r="AK80" s="1">
        <f t="shared" si="138"/>
        <v>746485.49007750093</v>
      </c>
      <c r="AL80" s="1">
        <f t="shared" si="138"/>
        <v>905608.08083500108</v>
      </c>
      <c r="AM80" s="1">
        <f t="shared" si="138"/>
        <v>1168387.7568400013</v>
      </c>
      <c r="AN80" s="1">
        <f t="shared" si="138"/>
        <v>1438736.3541100014</v>
      </c>
      <c r="AO80" s="1">
        <f t="shared" si="138"/>
        <v>-898423.90924749861</v>
      </c>
      <c r="AP80" s="1">
        <f t="shared" si="138"/>
        <v>-602920.99260499841</v>
      </c>
      <c r="AQ80" s="1">
        <f t="shared" si="138"/>
        <v>-307418.07596249826</v>
      </c>
      <c r="AR80" s="1">
        <f t="shared" si="138"/>
        <v>-11915.159319998114</v>
      </c>
      <c r="AS80" s="1">
        <f t="shared" si="138"/>
        <v>283587.75732250203</v>
      </c>
      <c r="AT80" s="1">
        <f t="shared" ref="AT80" si="139">AS80+AT75+SUM(AT54:AT65)+AT68</f>
        <v>579090.67396500218</v>
      </c>
      <c r="AU80" s="1">
        <f t="shared" ref="AU80" si="140">AT80+AU75+SUM(AU54:AU65)+AU68</f>
        <v>874593.59060750226</v>
      </c>
      <c r="AV80" s="1">
        <f t="shared" ref="AV80" si="141">AU80+AV75+SUM(AV54:AV65)+AV68</f>
        <v>1170096.5072500024</v>
      </c>
      <c r="AW80" s="1">
        <f t="shared" ref="AW80" si="142">AV80+AW75+SUM(AW54:AW65)+AW68</f>
        <v>1465599.4238925024</v>
      </c>
      <c r="AX80" s="1">
        <f t="shared" ref="AX80" si="143">AW80+AX75+SUM(AX54:AX65)+AX68</f>
        <v>1761102.3405350025</v>
      </c>
      <c r="AY80" s="1">
        <f t="shared" ref="AY80" si="144">AX80+AY75+SUM(AY54:AY65)+AY68</f>
        <v>2056605.2571775026</v>
      </c>
      <c r="AZ80" s="1">
        <f t="shared" ref="AZ80" si="145">AY80+AZ75+SUM(AZ54:AZ65)+AZ68</f>
        <v>2352108.1738200029</v>
      </c>
      <c r="BA80" s="1">
        <f t="shared" ref="BA80" si="146">AZ80+BA75+SUM(BA54:BA65)+BA68</f>
        <v>2647611.090462503</v>
      </c>
      <c r="BB80" s="1">
        <f t="shared" ref="BB80" si="147">BA80+BB75+SUM(BB54:BB65)+BB68</f>
        <v>2943114.0071050031</v>
      </c>
      <c r="BC80" s="1">
        <f t="shared" ref="BC80" si="148">BB80+BC75+SUM(BC54:BC65)+BC68</f>
        <v>3238616.9237475032</v>
      </c>
      <c r="BD80" s="1">
        <f t="shared" ref="BD80" si="149">BC80+BD75+SUM(BD54:BD65)+BD68</f>
        <v>3534119.8403900033</v>
      </c>
      <c r="BE80" s="1">
        <f>BD80+BE75+SUM(BE54:BE65)+BE68</f>
        <v>3829622.7570325034</v>
      </c>
      <c r="BF80" s="1">
        <f t="shared" ref="BF80:BO80" si="150">BE80+BF75+SUM(BF54:BF65)+BF68</f>
        <v>4125125.6736750035</v>
      </c>
      <c r="BG80" s="1">
        <f t="shared" si="150"/>
        <v>4420628.5903175035</v>
      </c>
      <c r="BH80" s="1">
        <f t="shared" si="150"/>
        <v>4716131.5069600036</v>
      </c>
      <c r="BI80" s="1">
        <f t="shared" si="150"/>
        <v>5011634.4236025037</v>
      </c>
      <c r="BJ80" s="1">
        <f t="shared" si="150"/>
        <v>5307137.3402450038</v>
      </c>
      <c r="BK80" s="1">
        <f t="shared" si="150"/>
        <v>5602640.2568875039</v>
      </c>
      <c r="BL80" s="1">
        <f t="shared" si="150"/>
        <v>5898143.173530004</v>
      </c>
      <c r="BM80" s="1">
        <f t="shared" si="150"/>
        <v>6193646.0901725041</v>
      </c>
      <c r="BN80" s="1">
        <f t="shared" si="150"/>
        <v>6489149.0068150042</v>
      </c>
      <c r="BO80" s="1">
        <f t="shared" si="150"/>
        <v>6784651.9234575043</v>
      </c>
      <c r="BP80" s="1">
        <f>BO80+BP75+SUM(BP54:BP65)+BP68</f>
        <v>7080154.8401000043</v>
      </c>
      <c r="BQ80" s="1">
        <f t="shared" ref="BQ80" si="151">BP80+BQ75+SUM(BQ54:BQ65)+BQ68</f>
        <v>7375657.7567425044</v>
      </c>
    </row>
    <row r="81" spans="1:70">
      <c r="A81" s="69">
        <f t="shared" si="76"/>
        <v>76</v>
      </c>
      <c r="C81" s="215" t="s">
        <v>340</v>
      </c>
      <c r="D81" s="20"/>
      <c r="E81" s="20">
        <f t="shared" ref="E81:AB81" si="152">((D79/2)+SUM(E79:O79)+(P79/2))/12</f>
        <v>-9060140.1357360184</v>
      </c>
      <c r="F81" s="20">
        <f t="shared" si="152"/>
        <v>-10402814.418154892</v>
      </c>
      <c r="G81" s="20">
        <f t="shared" si="152"/>
        <v>-11859087.904427702</v>
      </c>
      <c r="H81" s="20">
        <f t="shared" si="152"/>
        <v>-13429074.908008175</v>
      </c>
      <c r="I81" s="20">
        <f t="shared" si="152"/>
        <v>-15113407.988741072</v>
      </c>
      <c r="J81" s="20">
        <f t="shared" si="152"/>
        <v>-16911963.546903189</v>
      </c>
      <c r="K81" s="20">
        <f t="shared" si="152"/>
        <v>-18728725.305074025</v>
      </c>
      <c r="L81" s="20">
        <f t="shared" si="152"/>
        <v>-20468301.944626149</v>
      </c>
      <c r="M81" s="20">
        <f t="shared" si="152"/>
        <v>-22130690.892525211</v>
      </c>
      <c r="N81" s="20">
        <f t="shared" si="152"/>
        <v>-23715891.071657132</v>
      </c>
      <c r="O81" s="20">
        <f t="shared" si="152"/>
        <v>-25223926.736283183</v>
      </c>
      <c r="P81" s="20">
        <f t="shared" si="152"/>
        <v>-26654813.611674991</v>
      </c>
      <c r="Q81" s="20">
        <f t="shared" si="152"/>
        <v>-28008210.128297944</v>
      </c>
      <c r="R81" s="20">
        <f t="shared" si="152"/>
        <v>-29284588.240252446</v>
      </c>
      <c r="S81" s="20">
        <f t="shared" si="152"/>
        <v>-30483983.916065443</v>
      </c>
      <c r="T81" s="20">
        <f t="shared" si="152"/>
        <v>-31605291.946614321</v>
      </c>
      <c r="U81" s="20">
        <f t="shared" si="152"/>
        <v>-32648181.94972375</v>
      </c>
      <c r="V81" s="20">
        <f t="shared" si="152"/>
        <v>-33613286.763450116</v>
      </c>
      <c r="W81" s="20">
        <f t="shared" si="152"/>
        <v>-34521507.597730868</v>
      </c>
      <c r="X81" s="20">
        <f t="shared" si="152"/>
        <v>-35393107.345279641</v>
      </c>
      <c r="Y81" s="20">
        <f t="shared" si="152"/>
        <v>-36228073.386770464</v>
      </c>
      <c r="Z81" s="20">
        <f t="shared" si="152"/>
        <v>-37026404.870941296</v>
      </c>
      <c r="AA81" s="20">
        <f t="shared" si="152"/>
        <v>-37788087.137662902</v>
      </c>
      <c r="AB81" s="20">
        <f t="shared" si="152"/>
        <v>-38512805.783763178</v>
      </c>
      <c r="AC81" s="20">
        <f>((AB79/2)+SUM(AC79:AM79)+(AN79/2))/12</f>
        <v>-39200662.130577527</v>
      </c>
      <c r="AD81" s="20">
        <f>((AC79/2)+SUM(AD79:AN79)+(AO79/2))/12</f>
        <v>-39851649.728533097</v>
      </c>
      <c r="AE81" s="20">
        <f>((AD79/2)+SUM(AE79:AO79)+(AP79/2))/12</f>
        <v>-40466155.717625849</v>
      </c>
      <c r="AF81" s="20">
        <f>((AE79/2)+SUM(AF79:AP79)+(AQ79/2))/12</f>
        <v>-41045308.509666316</v>
      </c>
      <c r="AG81" s="20">
        <f>((AF79/2)+SUM(AG79:AQ79)+(AR79/2))/12</f>
        <v>-41589479.225689061</v>
      </c>
      <c r="AH81" s="20">
        <f t="shared" ref="AH81:AR81" si="153">((AG79/2)+SUM(AH79:AR79)+(AS79/2))/12</f>
        <v>-42098706.545816168</v>
      </c>
      <c r="AI81" s="20">
        <f t="shared" si="153"/>
        <v>-42570088.266415708</v>
      </c>
      <c r="AJ81" s="20">
        <f t="shared" si="153"/>
        <v>-43000734.02924224</v>
      </c>
      <c r="AK81" s="20">
        <f t="shared" si="153"/>
        <v>-43390663.656873763</v>
      </c>
      <c r="AL81" s="20">
        <f t="shared" si="153"/>
        <v>-43739883.74271819</v>
      </c>
      <c r="AM81" s="20">
        <f t="shared" si="153"/>
        <v>-44048409.932325013</v>
      </c>
      <c r="AN81" s="20">
        <f t="shared" si="153"/>
        <v>-44316563.742129765</v>
      </c>
      <c r="AO81" s="20">
        <f>((AN79/2)+SUM(AO79:AY79)+(AZ79/2))/12</f>
        <v>-44544651.354068868</v>
      </c>
      <c r="AP81" s="20">
        <f t="shared" si="153"/>
        <v>-44733096.369669087</v>
      </c>
      <c r="AQ81" s="20">
        <f>((AP79/2)+SUM(AQ79:BA79)+(BB79/2))/12</f>
        <v>-44882322.209145494</v>
      </c>
      <c r="AR81" s="20">
        <f t="shared" si="153"/>
        <v>-44992328.872498073</v>
      </c>
      <c r="AS81" s="20">
        <f>((AR79/2)+SUM(AS79:BC79)+(BD79/2))/12</f>
        <v>-45063116.359726854</v>
      </c>
      <c r="AT81" s="20">
        <f t="shared" ref="AT81:BE81" si="154">((AS79/2)+SUM(AT79:BD79)+(BE79/2))/12</f>
        <v>-45094684.670831807</v>
      </c>
      <c r="AU81" s="20">
        <f t="shared" si="154"/>
        <v>-45101466.317567885</v>
      </c>
      <c r="AV81" s="20">
        <f t="shared" si="154"/>
        <v>-45097893.811690032</v>
      </c>
      <c r="AW81" s="20">
        <f t="shared" si="154"/>
        <v>-45083967.15319825</v>
      </c>
      <c r="AX81" s="20">
        <f t="shared" si="154"/>
        <v>-45059686.342092536</v>
      </c>
      <c r="AY81" s="20">
        <f t="shared" si="154"/>
        <v>-45025051.378372885</v>
      </c>
      <c r="AZ81" s="20">
        <f t="shared" si="154"/>
        <v>-44980062.262039304</v>
      </c>
      <c r="BA81" s="20">
        <f t="shared" si="154"/>
        <v>-44924718.993091784</v>
      </c>
      <c r="BB81" s="20">
        <f t="shared" si="154"/>
        <v>-44859021.57153032</v>
      </c>
      <c r="BC81" s="20">
        <f t="shared" si="154"/>
        <v>-44782969.997354947</v>
      </c>
      <c r="BD81" s="20">
        <f t="shared" si="154"/>
        <v>-44696564.270565629</v>
      </c>
      <c r="BE81" s="20">
        <f t="shared" si="154"/>
        <v>-44599804.391162388</v>
      </c>
      <c r="BF81" s="20">
        <f t="shared" ref="BF81" si="155">((BE79/2)+SUM(BF79:BP79)+(BQ79/2))/12</f>
        <v>-44492690.359145202</v>
      </c>
      <c r="BG81" s="20">
        <f t="shared" ref="BG81" si="156">((BF79/2)+SUM(BG79:BQ79)+(BR79/2))/12</f>
        <v>-42559288.725784548</v>
      </c>
      <c r="BH81" s="20">
        <f t="shared" ref="BH81" si="157">((BG79/2)+SUM(BH79:BR79)+(BS79/2))/12</f>
        <v>-38809455.363567568</v>
      </c>
      <c r="BI81" s="20">
        <f t="shared" ref="BI81" si="158">((BH79/2)+SUM(BI79:BS79)+(BT79/2))/12</f>
        <v>-35068979.593710922</v>
      </c>
      <c r="BJ81" s="20">
        <f t="shared" ref="BJ81" si="159">((BI79/2)+SUM(BJ79:BT79)+(BU79/2))/12</f>
        <v>-31337861.416214619</v>
      </c>
      <c r="BK81" s="20">
        <f t="shared" ref="BK81" si="160">((BJ79/2)+SUM(BK79:BU79)+(BV79/2))/12</f>
        <v>-27616100.831078663</v>
      </c>
      <c r="BL81" s="20">
        <f t="shared" ref="BL81" si="161">((BK79/2)+SUM(BL79:BV79)+(BW79/2))/12</f>
        <v>-23903697.838303059</v>
      </c>
      <c r="BM81" s="20">
        <f t="shared" ref="BM81" si="162">((BL79/2)+SUM(BM79:BW79)+(BX79/2))/12</f>
        <v>-20200652.437887799</v>
      </c>
      <c r="BN81" s="20">
        <f t="shared" ref="BN81" si="163">((BM79/2)+SUM(BN79:BX79)+(BY79/2))/12</f>
        <v>-16506964.629832884</v>
      </c>
      <c r="BO81" s="20">
        <f t="shared" ref="BO81" si="164">((BN79/2)+SUM(BO79:BY79)+(BZ79/2))/12</f>
        <v>-12822634.414138315</v>
      </c>
      <c r="BP81" s="20">
        <f t="shared" ref="BP81" si="165">((BO79/2)+SUM(BP79:BZ79)+(CA79/2))/12</f>
        <v>-9147661.79080409</v>
      </c>
      <c r="BQ81" s="20">
        <f t="shared" ref="BQ81" si="166">((BP79/2)+SUM(BQ79:CA79)+(CB79/2))/12</f>
        <v>-5482046.7598302122</v>
      </c>
    </row>
    <row r="82" spans="1:70" s="5" customFormat="1">
      <c r="A82" s="234">
        <f>A81+1</f>
        <v>77</v>
      </c>
      <c r="C82" s="231" t="s">
        <v>134</v>
      </c>
      <c r="D82" s="7"/>
      <c r="E82" s="216">
        <f t="shared" ref="E82:AC82" si="167">((D80/2)+SUM(E80:O80)+(P80/2))/12</f>
        <v>-312652.24115916662</v>
      </c>
      <c r="F82" s="216">
        <f t="shared" si="167"/>
        <v>-386609.68701072916</v>
      </c>
      <c r="G82" s="216">
        <f t="shared" si="167"/>
        <v>-509572.37058468745</v>
      </c>
      <c r="H82" s="216">
        <f t="shared" si="167"/>
        <v>-624371.56384260417</v>
      </c>
      <c r="I82" s="216">
        <f t="shared" si="167"/>
        <v>-704730.73170489585</v>
      </c>
      <c r="J82" s="216">
        <f t="shared" si="167"/>
        <v>-770090.70799208304</v>
      </c>
      <c r="K82" s="216">
        <f t="shared" si="167"/>
        <v>-846735.76652729174</v>
      </c>
      <c r="L82" s="216">
        <f t="shared" si="167"/>
        <v>-914887.54703645827</v>
      </c>
      <c r="M82" s="216">
        <f t="shared" si="167"/>
        <v>-974539.2783765624</v>
      </c>
      <c r="N82" s="216">
        <f t="shared" si="167"/>
        <v>-1026565.9968702082</v>
      </c>
      <c r="O82" s="216">
        <f t="shared" si="167"/>
        <v>-1071603.4091040627</v>
      </c>
      <c r="P82" s="216">
        <f t="shared" si="167"/>
        <v>-1108815.0265385418</v>
      </c>
      <c r="Q82" s="216">
        <f t="shared" si="167"/>
        <v>-1145771.4261439585</v>
      </c>
      <c r="R82" s="216">
        <f t="shared" si="167"/>
        <v>-1126912.3003117708</v>
      </c>
      <c r="S82" s="216">
        <f t="shared" si="167"/>
        <v>-1043290.9793102083</v>
      </c>
      <c r="T82" s="216">
        <f t="shared" si="167"/>
        <v>-973084.16349645809</v>
      </c>
      <c r="U82" s="216">
        <f t="shared" si="167"/>
        <v>-915422.42609333328</v>
      </c>
      <c r="V82" s="216">
        <f t="shared" si="167"/>
        <v>-827984.37874041672</v>
      </c>
      <c r="W82" s="216">
        <f t="shared" si="167"/>
        <v>-714180.42836458317</v>
      </c>
      <c r="X82" s="216">
        <f t="shared" si="167"/>
        <v>-593688.14597468718</v>
      </c>
      <c r="Y82" s="216">
        <f t="shared" si="167"/>
        <v>-464733.81823489559</v>
      </c>
      <c r="Z82" s="216">
        <f t="shared" si="167"/>
        <v>-326466.12373187463</v>
      </c>
      <c r="AA82" s="216">
        <f t="shared" si="167"/>
        <v>-182020.6640115621</v>
      </c>
      <c r="AB82" s="216">
        <f t="shared" si="167"/>
        <v>-31667.871055207874</v>
      </c>
      <c r="AC82" s="216">
        <f t="shared" si="167"/>
        <v>136623.73921062562</v>
      </c>
      <c r="AD82" s="216">
        <f>((AC80/2)+SUM(AD80:AN80)+(AO80/2))/12</f>
        <v>214092.8285128132</v>
      </c>
      <c r="AE82" s="216">
        <f>((AD80/2)+SUM(AE80:AO80)+(AP80/2))/12</f>
        <v>190613.11655489667</v>
      </c>
      <c r="AF82" s="216">
        <f>((AE80/2)+SUM(AF80:AP80)+(AQ80/2))/12</f>
        <v>196524.99023906342</v>
      </c>
      <c r="AG82" s="216">
        <f t="shared" ref="AG82" si="168">((AF80/2)+SUM(AG80:AQ80)+(AR80/2))/12</f>
        <v>230851.81526375105</v>
      </c>
      <c r="AH82" s="216">
        <f t="shared" ref="AH82" si="169">((AG80/2)+SUM(AH80:AR80)+(AS80/2))/12</f>
        <v>269271.14641739702</v>
      </c>
      <c r="AI82" s="216">
        <f t="shared" ref="AI82" si="170">((AH80/2)+SUM(AI80:AS80)+(AT80/2))/12</f>
        <v>313536.13303989719</v>
      </c>
      <c r="AJ82" s="216">
        <f t="shared" ref="AJ82" si="171">((AI80/2)+SUM(AJ80:AT80)+(AU80/2))/12</f>
        <v>363549.60240145976</v>
      </c>
      <c r="AK82" s="216">
        <f t="shared" ref="AK82" si="172">((AJ80/2)+SUM(AK80:AU80)+(AV80/2))/12</f>
        <v>417518.88523989747</v>
      </c>
      <c r="AL82" s="216">
        <f t="shared" ref="AL82" si="173">((AK80/2)+SUM(AL80:AV80)+(AW80/2))/12</f>
        <v>475455.42006500176</v>
      </c>
      <c r="AM82" s="216">
        <f t="shared" ref="AM82" si="174">((AL80/2)+SUM(AM80:AW80)+(AX80/2))/12</f>
        <v>541064.09479479352</v>
      </c>
      <c r="AN82" s="216">
        <f t="shared" ref="AN82" si="175">((AM80/2)+SUM(AN80:AX80)+(AY80/2))/12</f>
        <v>613718.7514630229</v>
      </c>
      <c r="AO82" s="216">
        <f t="shared" ref="AO82" si="176">((AN80/2)+SUM(AO80:AY80)+(AZ80/2))/12</f>
        <v>688784.97313166875</v>
      </c>
      <c r="AP82" s="216">
        <f t="shared" ref="AP82" si="177">((AO80/2)+SUM(AP80:AZ80)+(BA80/2))/12</f>
        <v>874593.59060750215</v>
      </c>
      <c r="AQ82" s="216">
        <f t="shared" ref="AQ82" si="178">((AP80/2)+SUM(AQ80:BA80)+(BB80/2))/12</f>
        <v>1170096.5072500026</v>
      </c>
      <c r="AR82" s="216">
        <f t="shared" ref="AR82" si="179">((AQ80/2)+SUM(AR80:BB80)+(BC80/2))/12</f>
        <v>1465599.4238925024</v>
      </c>
      <c r="AS82" s="216">
        <f>((AR80/2)+SUM(AS80:BC80)+(BD80/2))/12</f>
        <v>1761102.3405350028</v>
      </c>
      <c r="AT82" s="216">
        <f t="shared" ref="AT82" si="180">((AS80/2)+SUM(AT80:BD80)+(BE80/2))/12</f>
        <v>2056605.2571775031</v>
      </c>
      <c r="AU82" s="216">
        <f t="shared" ref="AU82" si="181">((AT80/2)+SUM(AU80:BE80)+(BF80/2))/12</f>
        <v>2352108.1738200025</v>
      </c>
      <c r="AV82" s="216">
        <f t="shared" ref="AV82" si="182">((AU80/2)+SUM(AV80:BF80)+(BG80/2))/12</f>
        <v>2647611.090462503</v>
      </c>
      <c r="AW82" s="216">
        <f t="shared" ref="AW82" si="183">((AV80/2)+SUM(AW80:BG80)+(BH80/2))/12</f>
        <v>2943114.0071050026</v>
      </c>
      <c r="AX82" s="216">
        <f t="shared" ref="AX82" si="184">((AW80/2)+SUM(AX80:BH80)+(BI80/2))/12</f>
        <v>3238616.9237475027</v>
      </c>
      <c r="AY82" s="216">
        <f t="shared" ref="AY82" si="185">((AX80/2)+SUM(AY80:BI80)+(BJ80/2))/12</f>
        <v>3534119.8403900038</v>
      </c>
      <c r="AZ82" s="216">
        <f t="shared" ref="AZ82" si="186">((AY80/2)+SUM(AZ80:BJ80)+(BK80/2))/12</f>
        <v>3829622.7570325038</v>
      </c>
      <c r="BA82" s="216">
        <f t="shared" ref="BA82" si="187">((AZ80/2)+SUM(BA80:BK80)+(BL80/2))/12</f>
        <v>4125125.673675003</v>
      </c>
      <c r="BB82" s="216">
        <f t="shared" ref="BB82" si="188">((BA80/2)+SUM(BB80:BL80)+(BM80/2))/12</f>
        <v>4420628.5903175035</v>
      </c>
      <c r="BC82" s="216">
        <f t="shared" ref="BC82" si="189">((BB80/2)+SUM(BC80:BM80)+(BN80/2))/12</f>
        <v>4716131.5069600036</v>
      </c>
      <c r="BD82" s="216">
        <f t="shared" ref="BD82" si="190">((BC80/2)+SUM(BD80:BN80)+(BO80/2))/12</f>
        <v>5011634.4236025037</v>
      </c>
      <c r="BE82" s="216">
        <f t="shared" ref="BE82" si="191">((BD80/2)+SUM(BE80:BO80)+(BP80/2))/12</f>
        <v>5307137.3402450038</v>
      </c>
      <c r="BF82" s="216">
        <f t="shared" ref="BF82" si="192">((BE80/2)+SUM(BF80:BP80)+(BQ80/2))/12</f>
        <v>5602640.256887503</v>
      </c>
      <c r="BG82" s="216">
        <f t="shared" ref="BG82" si="193">((BF80/2)+SUM(BG80:BQ80)+(BR80/2))/12</f>
        <v>5578511.4788056286</v>
      </c>
      <c r="BH82" s="216">
        <f t="shared" ref="BH82" si="194">((BG80/2)+SUM(BH80:BR80)+(BS80/2))/12</f>
        <v>5222438.3844726076</v>
      </c>
      <c r="BI82" s="216">
        <f t="shared" ref="BI82" si="195">((BH80/2)+SUM(BI80:BS80)+(BT80/2))/12</f>
        <v>4841740.0470860451</v>
      </c>
      <c r="BJ82" s="216">
        <f t="shared" ref="BJ82" si="196">((BI80/2)+SUM(BJ80:BT80)+(BU80/2))/12</f>
        <v>4436416.4666459411</v>
      </c>
      <c r="BK82" s="216">
        <f t="shared" ref="BK82" si="197">((BJ80/2)+SUM(BK80:BU80)+(BV80/2))/12</f>
        <v>4006467.6431522947</v>
      </c>
      <c r="BL82" s="216">
        <f t="shared" ref="BL82" si="198">((BK80/2)+SUM(BL80:BV80)+(BW80/2))/12</f>
        <v>3551893.5766051072</v>
      </c>
      <c r="BM82" s="216">
        <f t="shared" ref="BM82" si="199">((BL80/2)+SUM(BM80:BW80)+(BX80/2))/12</f>
        <v>3072694.2670043767</v>
      </c>
      <c r="BN82" s="216">
        <f t="shared" ref="BN82" si="200">((BM80/2)+SUM(BN80:BX80)+(BY80/2))/12</f>
        <v>2568869.7143501057</v>
      </c>
      <c r="BO82" s="216">
        <f t="shared" ref="BO82" si="201">((BN80/2)+SUM(BO80:BY80)+(BZ80/2))/12</f>
        <v>2040419.9186422927</v>
      </c>
      <c r="BP82" s="216">
        <f t="shared" ref="BP82" si="202">((BO80/2)+SUM(BP80:BZ80)+(CA80/2))/12</f>
        <v>1487344.8798809384</v>
      </c>
      <c r="BQ82" s="216">
        <f t="shared" ref="BQ82" si="203">((BP80/2)+SUM(BQ80:CA80)+(CB80/2))/12</f>
        <v>909644.59806604218</v>
      </c>
      <c r="BR82" s="7"/>
    </row>
    <row r="83" spans="1:70">
      <c r="A83" s="69">
        <f t="shared" si="76"/>
        <v>78</v>
      </c>
      <c r="C83" s="2" t="s">
        <v>135</v>
      </c>
      <c r="E83" s="20">
        <f t="shared" ref="E83:AC83" si="204">((D72/2)+SUM(E72:O72)+(P72/2))/12</f>
        <v>29031358.120833326</v>
      </c>
      <c r="F83" s="20">
        <f t="shared" si="204"/>
        <v>32611108.32291666</v>
      </c>
      <c r="G83" s="20">
        <f t="shared" si="204"/>
        <v>37447859.862500004</v>
      </c>
      <c r="H83" s="20">
        <f t="shared" si="204"/>
        <v>42112711.471666671</v>
      </c>
      <c r="I83" s="20">
        <f t="shared" si="204"/>
        <v>45826345.269166671</v>
      </c>
      <c r="J83" s="20">
        <f t="shared" si="204"/>
        <v>49725843.312083334</v>
      </c>
      <c r="K83" s="20">
        <f t="shared" si="204"/>
        <v>54572137.027499996</v>
      </c>
      <c r="L83" s="20">
        <f t="shared" si="204"/>
        <v>59425438.75666666</v>
      </c>
      <c r="M83" s="20">
        <f t="shared" si="204"/>
        <v>64282609.710416667</v>
      </c>
      <c r="N83" s="20">
        <f t="shared" si="204"/>
        <v>69141400.384583324</v>
      </c>
      <c r="O83" s="20">
        <f t="shared" si="204"/>
        <v>73963718.485416666</v>
      </c>
      <c r="P83" s="20">
        <f t="shared" si="204"/>
        <v>78762389.561249986</v>
      </c>
      <c r="Q83" s="20">
        <f t="shared" si="204"/>
        <v>84074699.035000011</v>
      </c>
      <c r="R83" s="20">
        <f t="shared" si="204"/>
        <v>88677303.094583333</v>
      </c>
      <c r="S83" s="20">
        <f t="shared" si="204"/>
        <v>93225819.143749997</v>
      </c>
      <c r="T83" s="20">
        <f t="shared" si="204"/>
        <v>99436303.798333347</v>
      </c>
      <c r="U83" s="20">
        <f t="shared" si="204"/>
        <v>106143603.75416668</v>
      </c>
      <c r="V83" s="20">
        <f t="shared" si="204"/>
        <v>111899267.53500003</v>
      </c>
      <c r="W83" s="20">
        <f t="shared" si="204"/>
        <v>116710099.97666667</v>
      </c>
      <c r="X83" s="20">
        <f t="shared" si="204"/>
        <v>121535976.60374999</v>
      </c>
      <c r="Y83" s="20">
        <f t="shared" si="204"/>
        <v>126380829.66083336</v>
      </c>
      <c r="Z83" s="20">
        <f t="shared" si="204"/>
        <v>131226962.81125002</v>
      </c>
      <c r="AA83" s="20">
        <f t="shared" si="204"/>
        <v>136095141.26875001</v>
      </c>
      <c r="AB83" s="20">
        <f t="shared" si="204"/>
        <v>141436106.45125002</v>
      </c>
      <c r="AC83" s="20">
        <f t="shared" si="204"/>
        <v>146624708.72333336</v>
      </c>
      <c r="AD83" s="20">
        <f>((AC72/2)+SUM(AD72:AN72)+(AO72/2))/12</f>
        <v>151823009.60125002</v>
      </c>
      <c r="AE83" s="20">
        <f t="shared" ref="AE83" si="205">((AD72/2)+SUM(AE72:AO72)+(AP72/2))/12</f>
        <v>156439145.07166669</v>
      </c>
      <c r="AF83" s="20">
        <f>((AE72/2)+SUM(AF72:AP72)+(AQ72/2))/12</f>
        <v>159358420.67666671</v>
      </c>
      <c r="AG83" s="20">
        <f t="shared" ref="AG83" si="206">((AF72/2)+SUM(AG72:AQ72)+(AR72/2))/12</f>
        <v>161719619.53791669</v>
      </c>
      <c r="AH83" s="20">
        <f>((AG72/2)+SUM(AH72:AR72)+(AS72/2))/12</f>
        <v>164022652.80208334</v>
      </c>
      <c r="AI83" s="20">
        <f t="shared" ref="AI83" si="207">((AH72/2)+SUM(AI72:AS72)+(AT72/2))/12</f>
        <v>166323513.07000002</v>
      </c>
      <c r="AJ83" s="20">
        <f t="shared" ref="AJ83" si="208">((AI72/2)+SUM(AJ72:AT72)+(AU72/2))/12</f>
        <v>168604387.73041669</v>
      </c>
      <c r="AK83" s="20">
        <f t="shared" ref="AK83" si="209">((AJ72/2)+SUM(AK72:AU72)+(AV72/2))/12</f>
        <v>170855454.00291669</v>
      </c>
      <c r="AL83" s="20">
        <f t="shared" ref="AL83" si="210">((AK72/2)+SUM(AL72:AV72)+(AW72/2))/12</f>
        <v>173096605.37625</v>
      </c>
      <c r="AM83" s="20">
        <f t="shared" ref="AM83" si="211">((AL72/2)+SUM(AM72:AW72)+(AX72/2))/12</f>
        <v>175314229.60750002</v>
      </c>
      <c r="AN83" s="20">
        <f t="shared" ref="AN83" si="212">((AM72/2)+SUM(AN72:AX72)+(AY72/2))/12</f>
        <v>177048370.47708336</v>
      </c>
      <c r="AO83" s="20">
        <f t="shared" ref="AO83" si="213">((AN72/2)+SUM(AO72:AY72)+(AZ72/2))/12</f>
        <v>178322087.38208336</v>
      </c>
      <c r="AP83" s="20">
        <f t="shared" ref="AP83" si="214">((AO72/2)+SUM(AP72:AZ72)+(BA72/2))/12</f>
        <v>178958809.51000002</v>
      </c>
      <c r="AQ83" s="20">
        <f t="shared" ref="AQ83" si="215">((AP72/2)+SUM(AQ72:BA72)+(BB72/2))/12</f>
        <v>178958809.51000002</v>
      </c>
      <c r="AR83" s="20">
        <f t="shared" ref="AR83" si="216">((AQ72/2)+SUM(AR72:BB72)+(BC72/2))/12</f>
        <v>178958809.51000002</v>
      </c>
      <c r="AS83" s="20">
        <f t="shared" ref="AS83" si="217">((AR72/2)+SUM(AS72:BC72)+(BD72/2))/12</f>
        <v>178958809.51000002</v>
      </c>
      <c r="AT83" s="20">
        <f t="shared" ref="AT83" si="218">((AS72/2)+SUM(AT72:BD72)+(BE72/2))/12</f>
        <v>178958809.51000002</v>
      </c>
      <c r="AU83" s="20">
        <f t="shared" ref="AU83" si="219">((AT72/2)+SUM(AU72:BE72)+(BF72/2))/12</f>
        <v>178958809.51000002</v>
      </c>
      <c r="AV83" s="20">
        <f t="shared" ref="AV83" si="220">((AU72/2)+SUM(AV72:BF72)+(BG72/2))/12</f>
        <v>178958809.51000002</v>
      </c>
      <c r="AW83" s="20">
        <f t="shared" ref="AW83" si="221">((AV72/2)+SUM(AW72:BG72)+(BH72/2))/12</f>
        <v>178958809.51000002</v>
      </c>
      <c r="AX83" s="20">
        <f t="shared" ref="AX83" si="222">((AW72/2)+SUM(AX72:BH72)+(BI72/2))/12</f>
        <v>178958809.51000002</v>
      </c>
      <c r="AY83" s="20">
        <f t="shared" ref="AY83" si="223">((AX72/2)+SUM(AY72:BI72)+(BJ72/2))/12</f>
        <v>178958809.51000002</v>
      </c>
      <c r="AZ83" s="20">
        <f t="shared" ref="AZ83" si="224">((AY72/2)+SUM(AZ72:BJ72)+(BK72/2))/12</f>
        <v>178958809.51000002</v>
      </c>
      <c r="BA83" s="20">
        <f t="shared" ref="BA83" si="225">((AZ72/2)+SUM(BA72:BK72)+(BL72/2))/12</f>
        <v>178958809.51000002</v>
      </c>
      <c r="BB83" s="20">
        <f t="shared" ref="BB83" si="226">((BA72/2)+SUM(BB72:BL72)+(BM72/2))/12</f>
        <v>178958809.51000002</v>
      </c>
      <c r="BC83" s="20">
        <f t="shared" ref="BC83" si="227">((BB72/2)+SUM(BC72:BM72)+(BN72/2))/12</f>
        <v>178958809.51000002</v>
      </c>
      <c r="BD83" s="20">
        <f t="shared" ref="BD83" si="228">((BC72/2)+SUM(BD72:BN72)+(BO72/2))/12</f>
        <v>178958809.51000002</v>
      </c>
      <c r="BE83" s="20">
        <f t="shared" ref="BE83" si="229">((BD72/2)+SUM(BE72:BO72)+(BP72/2))/12</f>
        <v>178958809.51000002</v>
      </c>
      <c r="BF83" s="20">
        <f t="shared" ref="BF83" si="230">((BE72/2)+SUM(BF72:BP72)+(BQ72/2))/12</f>
        <v>178958809.51000002</v>
      </c>
      <c r="BG83" s="20">
        <f t="shared" ref="BG83" si="231">((BF72/2)+SUM(BG72:BQ72)+(BR72/2))/12</f>
        <v>171502192.44708335</v>
      </c>
      <c r="BH83" s="20">
        <f t="shared" ref="BH83" si="232">((BG72/2)+SUM(BH72:BR72)+(BS72/2))/12</f>
        <v>156588958.32125002</v>
      </c>
      <c r="BI83" s="20">
        <f t="shared" ref="BI83" si="233">((BH72/2)+SUM(BI72:BS72)+(BT72/2))/12</f>
        <v>141675724.19541669</v>
      </c>
      <c r="BJ83" s="20">
        <f t="shared" ref="BJ83" si="234">((BI72/2)+SUM(BJ72:BT72)+(BU72/2))/12</f>
        <v>126762490.06958336</v>
      </c>
      <c r="BK83" s="20">
        <f t="shared" ref="BK83" si="235">((BJ72/2)+SUM(BK72:BU72)+(BV72/2))/12</f>
        <v>111849255.94375002</v>
      </c>
      <c r="BL83" s="20">
        <f t="shared" ref="BL83" si="236">((BK72/2)+SUM(BL72:BV72)+(BW72/2))/12</f>
        <v>96936021.817916691</v>
      </c>
      <c r="BM83" s="20">
        <f t="shared" ref="BM83" si="237">((BL72/2)+SUM(BM72:BW72)+(BX72/2))/12</f>
        <v>82022787.692083344</v>
      </c>
      <c r="BN83" s="20">
        <f t="shared" ref="BN83" si="238">((BM72/2)+SUM(BN72:BX72)+(BY72/2))/12</f>
        <v>67109553.566250011</v>
      </c>
      <c r="BO83" s="20">
        <f t="shared" ref="BO83" si="239">((BN72/2)+SUM(BO72:BY72)+(BZ72/2))/12</f>
        <v>52196319.440416686</v>
      </c>
      <c r="BP83" s="20">
        <f t="shared" ref="BP83" si="240">((BO72/2)+SUM(BP72:BZ72)+(CA72/2))/12</f>
        <v>37283085.314583339</v>
      </c>
      <c r="BQ83" s="20">
        <f t="shared" ref="BQ83" si="241">((BP72/2)+SUM(BQ72:CA72)+(CB72/2))/12</f>
        <v>22369851.18875001</v>
      </c>
    </row>
    <row r="84" spans="1:70">
      <c r="A84" s="69">
        <f t="shared" si="76"/>
        <v>79</v>
      </c>
      <c r="C84" s="2" t="s">
        <v>136</v>
      </c>
      <c r="D84" s="20">
        <v>-10100000</v>
      </c>
    </row>
    <row r="85" spans="1:70">
      <c r="A85" s="69">
        <f t="shared" si="76"/>
        <v>80</v>
      </c>
      <c r="C85" s="2" t="s">
        <v>137</v>
      </c>
      <c r="D85" s="20">
        <f>LOOKUP('Exhibit 1.1 Page 8'!C40,'Exhibit 1.1'!D3:AS3,'Exhibit 1.1'!D83:AS83)+D84</f>
        <v>168858809.51000002</v>
      </c>
    </row>
    <row r="87" spans="1:70">
      <c r="B87" s="215" t="s">
        <v>285</v>
      </c>
    </row>
  </sheetData>
  <sortState ref="B5:AS38">
    <sortCondition ref="B5:B38"/>
  </sortState>
  <mergeCells count="1">
    <mergeCell ref="A1:Q1"/>
  </mergeCells>
  <pageMargins left="0.25" right="0.25" top="0.24" bottom="0.21" header="0.17" footer="0.17"/>
  <pageSetup scale="70" fitToWidth="0" orientation="portrait" r:id="rId1"/>
  <headerFooter>
    <oddHeader>&amp;RQuestar Gas Company
Docket 12-057-XX
Exhibit 1.1</oddHeader>
  </headerFooter>
  <colBreaks count="3" manualBreakCount="3">
    <brk id="21" max="70" man="1"/>
    <brk id="33" max="1048575" man="1"/>
    <brk id="39" max="1048575"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H40"/>
  <sheetViews>
    <sheetView topLeftCell="A40" workbookViewId="0">
      <selection activeCell="C23" sqref="C23"/>
    </sheetView>
  </sheetViews>
  <sheetFormatPr defaultRowHeight="12.75"/>
  <cols>
    <col min="1" max="1" width="9.85546875" style="69" customWidth="1"/>
    <col min="2" max="2" width="54" bestFit="1" customWidth="1"/>
    <col min="3" max="3" width="19.42578125" customWidth="1"/>
    <col min="4" max="4" width="2.42578125" customWidth="1"/>
    <col min="5" max="5" width="19.7109375" bestFit="1" customWidth="1"/>
    <col min="6" max="6" width="1.7109375" customWidth="1"/>
    <col min="7" max="7" width="15.28515625" customWidth="1"/>
    <col min="8" max="8" width="11.28515625" bestFit="1" customWidth="1"/>
  </cols>
  <sheetData>
    <row r="1" spans="1:8">
      <c r="A1" s="271" t="s">
        <v>147</v>
      </c>
      <c r="B1" s="271"/>
      <c r="C1" s="271"/>
      <c r="D1" s="271"/>
      <c r="E1" s="271"/>
      <c r="F1" s="214"/>
      <c r="G1" s="214"/>
    </row>
    <row r="2" spans="1:8">
      <c r="A2" s="271"/>
      <c r="B2" s="271"/>
      <c r="C2" s="271"/>
      <c r="D2" s="271"/>
      <c r="E2" s="271"/>
      <c r="F2" s="214"/>
      <c r="G2" s="214"/>
    </row>
    <row r="3" spans="1:8">
      <c r="A3" s="24"/>
      <c r="B3" s="53"/>
      <c r="C3" s="53"/>
      <c r="D3" s="53"/>
      <c r="E3" s="53"/>
      <c r="F3" s="53"/>
      <c r="G3" s="53"/>
    </row>
    <row r="4" spans="1:8">
      <c r="A4" s="68"/>
      <c r="B4" s="55"/>
      <c r="C4" s="55" t="s">
        <v>148</v>
      </c>
    </row>
    <row r="5" spans="1:8">
      <c r="A5" s="68"/>
      <c r="B5" s="56"/>
      <c r="C5" s="57" t="s">
        <v>149</v>
      </c>
    </row>
    <row r="6" spans="1:8">
      <c r="A6" s="68">
        <v>1</v>
      </c>
      <c r="B6" s="58" t="s">
        <v>150</v>
      </c>
      <c r="C6" s="59">
        <f ca="1">LOOKUP(C39,'Exhibit 1.1'!D3:DQ3,'Exhibit 1.1'!D72:DQS72)</f>
        <v>178958809.51000005</v>
      </c>
      <c r="D6" s="54"/>
    </row>
    <row r="7" spans="1:8">
      <c r="A7" s="68">
        <f t="shared" ref="A7:A18" si="0">A6+1</f>
        <v>2</v>
      </c>
      <c r="B7" s="58" t="s">
        <v>152</v>
      </c>
      <c r="C7" s="60">
        <v>-10100000</v>
      </c>
      <c r="D7" s="54" t="s">
        <v>151</v>
      </c>
    </row>
    <row r="8" spans="1:8">
      <c r="A8" s="68">
        <f t="shared" si="0"/>
        <v>3</v>
      </c>
      <c r="B8" s="58" t="s">
        <v>154</v>
      </c>
      <c r="C8" s="61">
        <f ca="1">SUM(C6:C7)</f>
        <v>168858809.51000005</v>
      </c>
      <c r="D8" s="54" t="s">
        <v>153</v>
      </c>
    </row>
    <row r="9" spans="1:8">
      <c r="A9" s="68">
        <f t="shared" si="0"/>
        <v>4</v>
      </c>
      <c r="B9" s="58" t="s">
        <v>155</v>
      </c>
      <c r="C9" s="232">
        <f>-LOOKUP(C40,'Exhibit 1.1'!D3:DQ3,'Exhibit 1.1'!D82:DQ82)</f>
        <v>-1170096.5072500026</v>
      </c>
      <c r="D9" s="54"/>
    </row>
    <row r="10" spans="1:8">
      <c r="A10" s="68">
        <f t="shared" si="0"/>
        <v>5</v>
      </c>
      <c r="B10" s="58" t="s">
        <v>157</v>
      </c>
      <c r="C10" s="233">
        <f>LOOKUP(C40,'Exhibit 1.1'!D3:DQ3,'Exhibit 1.1'!D81:DQ81)</f>
        <v>-44882322.209145494</v>
      </c>
      <c r="D10" s="54" t="s">
        <v>156</v>
      </c>
    </row>
    <row r="11" spans="1:8">
      <c r="A11" s="68">
        <f t="shared" si="0"/>
        <v>6</v>
      </c>
      <c r="B11" s="58" t="s">
        <v>159</v>
      </c>
      <c r="C11" s="61">
        <f ca="1">SUM(C8:C10)</f>
        <v>122806390.79360455</v>
      </c>
      <c r="D11" s="54"/>
      <c r="H11" s="9"/>
    </row>
    <row r="12" spans="1:8">
      <c r="A12" s="68">
        <f t="shared" si="0"/>
        <v>7</v>
      </c>
      <c r="B12" s="58" t="s">
        <v>160</v>
      </c>
      <c r="C12" s="62">
        <v>0.1179</v>
      </c>
      <c r="D12" s="54" t="s">
        <v>158</v>
      </c>
    </row>
    <row r="13" spans="1:8">
      <c r="A13" s="68">
        <f t="shared" si="0"/>
        <v>8</v>
      </c>
      <c r="B13" s="58" t="s">
        <v>161</v>
      </c>
      <c r="C13" s="59">
        <f ca="1">C11*C12</f>
        <v>14478873.474565977</v>
      </c>
      <c r="D13" s="54"/>
    </row>
    <row r="14" spans="1:8">
      <c r="A14" s="68">
        <f t="shared" si="0"/>
        <v>9</v>
      </c>
      <c r="B14" s="58" t="s">
        <v>162</v>
      </c>
      <c r="C14" s="59">
        <f ca="1">C8*0.021</f>
        <v>3546034.9997100011</v>
      </c>
      <c r="D14" s="54" t="s">
        <v>286</v>
      </c>
    </row>
    <row r="15" spans="1:8">
      <c r="A15" s="68">
        <f t="shared" si="0"/>
        <v>10</v>
      </c>
      <c r="B15" s="58" t="s">
        <v>163</v>
      </c>
      <c r="C15" s="61">
        <f ca="1">C11*0.012</f>
        <v>1473676.6895232548</v>
      </c>
      <c r="D15" s="54"/>
    </row>
    <row r="16" spans="1:8" ht="13.5" thickBot="1">
      <c r="A16" s="68">
        <f t="shared" si="0"/>
        <v>11</v>
      </c>
      <c r="B16" s="222" t="s">
        <v>304</v>
      </c>
      <c r="C16" s="63">
        <f ca="1">SUM(C13:C15)</f>
        <v>19498585.16379923</v>
      </c>
    </row>
    <row r="17" spans="1:7" ht="13.5" thickTop="1">
      <c r="A17" s="68">
        <f t="shared" si="0"/>
        <v>12</v>
      </c>
      <c r="B17" s="222" t="s">
        <v>363</v>
      </c>
      <c r="C17" s="59">
        <v>15909098</v>
      </c>
      <c r="D17" s="54" t="s">
        <v>364</v>
      </c>
    </row>
    <row r="18" spans="1:7">
      <c r="A18" s="68">
        <f t="shared" si="0"/>
        <v>13</v>
      </c>
      <c r="B18" s="222" t="s">
        <v>427</v>
      </c>
      <c r="C18" s="59">
        <f ca="1">C16-C17</f>
        <v>3589487.16379923</v>
      </c>
    </row>
    <row r="28" spans="1:7">
      <c r="A28" s="64" t="s">
        <v>267</v>
      </c>
    </row>
    <row r="29" spans="1:7">
      <c r="A29" s="64" t="s">
        <v>430</v>
      </c>
    </row>
    <row r="30" spans="1:7">
      <c r="A30" s="56" t="s">
        <v>431</v>
      </c>
    </row>
    <row r="31" spans="1:7">
      <c r="A31" s="56" t="s">
        <v>287</v>
      </c>
      <c r="C31" s="66"/>
      <c r="D31" s="4"/>
      <c r="E31" s="66"/>
      <c r="F31" s="4"/>
      <c r="G31" s="66"/>
    </row>
    <row r="32" spans="1:7">
      <c r="A32" s="56" t="s">
        <v>288</v>
      </c>
      <c r="C32" s="65"/>
      <c r="D32" s="4"/>
      <c r="E32" s="65"/>
      <c r="F32" s="4"/>
      <c r="G32" s="67"/>
    </row>
    <row r="33" spans="1:7">
      <c r="A33" s="56" t="s">
        <v>165</v>
      </c>
      <c r="C33" s="65"/>
      <c r="D33" s="4"/>
      <c r="E33" s="65"/>
      <c r="F33" s="4"/>
      <c r="G33" s="67"/>
    </row>
    <row r="34" spans="1:7">
      <c r="A34" s="56" t="s">
        <v>366</v>
      </c>
    </row>
    <row r="35" spans="1:7">
      <c r="C35" s="9"/>
    </row>
    <row r="39" spans="1:7">
      <c r="B39" t="s">
        <v>341</v>
      </c>
      <c r="C39" s="229">
        <v>41517</v>
      </c>
    </row>
    <row r="40" spans="1:7">
      <c r="B40" s="215" t="s">
        <v>342</v>
      </c>
      <c r="C40" s="248">
        <v>41578</v>
      </c>
    </row>
  </sheetData>
  <mergeCells count="2">
    <mergeCell ref="A1:E1"/>
    <mergeCell ref="A2:E2"/>
  </mergeCells>
  <pageMargins left="0.7" right="0.7" top="0.89124999999999999" bottom="0.75" header="0.3" footer="0.3"/>
  <pageSetup scale="87" orientation="portrait" r:id="rId1"/>
  <headerFooter scaleWithDoc="0">
    <oddHeader>&amp;R&amp;"Arial,Regular"Questar Gas Company
Docket 13-057-11
Exhibit 1.1 Page 8 of 8</oddHeader>
  </headerFooter>
</worksheet>
</file>

<file path=xl/worksheets/sheet4.xml><?xml version="1.0" encoding="utf-8"?>
<worksheet xmlns="http://schemas.openxmlformats.org/spreadsheetml/2006/main" xmlns:r="http://schemas.openxmlformats.org/officeDocument/2006/relationships">
  <sheetPr codeName="Sheet4"/>
  <dimension ref="A1:H21"/>
  <sheetViews>
    <sheetView workbookViewId="0">
      <selection activeCell="B22" sqref="B22"/>
    </sheetView>
  </sheetViews>
  <sheetFormatPr defaultRowHeight="12.75"/>
  <cols>
    <col min="1" max="1" width="3.28515625" customWidth="1"/>
    <col min="2" max="2" width="5.7109375" customWidth="1"/>
    <col min="3" max="3" width="18.28515625" customWidth="1"/>
    <col min="4" max="4" width="3.85546875" customWidth="1"/>
    <col min="5" max="5" width="14" bestFit="1" customWidth="1"/>
    <col min="6" max="6" width="3.85546875" customWidth="1"/>
    <col min="7" max="7" width="16" bestFit="1" customWidth="1"/>
    <col min="8" max="8" width="3.85546875" customWidth="1"/>
  </cols>
  <sheetData>
    <row r="1" spans="1:8">
      <c r="A1" s="71"/>
      <c r="B1" s="272" t="s">
        <v>166</v>
      </c>
      <c r="C1" s="272"/>
      <c r="D1" s="272"/>
      <c r="E1" s="272"/>
      <c r="F1" s="272"/>
      <c r="G1" s="272"/>
      <c r="H1" s="72"/>
    </row>
    <row r="2" spans="1:8">
      <c r="A2" s="71"/>
      <c r="B2" s="73"/>
      <c r="C2" s="72"/>
      <c r="D2" s="72"/>
      <c r="E2" s="73"/>
      <c r="F2" s="72"/>
      <c r="G2" s="73"/>
      <c r="H2" s="72"/>
    </row>
    <row r="3" spans="1:8">
      <c r="A3" s="71"/>
      <c r="B3" s="73"/>
      <c r="C3" s="72"/>
      <c r="D3" s="72"/>
      <c r="E3" s="73"/>
      <c r="F3" s="72"/>
      <c r="G3" s="73"/>
      <c r="H3" s="72"/>
    </row>
    <row r="4" spans="1:8">
      <c r="A4" s="71"/>
      <c r="B4" s="73"/>
      <c r="C4" s="74" t="s">
        <v>167</v>
      </c>
      <c r="D4" s="74"/>
      <c r="E4" s="74" t="s">
        <v>168</v>
      </c>
      <c r="F4" s="74"/>
      <c r="G4" s="74" t="s">
        <v>169</v>
      </c>
      <c r="H4" s="74"/>
    </row>
    <row r="5" spans="1:8">
      <c r="A5" s="71"/>
      <c r="B5" s="73"/>
      <c r="C5" s="75" t="s">
        <v>170</v>
      </c>
      <c r="D5" s="73"/>
      <c r="E5" s="73"/>
      <c r="F5" s="73"/>
      <c r="G5" s="74" t="s">
        <v>88</v>
      </c>
      <c r="H5" s="73"/>
    </row>
    <row r="6" spans="1:8">
      <c r="A6" s="71"/>
      <c r="B6" s="73"/>
      <c r="C6" s="76" t="s">
        <v>171</v>
      </c>
      <c r="D6" s="74"/>
      <c r="E6" s="74" t="s">
        <v>172</v>
      </c>
      <c r="F6" s="74"/>
      <c r="G6" s="74" t="s">
        <v>173</v>
      </c>
      <c r="H6" s="74"/>
    </row>
    <row r="7" spans="1:8">
      <c r="A7" s="71"/>
      <c r="B7" s="73"/>
      <c r="C7" s="77" t="s">
        <v>174</v>
      </c>
      <c r="D7" s="78"/>
      <c r="E7" s="78" t="s">
        <v>175</v>
      </c>
      <c r="F7" s="78"/>
      <c r="G7" s="78" t="s">
        <v>148</v>
      </c>
      <c r="H7" s="78"/>
    </row>
    <row r="8" spans="1:8">
      <c r="A8" s="71"/>
      <c r="B8" s="73"/>
      <c r="C8" s="79" t="s">
        <v>151</v>
      </c>
      <c r="D8" s="73"/>
      <c r="E8" s="80"/>
      <c r="F8" s="73"/>
      <c r="G8" s="81"/>
      <c r="H8" s="73"/>
    </row>
    <row r="9" spans="1:8">
      <c r="A9" s="82">
        <v>1</v>
      </c>
      <c r="B9" s="73" t="s">
        <v>176</v>
      </c>
      <c r="C9" s="83">
        <v>239318631.93504602</v>
      </c>
      <c r="D9" s="84"/>
      <c r="E9" s="85">
        <f>C9/$C$17</f>
        <v>0.92690027429994493</v>
      </c>
      <c r="F9" s="84"/>
      <c r="G9" s="84">
        <f ca="1">E9*$G$17</f>
        <v>18073243.936786342</v>
      </c>
      <c r="H9" s="84"/>
    </row>
    <row r="10" spans="1:8">
      <c r="A10" s="82">
        <v>2</v>
      </c>
      <c r="B10" s="73" t="s">
        <v>177</v>
      </c>
      <c r="C10" s="86">
        <v>4423772.2729999106</v>
      </c>
      <c r="D10" s="87"/>
      <c r="E10" s="85">
        <f>C10/$C$17</f>
        <v>1.7133625159603139E-2</v>
      </c>
      <c r="F10" s="87"/>
      <c r="G10" s="84">
        <f t="shared" ref="G10:G15" ca="1" si="0">E10*$G$17</f>
        <v>334081.44933913497</v>
      </c>
      <c r="H10" s="87"/>
    </row>
    <row r="11" spans="1:8">
      <c r="A11" s="82">
        <v>3</v>
      </c>
      <c r="B11" s="73" t="s">
        <v>178</v>
      </c>
      <c r="C11" s="86">
        <v>2164923.8462406527</v>
      </c>
      <c r="D11" s="87"/>
      <c r="E11" s="85">
        <f t="shared" ref="E11:E15" si="1">C11/$C$17</f>
        <v>8.3849238594326699E-3</v>
      </c>
      <c r="F11" s="87"/>
      <c r="G11" s="84">
        <f t="shared" ca="1" si="0"/>
        <v>163494.15196512005</v>
      </c>
      <c r="H11" s="87"/>
    </row>
    <row r="12" spans="1:8">
      <c r="A12" s="82">
        <v>4</v>
      </c>
      <c r="B12" s="73" t="s">
        <v>179</v>
      </c>
      <c r="C12" s="86">
        <v>560034.6692479694</v>
      </c>
      <c r="D12" s="87"/>
      <c r="E12" s="85">
        <f t="shared" si="1"/>
        <v>2.1690592343195027E-3</v>
      </c>
      <c r="F12" s="87"/>
      <c r="G12" s="84">
        <f t="shared" ca="1" si="0"/>
        <v>42293.58620570397</v>
      </c>
      <c r="H12" s="87"/>
    </row>
    <row r="13" spans="1:8">
      <c r="A13" s="82">
        <v>5</v>
      </c>
      <c r="B13" s="73" t="s">
        <v>180</v>
      </c>
      <c r="C13" s="86">
        <v>6685487.87654055</v>
      </c>
      <c r="D13" s="87"/>
      <c r="E13" s="85">
        <f t="shared" si="1"/>
        <v>2.5893431265628635E-2</v>
      </c>
      <c r="F13" s="87"/>
      <c r="G13" s="84">
        <f t="shared" ca="1" si="0"/>
        <v>504885.27471584163</v>
      </c>
      <c r="H13" s="87"/>
    </row>
    <row r="14" spans="1:8">
      <c r="A14" s="82">
        <v>6</v>
      </c>
      <c r="B14" s="73" t="s">
        <v>181</v>
      </c>
      <c r="C14" s="86">
        <v>20090.830167618489</v>
      </c>
      <c r="D14" s="87"/>
      <c r="E14" s="85">
        <f t="shared" si="1"/>
        <v>7.7813398157538673E-5</v>
      </c>
      <c r="F14" s="87"/>
      <c r="G14" s="84">
        <f t="shared" ca="1" si="0"/>
        <v>1517.2511708593859</v>
      </c>
      <c r="H14" s="87"/>
    </row>
    <row r="15" spans="1:8">
      <c r="A15" s="82">
        <v>7</v>
      </c>
      <c r="B15" s="73" t="s">
        <v>182</v>
      </c>
      <c r="C15" s="88">
        <v>5019486.1378632095</v>
      </c>
      <c r="D15" s="87"/>
      <c r="E15" s="89">
        <f t="shared" si="1"/>
        <v>1.9440872782913711E-2</v>
      </c>
      <c r="F15" s="87"/>
      <c r="G15" s="90">
        <f t="shared" ca="1" si="0"/>
        <v>379069.51361622952</v>
      </c>
      <c r="H15" s="87"/>
    </row>
    <row r="16" spans="1:8">
      <c r="A16" s="82"/>
      <c r="B16" s="73"/>
      <c r="C16" s="91"/>
      <c r="D16" s="91"/>
      <c r="E16" s="91"/>
      <c r="F16" s="91"/>
      <c r="G16" s="91"/>
      <c r="H16" s="91"/>
    </row>
    <row r="17" spans="1:8">
      <c r="A17" s="82">
        <v>8</v>
      </c>
      <c r="B17" s="73" t="s">
        <v>183</v>
      </c>
      <c r="C17" s="91">
        <f>SUM(C9:C15)</f>
        <v>258192427.56810591</v>
      </c>
      <c r="D17" s="91"/>
      <c r="E17" s="92">
        <f>SUM(E9:E15)</f>
        <v>1</v>
      </c>
      <c r="F17" s="91"/>
      <c r="G17" s="91">
        <f ca="1">'Exhibit 1.1 Page 8'!C16</f>
        <v>19498585.16379923</v>
      </c>
      <c r="H17" s="91" t="s">
        <v>153</v>
      </c>
    </row>
    <row r="18" spans="1:8">
      <c r="A18" s="82"/>
      <c r="B18" s="73"/>
      <c r="C18" s="91"/>
      <c r="D18" s="91"/>
      <c r="E18" s="91"/>
      <c r="F18" s="91"/>
      <c r="G18" s="91"/>
      <c r="H18" s="91"/>
    </row>
    <row r="19" spans="1:8">
      <c r="A19" s="71"/>
      <c r="B19" s="73"/>
      <c r="C19" s="73"/>
      <c r="D19" s="73"/>
      <c r="E19" s="73"/>
      <c r="F19" s="73"/>
      <c r="G19" s="73"/>
      <c r="H19" s="73"/>
    </row>
    <row r="20" spans="1:8">
      <c r="A20" s="71"/>
      <c r="B20" s="71" t="s">
        <v>421</v>
      </c>
      <c r="C20" s="73"/>
      <c r="D20" s="73"/>
      <c r="E20" s="73"/>
      <c r="F20" s="73"/>
      <c r="G20" s="73"/>
      <c r="H20" s="73"/>
    </row>
    <row r="21" spans="1:8">
      <c r="A21" s="71"/>
      <c r="B21" s="73" t="s">
        <v>453</v>
      </c>
      <c r="C21" s="71"/>
      <c r="D21" s="71"/>
      <c r="E21" s="71"/>
      <c r="F21" s="71"/>
      <c r="G21" s="71"/>
      <c r="H21" s="71"/>
    </row>
  </sheetData>
  <mergeCells count="1">
    <mergeCell ref="B1:G1"/>
  </mergeCells>
  <pageMargins left="0.7" right="0.7" top="0.86458333333333304" bottom="0.75" header="0.3" footer="0.3"/>
  <pageSetup orientation="portrait" r:id="rId1"/>
  <headerFooter scaleWithDoc="0">
    <oddHeader>&amp;RQuestar Gas Company
Docket 13-057-11
Exhibit 1.2</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X72"/>
  <sheetViews>
    <sheetView topLeftCell="A43" workbookViewId="0">
      <selection activeCell="T54" sqref="T54"/>
    </sheetView>
  </sheetViews>
  <sheetFormatPr defaultRowHeight="12.75"/>
  <cols>
    <col min="1" max="1" width="4.42578125" style="5" customWidth="1"/>
    <col min="2" max="3" width="9.140625" style="5"/>
    <col min="4" max="4" width="7.42578125" style="5" bestFit="1" customWidth="1"/>
    <col min="5" max="5" width="9.140625" style="5" bestFit="1" customWidth="1"/>
    <col min="6" max="6" width="4.140625" style="5" customWidth="1"/>
    <col min="7" max="7" width="13.28515625" style="5" customWidth="1"/>
    <col min="8" max="8" width="9.5703125" style="5" bestFit="1" customWidth="1"/>
    <col min="9" max="9" width="13.28515625" style="5" customWidth="1"/>
    <col min="10" max="10" width="3" style="5" customWidth="1"/>
    <col min="11" max="11" width="15.28515625" style="5" customWidth="1"/>
    <col min="12" max="12" width="12.140625" style="5" bestFit="1" customWidth="1"/>
    <col min="13" max="15" width="13.7109375" style="5" customWidth="1"/>
    <col min="16" max="16" width="10.42578125" bestFit="1" customWidth="1"/>
    <col min="17" max="17" width="15.42578125" style="250" bestFit="1" customWidth="1"/>
    <col min="18" max="18" width="10.42578125" bestFit="1" customWidth="1"/>
    <col min="21" max="21" width="10.42578125" style="250" bestFit="1" customWidth="1"/>
    <col min="22" max="22" width="10.42578125" bestFit="1" customWidth="1"/>
    <col min="23" max="23" width="10.42578125" style="250" bestFit="1" customWidth="1"/>
    <col min="24" max="24" width="10.42578125" bestFit="1" customWidth="1"/>
  </cols>
  <sheetData>
    <row r="1" spans="1:24" ht="15.75">
      <c r="A1" s="93"/>
      <c r="B1" s="274" t="s">
        <v>184</v>
      </c>
      <c r="C1" s="274"/>
      <c r="D1" s="274"/>
      <c r="E1" s="274"/>
      <c r="F1" s="274"/>
      <c r="G1" s="274"/>
      <c r="H1" s="274"/>
      <c r="I1" s="274"/>
      <c r="J1" s="274"/>
      <c r="K1" s="274"/>
      <c r="L1" s="274"/>
      <c r="M1" s="274"/>
      <c r="N1" s="94"/>
      <c r="O1" s="94"/>
    </row>
    <row r="2" spans="1:24">
      <c r="A2" s="93"/>
      <c r="B2" s="95"/>
      <c r="C2" s="95"/>
      <c r="D2" s="95"/>
      <c r="E2" s="96"/>
      <c r="F2" s="96"/>
      <c r="G2" s="95"/>
      <c r="H2" s="95"/>
      <c r="I2" s="95"/>
      <c r="J2" s="97"/>
      <c r="K2" s="95"/>
      <c r="L2" s="95"/>
      <c r="M2" s="95"/>
      <c r="N2" s="95"/>
      <c r="O2" s="95"/>
    </row>
    <row r="3" spans="1:24">
      <c r="A3" s="93"/>
      <c r="B3" s="93"/>
      <c r="C3" s="93" t="s">
        <v>167</v>
      </c>
      <c r="D3" s="93" t="s">
        <v>168</v>
      </c>
      <c r="E3" s="223" t="s">
        <v>169</v>
      </c>
      <c r="F3" s="223"/>
      <c r="G3" s="93" t="s">
        <v>185</v>
      </c>
      <c r="H3" s="93" t="s">
        <v>186</v>
      </c>
      <c r="I3" s="93" t="s">
        <v>187</v>
      </c>
      <c r="J3" s="98"/>
      <c r="K3" s="98" t="s">
        <v>188</v>
      </c>
      <c r="L3" s="98" t="s">
        <v>189</v>
      </c>
      <c r="M3" s="98" t="s">
        <v>190</v>
      </c>
      <c r="N3" s="98" t="s">
        <v>191</v>
      </c>
      <c r="O3" s="98" t="s">
        <v>192</v>
      </c>
    </row>
    <row r="4" spans="1:24">
      <c r="A4" s="93"/>
      <c r="B4" s="99" t="s">
        <v>193</v>
      </c>
      <c r="C4" s="100"/>
      <c r="D4" s="100"/>
      <c r="E4" s="101"/>
      <c r="F4" s="101"/>
      <c r="G4" s="273" t="s">
        <v>194</v>
      </c>
      <c r="H4" s="273"/>
      <c r="I4" s="273"/>
      <c r="J4" s="100"/>
      <c r="K4" s="102" t="s">
        <v>195</v>
      </c>
      <c r="L4" s="103"/>
      <c r="M4" s="102" t="s">
        <v>195</v>
      </c>
      <c r="N4" s="102" t="s">
        <v>196</v>
      </c>
      <c r="O4" s="102" t="s">
        <v>197</v>
      </c>
    </row>
    <row r="5" spans="1:24">
      <c r="A5" s="93"/>
      <c r="B5" s="99"/>
      <c r="C5" s="100"/>
      <c r="D5" s="100"/>
      <c r="E5" s="101"/>
      <c r="F5" s="101"/>
      <c r="G5" s="230"/>
      <c r="H5" s="230"/>
      <c r="I5" s="230"/>
      <c r="J5" s="100"/>
      <c r="K5" s="102" t="s">
        <v>198</v>
      </c>
      <c r="L5" s="103" t="s">
        <v>199</v>
      </c>
      <c r="M5" s="102" t="s">
        <v>198</v>
      </c>
      <c r="N5" s="102"/>
      <c r="O5" s="102" t="s">
        <v>200</v>
      </c>
      <c r="R5" t="s">
        <v>422</v>
      </c>
    </row>
    <row r="6" spans="1:24" ht="13.5" thickBot="1">
      <c r="A6" s="93"/>
      <c r="B6" s="104" t="s">
        <v>201</v>
      </c>
      <c r="C6" s="105"/>
      <c r="D6" s="105"/>
      <c r="E6" s="106" t="s">
        <v>202</v>
      </c>
      <c r="F6" s="107"/>
      <c r="G6" s="108" t="s">
        <v>202</v>
      </c>
      <c r="H6" s="108" t="s">
        <v>203</v>
      </c>
      <c r="I6" s="109" t="s">
        <v>204</v>
      </c>
      <c r="J6" s="100"/>
      <c r="K6" s="108" t="s">
        <v>148</v>
      </c>
      <c r="L6" s="108" t="s">
        <v>205</v>
      </c>
      <c r="M6" s="108" t="s">
        <v>206</v>
      </c>
      <c r="N6" s="108"/>
      <c r="O6" s="108"/>
      <c r="R6" t="s">
        <v>423</v>
      </c>
      <c r="T6" t="s">
        <v>424</v>
      </c>
      <c r="V6" t="s">
        <v>425</v>
      </c>
      <c r="X6" t="s">
        <v>426</v>
      </c>
    </row>
    <row r="7" spans="1:24">
      <c r="A7" s="93">
        <v>1</v>
      </c>
      <c r="B7" s="110" t="s">
        <v>207</v>
      </c>
      <c r="C7" s="110" t="s">
        <v>208</v>
      </c>
      <c r="D7" s="110" t="s">
        <v>209</v>
      </c>
      <c r="E7" s="111">
        <v>45</v>
      </c>
      <c r="F7" s="111"/>
      <c r="G7" s="112">
        <f>[3]Summary!$B$12</f>
        <v>54662078</v>
      </c>
      <c r="H7" s="113">
        <v>2.2293799999999999</v>
      </c>
      <c r="I7" s="114">
        <f>ROUND(G7*H7,0)</f>
        <v>121862543</v>
      </c>
      <c r="J7" s="115"/>
      <c r="K7" s="112">
        <f ca="1">M7*G7</f>
        <v>12071305.275340836</v>
      </c>
      <c r="L7" s="116">
        <f ca="1">L12</f>
        <v>9.9056731735877646E-2</v>
      </c>
      <c r="M7" s="117">
        <f ca="1">L7*H7</f>
        <v>0.22083509659733089</v>
      </c>
      <c r="N7" s="117">
        <v>0.18060000000000001</v>
      </c>
      <c r="O7" s="117">
        <f ca="1">M7-N7</f>
        <v>4.0235096597330877E-2</v>
      </c>
      <c r="Q7" s="249"/>
      <c r="R7" s="259">
        <v>2.64202</v>
      </c>
      <c r="S7" s="117"/>
      <c r="T7" s="117">
        <f ca="1">R7+O7</f>
        <v>2.6822550965973311</v>
      </c>
      <c r="U7" s="249"/>
      <c r="V7" s="117">
        <v>8.4999199999999995</v>
      </c>
      <c r="W7" s="249"/>
      <c r="X7" s="244">
        <f ca="1">V7+O7</f>
        <v>8.5401550965973296</v>
      </c>
    </row>
    <row r="8" spans="1:24">
      <c r="A8" s="93">
        <f>A7+1</f>
        <v>2</v>
      </c>
      <c r="B8" s="110"/>
      <c r="C8" s="110" t="s">
        <v>210</v>
      </c>
      <c r="D8" s="110" t="s">
        <v>211</v>
      </c>
      <c r="E8" s="111">
        <v>155</v>
      </c>
      <c r="F8" s="111"/>
      <c r="G8" s="112">
        <f>[3]Summary!$C$12</f>
        <v>15330085</v>
      </c>
      <c r="H8" s="113">
        <v>0.92557</v>
      </c>
      <c r="I8" s="114">
        <f>ROUND(G8*H8,0)</f>
        <v>14189067</v>
      </c>
      <c r="J8" s="118"/>
      <c r="K8" s="112">
        <f ca="1">M8*G8</f>
        <v>1405522.5809600917</v>
      </c>
      <c r="L8" s="116">
        <f ca="1">L12</f>
        <v>9.9056731735877646E-2</v>
      </c>
      <c r="M8" s="117">
        <f ca="1">L8*H8</f>
        <v>9.1683939192776273E-2</v>
      </c>
      <c r="N8" s="117">
        <v>7.4980000000000005E-2</v>
      </c>
      <c r="O8" s="117">
        <f ca="1">M8-N8</f>
        <v>1.6703939192776268E-2</v>
      </c>
      <c r="Q8" s="249"/>
      <c r="R8" s="259">
        <v>1.2517400000000001</v>
      </c>
      <c r="S8" s="117"/>
      <c r="T8" s="117">
        <f ca="1">R8+O8</f>
        <v>1.2684439391927764</v>
      </c>
      <c r="U8" s="249"/>
      <c r="V8" s="117">
        <v>7.1096399999999997</v>
      </c>
      <c r="W8" s="249"/>
      <c r="X8" s="244">
        <f ca="1">V8+O8</f>
        <v>7.1263439391927763</v>
      </c>
    </row>
    <row r="9" spans="1:24">
      <c r="A9" s="93"/>
      <c r="B9" s="119"/>
      <c r="C9" s="110"/>
      <c r="D9" s="110"/>
      <c r="E9" s="120"/>
      <c r="F9" s="120"/>
      <c r="G9" s="112"/>
      <c r="H9" s="113"/>
      <c r="I9" s="114"/>
      <c r="J9" s="118"/>
      <c r="K9" s="112"/>
      <c r="L9" s="113"/>
      <c r="M9" s="114"/>
      <c r="N9" s="114"/>
      <c r="O9" s="114"/>
      <c r="Q9" s="249"/>
      <c r="R9" s="117"/>
      <c r="S9" s="117"/>
      <c r="T9" s="117"/>
      <c r="U9" s="249"/>
      <c r="V9" s="117"/>
      <c r="W9" s="249"/>
    </row>
    <row r="10" spans="1:24">
      <c r="A10" s="93">
        <f>A8+1</f>
        <v>3</v>
      </c>
      <c r="B10" s="121" t="s">
        <v>212</v>
      </c>
      <c r="C10" s="110" t="s">
        <v>208</v>
      </c>
      <c r="D10" s="110" t="str">
        <f>D7</f>
        <v>First</v>
      </c>
      <c r="E10" s="120">
        <f>E7</f>
        <v>45</v>
      </c>
      <c r="F10" s="120"/>
      <c r="G10" s="112">
        <f>[3]Summary!$B$11</f>
        <v>23064810</v>
      </c>
      <c r="H10" s="113">
        <v>1.87767</v>
      </c>
      <c r="I10" s="112">
        <f>ROUND(G10*H10,0)</f>
        <v>43308102</v>
      </c>
      <c r="J10" s="118"/>
      <c r="K10" s="112">
        <f ca="1">M10*G10</f>
        <v>4289959.0212695654</v>
      </c>
      <c r="L10" s="116">
        <f ca="1">L12</f>
        <v>9.9056731735877646E-2</v>
      </c>
      <c r="M10" s="117">
        <f t="shared" ref="M10:M11" ca="1" si="0">L10*H10</f>
        <v>0.18599585347850536</v>
      </c>
      <c r="N10" s="117">
        <v>0.15211</v>
      </c>
      <c r="O10" s="117">
        <f ca="1">M10-N10</f>
        <v>3.3885853478505368E-2</v>
      </c>
      <c r="Q10" s="249"/>
      <c r="R10" s="259">
        <v>2.2669800000000002</v>
      </c>
      <c r="S10" s="117"/>
      <c r="T10" s="117">
        <f ca="1">R10+O10</f>
        <v>2.3008658534785056</v>
      </c>
      <c r="U10" s="249"/>
      <c r="V10" s="117">
        <v>7.5585800000000001</v>
      </c>
      <c r="W10" s="249"/>
      <c r="X10" s="244">
        <f ca="1">V10+O10</f>
        <v>7.5924658534785054</v>
      </c>
    </row>
    <row r="11" spans="1:24">
      <c r="A11" s="93">
        <f>A10+1</f>
        <v>4</v>
      </c>
      <c r="B11" s="121"/>
      <c r="C11" s="110" t="s">
        <v>210</v>
      </c>
      <c r="D11" s="110" t="str">
        <f>D8</f>
        <v>Next</v>
      </c>
      <c r="E11" s="120">
        <f>E8</f>
        <v>155</v>
      </c>
      <c r="F11" s="120"/>
      <c r="G11" s="112">
        <f>[3]Summary!$C$11</f>
        <v>4438415</v>
      </c>
      <c r="H11" s="113">
        <v>0.69703999999999999</v>
      </c>
      <c r="I11" s="112">
        <f>ROUND(G11*H11,0)</f>
        <v>3093753</v>
      </c>
      <c r="J11" s="118"/>
      <c r="K11" s="112">
        <f ca="1">M11*G11</f>
        <v>306457.04033464374</v>
      </c>
      <c r="L11" s="116">
        <f ca="1">L12</f>
        <v>9.9056731735877646E-2</v>
      </c>
      <c r="M11" s="117">
        <f t="shared" ca="1" si="0"/>
        <v>6.904650428917615E-2</v>
      </c>
      <c r="N11" s="117">
        <v>5.6469999999999999E-2</v>
      </c>
      <c r="O11" s="117">
        <f ca="1">M11-N11</f>
        <v>1.2576504289176151E-2</v>
      </c>
      <c r="Q11" s="249"/>
      <c r="R11" s="259">
        <v>1.0080499999999999</v>
      </c>
      <c r="S11" s="117"/>
      <c r="T11" s="117">
        <f ca="1">R11+O11</f>
        <v>1.020626504289176</v>
      </c>
      <c r="U11" s="249"/>
      <c r="V11" s="117">
        <v>6.2996499999999997</v>
      </c>
      <c r="W11" s="249"/>
      <c r="X11" s="244">
        <f ca="1">V11+O11</f>
        <v>6.3122265042891756</v>
      </c>
    </row>
    <row r="12" spans="1:24" ht="13.5" thickBot="1">
      <c r="A12" s="93">
        <f>A11+1</f>
        <v>5</v>
      </c>
      <c r="B12" s="122" t="s">
        <v>213</v>
      </c>
      <c r="C12" s="95"/>
      <c r="D12" s="110"/>
      <c r="E12" s="120"/>
      <c r="F12" s="120"/>
      <c r="G12" s="123">
        <f>SUM(G10:G11,G7:G8)</f>
        <v>97495388</v>
      </c>
      <c r="H12" s="124"/>
      <c r="I12" s="123">
        <f>SUM(I7:I11)</f>
        <v>182453465</v>
      </c>
      <c r="J12" s="125"/>
      <c r="K12" s="123">
        <f ca="1">'Exhibit 1.2'!G9</f>
        <v>18073243.936786342</v>
      </c>
      <c r="L12" s="126">
        <f ca="1">K12/I12</f>
        <v>9.9056731735877646E-2</v>
      </c>
      <c r="M12" s="123"/>
      <c r="N12" s="123"/>
      <c r="O12" s="123"/>
      <c r="Q12" s="249"/>
      <c r="R12" s="117"/>
      <c r="S12" s="117"/>
      <c r="T12" s="117"/>
      <c r="U12" s="249"/>
      <c r="V12" s="117"/>
      <c r="W12" s="249"/>
    </row>
    <row r="13" spans="1:24" ht="14.25" thickTop="1" thickBot="1">
      <c r="A13" s="93"/>
      <c r="B13" s="132"/>
      <c r="C13" s="132"/>
      <c r="D13" s="132"/>
      <c r="E13" s="133"/>
      <c r="F13" s="101"/>
      <c r="G13" s="134"/>
      <c r="H13" s="132"/>
      <c r="I13" s="134"/>
      <c r="J13" s="134"/>
      <c r="K13" s="134"/>
      <c r="L13" s="134"/>
      <c r="M13" s="134"/>
      <c r="N13" s="134"/>
      <c r="O13" s="134"/>
      <c r="Q13" s="249"/>
      <c r="R13" s="117"/>
      <c r="S13" s="117"/>
      <c r="T13" s="117"/>
      <c r="U13" s="249"/>
      <c r="V13" s="117"/>
      <c r="W13" s="249"/>
    </row>
    <row r="14" spans="1:24">
      <c r="A14" s="93"/>
      <c r="B14" s="100"/>
      <c r="C14" s="100"/>
      <c r="D14" s="100"/>
      <c r="E14" s="101"/>
      <c r="F14" s="101"/>
      <c r="G14" s="135"/>
      <c r="H14" s="100"/>
      <c r="I14" s="135"/>
      <c r="J14" s="135"/>
      <c r="K14" s="102" t="s">
        <v>195</v>
      </c>
      <c r="L14" s="135"/>
      <c r="M14" s="102" t="s">
        <v>195</v>
      </c>
      <c r="N14" s="102"/>
      <c r="O14" s="102"/>
      <c r="Q14" s="249"/>
      <c r="R14" s="117"/>
      <c r="S14" s="117"/>
      <c r="T14" s="117"/>
      <c r="U14" s="249"/>
      <c r="V14" s="117"/>
      <c r="W14" s="249"/>
    </row>
    <row r="15" spans="1:24">
      <c r="A15" s="93"/>
      <c r="B15" s="99" t="s">
        <v>214</v>
      </c>
      <c r="C15" s="100"/>
      <c r="D15" s="100"/>
      <c r="E15" s="101"/>
      <c r="F15" s="101"/>
      <c r="G15" s="273" t="s">
        <v>194</v>
      </c>
      <c r="H15" s="273"/>
      <c r="I15" s="273"/>
      <c r="J15" s="100"/>
      <c r="K15" s="102" t="s">
        <v>198</v>
      </c>
      <c r="L15" s="103" t="s">
        <v>215</v>
      </c>
      <c r="M15" s="102" t="s">
        <v>198</v>
      </c>
      <c r="N15" s="102"/>
      <c r="O15" s="102"/>
      <c r="Q15" s="249"/>
      <c r="R15" s="117"/>
      <c r="S15" s="117"/>
      <c r="T15" s="117"/>
      <c r="U15" s="249"/>
      <c r="V15" s="117"/>
      <c r="W15" s="249"/>
    </row>
    <row r="16" spans="1:24" ht="13.5" thickBot="1">
      <c r="A16" s="93"/>
      <c r="B16" s="104" t="s">
        <v>201</v>
      </c>
      <c r="C16" s="105"/>
      <c r="D16" s="105"/>
      <c r="E16" s="106" t="s">
        <v>202</v>
      </c>
      <c r="F16" s="107"/>
      <c r="G16" s="108" t="s">
        <v>202</v>
      </c>
      <c r="H16" s="108" t="s">
        <v>203</v>
      </c>
      <c r="I16" s="109" t="s">
        <v>204</v>
      </c>
      <c r="J16" s="100"/>
      <c r="K16" s="108" t="s">
        <v>148</v>
      </c>
      <c r="L16" s="108" t="s">
        <v>205</v>
      </c>
      <c r="M16" s="108" t="s">
        <v>206</v>
      </c>
      <c r="N16" s="108"/>
      <c r="O16" s="108"/>
      <c r="Q16" s="249"/>
      <c r="R16" s="117"/>
      <c r="S16" s="117"/>
      <c r="T16" s="117"/>
      <c r="U16" s="249"/>
      <c r="V16" s="117"/>
      <c r="W16" s="249"/>
    </row>
    <row r="17" spans="1:24">
      <c r="A17" s="93">
        <f>A12+1</f>
        <v>6</v>
      </c>
      <c r="B17" s="136" t="s">
        <v>216</v>
      </c>
      <c r="C17" s="110"/>
      <c r="D17" s="110" t="s">
        <v>217</v>
      </c>
      <c r="E17" s="120">
        <v>0</v>
      </c>
      <c r="F17" s="120"/>
      <c r="G17" s="112">
        <f>SUM([3]Summary!$B$20:$B$21)</f>
        <v>670514</v>
      </c>
      <c r="H17" s="113">
        <v>5.0114000000000001</v>
      </c>
      <c r="I17" s="112">
        <f>ROUND(G17*H17,0)</f>
        <v>3360214</v>
      </c>
      <c r="J17" s="118"/>
      <c r="K17" s="112">
        <f ca="1">'Exhibit 1.2'!G11</f>
        <v>163494.15196512005</v>
      </c>
      <c r="L17" s="137">
        <f ca="1">K17/I17</f>
        <v>4.8655874883302093E-2</v>
      </c>
      <c r="M17" s="117">
        <f t="shared" ref="M17" ca="1" si="1">L17*H17</f>
        <v>0.24383405139018011</v>
      </c>
      <c r="N17" s="117">
        <v>0.23804</v>
      </c>
      <c r="O17" s="117">
        <f ca="1">M17-N17</f>
        <v>5.794051390180105E-3</v>
      </c>
      <c r="Q17" s="249"/>
      <c r="R17" s="259">
        <v>5.2739200000000004</v>
      </c>
      <c r="S17" s="117"/>
      <c r="T17" s="117">
        <f ca="1">R17+O17</f>
        <v>5.2797140513901804</v>
      </c>
      <c r="U17" s="249"/>
      <c r="V17" s="117">
        <v>10.83465</v>
      </c>
      <c r="W17" s="249"/>
      <c r="X17" s="244">
        <f ca="1">V17+O17</f>
        <v>10.840444051390181</v>
      </c>
    </row>
    <row r="18" spans="1:24">
      <c r="A18" s="93"/>
      <c r="B18" s="136"/>
      <c r="C18" s="110"/>
      <c r="D18" s="110"/>
      <c r="E18" s="120"/>
      <c r="F18" s="120"/>
      <c r="G18" s="112"/>
      <c r="H18" s="113"/>
      <c r="I18" s="112"/>
      <c r="J18" s="118"/>
      <c r="K18" s="112"/>
      <c r="L18" s="138"/>
      <c r="M18" s="117"/>
      <c r="N18" s="117"/>
      <c r="O18" s="117"/>
      <c r="Q18" s="249"/>
      <c r="R18" s="117"/>
      <c r="S18" s="117"/>
      <c r="T18" s="117"/>
      <c r="U18" s="249"/>
      <c r="V18" s="117"/>
      <c r="W18" s="249"/>
    </row>
    <row r="19" spans="1:24" ht="13.5" thickBot="1">
      <c r="A19" s="93"/>
      <c r="B19" s="133"/>
      <c r="C19" s="133"/>
      <c r="D19" s="133"/>
      <c r="E19" s="133"/>
      <c r="F19" s="101"/>
      <c r="G19" s="139"/>
      <c r="H19" s="140"/>
      <c r="I19" s="140"/>
      <c r="J19" s="100"/>
      <c r="K19" s="139"/>
      <c r="L19" s="140"/>
      <c r="M19" s="140"/>
      <c r="N19" s="140"/>
      <c r="O19" s="140"/>
      <c r="Q19" s="249"/>
      <c r="R19" s="117"/>
      <c r="S19" s="117"/>
      <c r="T19" s="117"/>
      <c r="U19" s="249"/>
      <c r="V19" s="117"/>
      <c r="W19" s="249"/>
    </row>
    <row r="20" spans="1:24">
      <c r="A20" s="93"/>
      <c r="B20" s="101"/>
      <c r="C20" s="101"/>
      <c r="D20" s="101"/>
      <c r="E20" s="101"/>
      <c r="F20" s="101"/>
      <c r="G20" s="141"/>
      <c r="H20" s="142"/>
      <c r="I20" s="142"/>
      <c r="J20" s="100"/>
      <c r="K20" s="102" t="s">
        <v>195</v>
      </c>
      <c r="L20" s="142"/>
      <c r="M20" s="102" t="s">
        <v>195</v>
      </c>
      <c r="N20" s="102"/>
      <c r="O20" s="102"/>
      <c r="Q20" s="249"/>
      <c r="R20" s="117"/>
      <c r="S20" s="117"/>
      <c r="T20" s="117"/>
      <c r="U20" s="249"/>
      <c r="V20" s="117"/>
      <c r="W20" s="249"/>
    </row>
    <row r="21" spans="1:24">
      <c r="A21" s="93"/>
      <c r="B21" s="99" t="s">
        <v>218</v>
      </c>
      <c r="C21" s="101"/>
      <c r="D21" s="101"/>
      <c r="E21" s="101"/>
      <c r="F21" s="102"/>
      <c r="G21" s="273" t="s">
        <v>194</v>
      </c>
      <c r="H21" s="273"/>
      <c r="I21" s="273"/>
      <c r="J21" s="100"/>
      <c r="K21" s="102" t="s">
        <v>198</v>
      </c>
      <c r="L21" s="103" t="s">
        <v>215</v>
      </c>
      <c r="M21" s="102" t="s">
        <v>198</v>
      </c>
      <c r="N21" s="102"/>
      <c r="O21" s="102"/>
      <c r="Q21" s="249"/>
      <c r="R21" s="117"/>
      <c r="S21" s="117"/>
      <c r="T21" s="117"/>
      <c r="U21" s="249"/>
      <c r="V21" s="117"/>
      <c r="W21" s="249"/>
    </row>
    <row r="22" spans="1:24" ht="13.5" thickBot="1">
      <c r="A22" s="93"/>
      <c r="B22" s="104" t="s">
        <v>201</v>
      </c>
      <c r="C22" s="105"/>
      <c r="D22" s="105"/>
      <c r="E22" s="106" t="s">
        <v>202</v>
      </c>
      <c r="F22" s="107"/>
      <c r="G22" s="108" t="s">
        <v>202</v>
      </c>
      <c r="H22" s="108" t="s">
        <v>203</v>
      </c>
      <c r="I22" s="109" t="s">
        <v>204</v>
      </c>
      <c r="J22" s="100"/>
      <c r="K22" s="108" t="s">
        <v>148</v>
      </c>
      <c r="L22" s="108" t="s">
        <v>205</v>
      </c>
      <c r="M22" s="108" t="s">
        <v>206</v>
      </c>
      <c r="N22" s="108"/>
      <c r="O22" s="108"/>
      <c r="Q22" s="249"/>
      <c r="R22" s="117"/>
      <c r="S22" s="117"/>
      <c r="T22" s="117"/>
      <c r="U22" s="249"/>
      <c r="V22" s="117"/>
      <c r="W22" s="249"/>
    </row>
    <row r="23" spans="1:24">
      <c r="A23" s="93">
        <f>A17+1</f>
        <v>7</v>
      </c>
      <c r="B23" s="110" t="s">
        <v>207</v>
      </c>
      <c r="C23" s="110" t="s">
        <v>208</v>
      </c>
      <c r="D23" s="110" t="s">
        <v>209</v>
      </c>
      <c r="E23" s="120">
        <v>200</v>
      </c>
      <c r="F23" s="120"/>
      <c r="G23" s="112">
        <f>[3]Summary!$B$6</f>
        <v>545633</v>
      </c>
      <c r="H23" s="113">
        <v>0.73760999999999999</v>
      </c>
      <c r="I23" s="112">
        <f>ROUND(G23*H23,0)</f>
        <v>402464</v>
      </c>
      <c r="J23" s="118"/>
      <c r="K23" s="112">
        <f ca="1">M23*G23</f>
        <v>48086.005183310219</v>
      </c>
      <c r="L23" s="143">
        <f ca="1">L30</f>
        <v>0.11947891616096072</v>
      </c>
      <c r="M23" s="113">
        <f t="shared" ref="M23:M25" ca="1" si="2">L23*H23</f>
        <v>8.812884334948623E-2</v>
      </c>
      <c r="N23" s="113">
        <v>6.5909999999999996E-2</v>
      </c>
      <c r="O23" s="113">
        <f ca="1">M23-N23</f>
        <v>2.2218843349486234E-2</v>
      </c>
      <c r="Q23" s="249"/>
      <c r="R23" s="259">
        <v>0.81825999999999999</v>
      </c>
      <c r="S23" s="117"/>
      <c r="T23" s="117">
        <f ca="1">R23+O23</f>
        <v>0.84047884334948619</v>
      </c>
      <c r="U23" s="249"/>
      <c r="V23" s="117">
        <v>6.6483600000000003</v>
      </c>
      <c r="W23" s="249"/>
      <c r="X23" s="244">
        <f ca="1">V23+O23</f>
        <v>6.6705788433494861</v>
      </c>
    </row>
    <row r="24" spans="1:24">
      <c r="A24" s="93">
        <f>A23+1</f>
        <v>8</v>
      </c>
      <c r="B24" s="119"/>
      <c r="C24" s="110" t="s">
        <v>210</v>
      </c>
      <c r="D24" s="110" t="s">
        <v>211</v>
      </c>
      <c r="E24" s="120">
        <v>1800</v>
      </c>
      <c r="F24" s="120"/>
      <c r="G24" s="112">
        <f>[3]Summary!$C$6</f>
        <v>1220439</v>
      </c>
      <c r="H24" s="113">
        <v>0.59009</v>
      </c>
      <c r="I24" s="112">
        <f>ROUND(G24*H24,0)</f>
        <v>720169</v>
      </c>
      <c r="J24" s="118"/>
      <c r="K24" s="112">
        <f ca="1">M24*G24</f>
        <v>86044.993592340819</v>
      </c>
      <c r="L24" s="143">
        <f ca="1">L30</f>
        <v>0.11947891616096072</v>
      </c>
      <c r="M24" s="113">
        <f t="shared" ca="1" si="2"/>
        <v>7.0503313637421308E-2</v>
      </c>
      <c r="N24" s="113">
        <v>5.2729999999999999E-2</v>
      </c>
      <c r="O24" s="113">
        <f ca="1">M24-N24</f>
        <v>1.7773313637421309E-2</v>
      </c>
      <c r="Q24" s="249"/>
      <c r="R24" s="259">
        <v>0.65756000000000003</v>
      </c>
      <c r="S24" s="117"/>
      <c r="T24" s="117">
        <f t="shared" ref="T24:T25" ca="1" si="3">R24+O24</f>
        <v>0.67533331363742133</v>
      </c>
      <c r="U24" s="249"/>
      <c r="V24" s="117">
        <v>6.48766</v>
      </c>
      <c r="W24" s="249"/>
      <c r="X24" s="244">
        <f t="shared" ref="X24:X25" ca="1" si="4">V24+O24</f>
        <v>6.5054333136374209</v>
      </c>
    </row>
    <row r="25" spans="1:24">
      <c r="A25" s="93">
        <f>A24+1</f>
        <v>9</v>
      </c>
      <c r="B25" s="119"/>
      <c r="C25" s="110" t="s">
        <v>219</v>
      </c>
      <c r="D25" s="110" t="s">
        <v>217</v>
      </c>
      <c r="E25" s="120">
        <v>2000</v>
      </c>
      <c r="F25" s="120"/>
      <c r="G25" s="112">
        <f>[3]Summary!$D$6</f>
        <v>674877</v>
      </c>
      <c r="H25" s="113">
        <v>0.53108999999999995</v>
      </c>
      <c r="I25" s="112">
        <f>ROUND(G25*H25,0)</f>
        <v>358420</v>
      </c>
      <c r="J25" s="118"/>
      <c r="K25" s="112">
        <f ca="1">M25*G25</f>
        <v>42823.684020066299</v>
      </c>
      <c r="L25" s="143">
        <f ca="1">L30</f>
        <v>0.11947891616096072</v>
      </c>
      <c r="M25" s="113">
        <f t="shared" ca="1" si="2"/>
        <v>6.3454057583924625E-2</v>
      </c>
      <c r="N25" s="113">
        <v>4.7449999999999999E-2</v>
      </c>
      <c r="O25" s="113">
        <f ca="1">M25-N25</f>
        <v>1.6004057583924626E-2</v>
      </c>
      <c r="Q25" s="249"/>
      <c r="R25" s="259">
        <v>0.59328000000000003</v>
      </c>
      <c r="S25" s="117"/>
      <c r="T25" s="117">
        <f t="shared" ca="1" si="3"/>
        <v>0.60928405758392468</v>
      </c>
      <c r="U25" s="249"/>
      <c r="V25" s="117">
        <v>6.4233799999999999</v>
      </c>
      <c r="W25" s="249"/>
      <c r="X25" s="244">
        <f t="shared" ca="1" si="4"/>
        <v>6.4393840575839247</v>
      </c>
    </row>
    <row r="26" spans="1:24">
      <c r="A26" s="93"/>
      <c r="B26" s="119" t="s">
        <v>220</v>
      </c>
      <c r="C26" s="110"/>
      <c r="D26" s="110"/>
      <c r="E26" s="120"/>
      <c r="F26" s="120"/>
      <c r="G26" s="112"/>
      <c r="H26" s="144"/>
      <c r="I26" s="114"/>
      <c r="J26" s="118"/>
      <c r="K26" s="112"/>
      <c r="L26" s="143"/>
      <c r="M26" s="113"/>
      <c r="N26" s="113"/>
      <c r="O26" s="113"/>
      <c r="Q26" s="249"/>
      <c r="R26" s="117"/>
      <c r="S26" s="117"/>
      <c r="T26" s="117"/>
      <c r="U26" s="249"/>
      <c r="V26" s="117"/>
      <c r="W26" s="249"/>
    </row>
    <row r="27" spans="1:24">
      <c r="A27" s="93">
        <f>A25+1</f>
        <v>10</v>
      </c>
      <c r="B27" s="121" t="s">
        <v>212</v>
      </c>
      <c r="C27" s="110" t="s">
        <v>208</v>
      </c>
      <c r="D27" s="110" t="str">
        <f t="shared" ref="D27:E27" si="5">D23</f>
        <v>First</v>
      </c>
      <c r="E27" s="120">
        <f t="shared" si="5"/>
        <v>200</v>
      </c>
      <c r="F27" s="120"/>
      <c r="G27" s="112">
        <f>[3]Summary!$B$5</f>
        <v>713624</v>
      </c>
      <c r="H27" s="113">
        <v>0.65959999999999996</v>
      </c>
      <c r="I27" s="112">
        <f>ROUND(G27*H27,0)</f>
        <v>470706</v>
      </c>
      <c r="J27" s="118"/>
      <c r="K27" s="112">
        <f ca="1">M27*G27</f>
        <v>56239.489355030048</v>
      </c>
      <c r="L27" s="143">
        <f ca="1">L30</f>
        <v>0.11947891616096072</v>
      </c>
      <c r="M27" s="113">
        <f t="shared" ref="M27:M29" ca="1" si="6">L27*H27</f>
        <v>7.8808293099769694E-2</v>
      </c>
      <c r="N27" s="113">
        <v>5.8939999999999999E-2</v>
      </c>
      <c r="O27" s="113">
        <f ca="1">M27-N27</f>
        <v>1.9868293099769695E-2</v>
      </c>
      <c r="Q27" s="249"/>
      <c r="R27" s="259">
        <v>0.73328000000000004</v>
      </c>
      <c r="S27" s="117"/>
      <c r="T27" s="117">
        <f ca="1">R27+O27</f>
        <v>0.75314829309976972</v>
      </c>
      <c r="U27" s="249"/>
      <c r="V27" s="117">
        <v>6.0248600000000003</v>
      </c>
      <c r="W27" s="249"/>
      <c r="X27" s="244">
        <f ca="1">V27+O27</f>
        <v>6.0447282930997703</v>
      </c>
    </row>
    <row r="28" spans="1:24">
      <c r="A28" s="93">
        <f>A27+1</f>
        <v>11</v>
      </c>
      <c r="B28" s="121"/>
      <c r="C28" s="110" t="s">
        <v>210</v>
      </c>
      <c r="D28" s="110" t="str">
        <f>D24</f>
        <v>Next</v>
      </c>
      <c r="E28" s="120">
        <f>E24</f>
        <v>1800</v>
      </c>
      <c r="F28" s="120"/>
      <c r="G28" s="112">
        <f>[3]Summary!$C$5</f>
        <v>1241629</v>
      </c>
      <c r="H28" s="113">
        <v>0.51587000000000005</v>
      </c>
      <c r="I28" s="112">
        <f>ROUND(G28*H28,0)</f>
        <v>640519</v>
      </c>
      <c r="J28" s="118"/>
      <c r="K28" s="112">
        <f ca="1">M28*G28</f>
        <v>76528.534088777815</v>
      </c>
      <c r="L28" s="143">
        <f ca="1">L30</f>
        <v>0.11947891616096072</v>
      </c>
      <c r="M28" s="113">
        <f t="shared" ca="1" si="6"/>
        <v>6.163558847995481E-2</v>
      </c>
      <c r="N28" s="113">
        <v>4.6089999999999999E-2</v>
      </c>
      <c r="O28" s="113">
        <f ca="1">M28-N28</f>
        <v>1.5545588479954811E-2</v>
      </c>
      <c r="Q28" s="249"/>
      <c r="R28" s="259">
        <v>0.57669999999999999</v>
      </c>
      <c r="S28" s="117"/>
      <c r="T28" s="117">
        <f t="shared" ref="T28:T29" ca="1" si="7">R28+O28</f>
        <v>0.59224558847995479</v>
      </c>
      <c r="U28" s="249"/>
      <c r="V28" s="117">
        <v>5.8682800000000004</v>
      </c>
      <c r="W28" s="249"/>
      <c r="X28" s="244">
        <f t="shared" ref="X28:X29" ca="1" si="8">V28+O28</f>
        <v>5.8838255884799553</v>
      </c>
    </row>
    <row r="29" spans="1:24">
      <c r="A29" s="93">
        <f>A28+1</f>
        <v>12</v>
      </c>
      <c r="B29" s="121"/>
      <c r="C29" s="110" t="s">
        <v>219</v>
      </c>
      <c r="D29" s="110" t="str">
        <f>D25</f>
        <v>All Over</v>
      </c>
      <c r="E29" s="120">
        <f>E25</f>
        <v>2000</v>
      </c>
      <c r="F29" s="120"/>
      <c r="G29" s="112">
        <f>[3]Summary!$D$5</f>
        <v>454826</v>
      </c>
      <c r="H29" s="113">
        <v>0.44824999999999998</v>
      </c>
      <c r="I29" s="112">
        <f>ROUND(G29*H29,0)</f>
        <v>203876</v>
      </c>
      <c r="J29" s="118"/>
      <c r="K29" s="112">
        <f ca="1">M29*G29</f>
        <v>24358.854179158112</v>
      </c>
      <c r="L29" s="143">
        <f ca="1">L30</f>
        <v>0.11947891616096072</v>
      </c>
      <c r="M29" s="113">
        <f t="shared" ca="1" si="6"/>
        <v>5.3556424169150643E-2</v>
      </c>
      <c r="N29" s="113">
        <v>4.0050000000000002E-2</v>
      </c>
      <c r="O29" s="113">
        <f ca="1">M29-N29</f>
        <v>1.3506424169150641E-2</v>
      </c>
      <c r="Q29" s="249"/>
      <c r="R29" s="259">
        <v>0.50304000000000004</v>
      </c>
      <c r="S29" s="117"/>
      <c r="T29" s="117">
        <f t="shared" ca="1" si="7"/>
        <v>0.51654642416915064</v>
      </c>
      <c r="U29" s="249"/>
      <c r="V29" s="117">
        <v>5.7946200000000001</v>
      </c>
      <c r="W29" s="249"/>
      <c r="X29" s="244">
        <f t="shared" ca="1" si="8"/>
        <v>5.808126424169151</v>
      </c>
    </row>
    <row r="30" spans="1:24">
      <c r="A30" s="93">
        <f>A29+1</f>
        <v>13</v>
      </c>
      <c r="B30" s="122" t="s">
        <v>213</v>
      </c>
      <c r="C30" s="95"/>
      <c r="D30" s="110"/>
      <c r="E30" s="120"/>
      <c r="F30" s="120"/>
      <c r="G30" s="145">
        <f>SUM(G23:G29)</f>
        <v>4851028</v>
      </c>
      <c r="H30" s="146"/>
      <c r="I30" s="145">
        <f>SUM(I23:I29)</f>
        <v>2796154</v>
      </c>
      <c r="J30" s="118"/>
      <c r="K30" s="145">
        <f ca="1">'Exhibit 1.2'!G10</f>
        <v>334081.44933913497</v>
      </c>
      <c r="L30" s="137">
        <f ca="1">K30/I30</f>
        <v>0.11947891616096072</v>
      </c>
      <c r="M30" s="145"/>
      <c r="N30" s="145"/>
      <c r="O30" s="145"/>
      <c r="Q30" s="249"/>
      <c r="R30" s="117"/>
      <c r="S30" s="117"/>
      <c r="T30" s="117"/>
      <c r="U30" s="249"/>
      <c r="V30" s="117"/>
      <c r="W30" s="249"/>
    </row>
    <row r="31" spans="1:24">
      <c r="A31" s="93"/>
      <c r="B31" s="122"/>
      <c r="C31" s="95"/>
      <c r="D31" s="110"/>
      <c r="E31" s="120"/>
      <c r="F31" s="120"/>
      <c r="G31" s="147"/>
      <c r="H31" s="148"/>
      <c r="I31" s="147"/>
      <c r="J31" s="118"/>
      <c r="K31" s="147"/>
      <c r="L31" s="138"/>
      <c r="M31" s="147"/>
      <c r="N31" s="147"/>
      <c r="O31" s="147"/>
      <c r="Q31" s="249"/>
      <c r="R31" s="117"/>
      <c r="S31" s="117"/>
      <c r="T31" s="117"/>
      <c r="U31" s="249"/>
      <c r="V31" s="117"/>
      <c r="W31" s="249"/>
    </row>
    <row r="32" spans="1:24" ht="13.5" thickBot="1">
      <c r="A32" s="93"/>
      <c r="B32" s="132"/>
      <c r="C32" s="132"/>
      <c r="D32" s="132"/>
      <c r="E32" s="133"/>
      <c r="F32" s="101"/>
      <c r="G32" s="134"/>
      <c r="H32" s="132"/>
      <c r="I32" s="134"/>
      <c r="J32" s="135"/>
      <c r="K32" s="134"/>
      <c r="L32" s="132"/>
      <c r="M32" s="134"/>
      <c r="N32" s="134"/>
      <c r="O32" s="134"/>
      <c r="Q32" s="249"/>
      <c r="R32" s="117"/>
      <c r="S32" s="117"/>
      <c r="T32" s="117"/>
      <c r="U32" s="249"/>
      <c r="V32" s="117"/>
      <c r="W32" s="249"/>
    </row>
    <row r="33" spans="1:24">
      <c r="A33" s="93"/>
      <c r="B33" s="100"/>
      <c r="C33" s="100"/>
      <c r="D33" s="100"/>
      <c r="E33" s="101"/>
      <c r="F33" s="101"/>
      <c r="G33" s="135"/>
      <c r="H33" s="100"/>
      <c r="I33" s="135"/>
      <c r="J33" s="135"/>
      <c r="K33" s="102" t="s">
        <v>195</v>
      </c>
      <c r="L33" s="100"/>
      <c r="M33" s="102" t="s">
        <v>195</v>
      </c>
      <c r="N33" s="102"/>
      <c r="O33" s="102"/>
      <c r="Q33" s="249"/>
      <c r="R33" s="117"/>
      <c r="S33" s="117"/>
      <c r="T33" s="117"/>
      <c r="U33" s="249"/>
      <c r="V33" s="117"/>
      <c r="W33" s="249"/>
    </row>
    <row r="34" spans="1:24">
      <c r="A34" s="93"/>
      <c r="B34" s="99" t="s">
        <v>221</v>
      </c>
      <c r="C34" s="100"/>
      <c r="D34" s="100"/>
      <c r="E34" s="103"/>
      <c r="F34" s="103"/>
      <c r="G34" s="273" t="s">
        <v>194</v>
      </c>
      <c r="H34" s="273"/>
      <c r="I34" s="273"/>
      <c r="J34" s="100"/>
      <c r="K34" s="102" t="s">
        <v>198</v>
      </c>
      <c r="L34" s="103" t="s">
        <v>215</v>
      </c>
      <c r="M34" s="102" t="s">
        <v>198</v>
      </c>
      <c r="N34" s="102"/>
      <c r="O34" s="102"/>
      <c r="Q34" s="249"/>
      <c r="R34" s="117"/>
      <c r="S34" s="117"/>
      <c r="T34" s="117"/>
      <c r="U34" s="249"/>
      <c r="V34" s="117"/>
      <c r="W34" s="249"/>
    </row>
    <row r="35" spans="1:24" ht="13.5" thickBot="1">
      <c r="A35" s="93"/>
      <c r="B35" s="104" t="s">
        <v>201</v>
      </c>
      <c r="C35" s="105"/>
      <c r="D35" s="105"/>
      <c r="E35" s="106" t="s">
        <v>202</v>
      </c>
      <c r="F35" s="107"/>
      <c r="G35" s="108" t="s">
        <v>202</v>
      </c>
      <c r="H35" s="108" t="s">
        <v>203</v>
      </c>
      <c r="I35" s="109" t="s">
        <v>204</v>
      </c>
      <c r="J35" s="100"/>
      <c r="K35" s="108" t="s">
        <v>148</v>
      </c>
      <c r="L35" s="108" t="s">
        <v>205</v>
      </c>
      <c r="M35" s="108" t="s">
        <v>206</v>
      </c>
      <c r="N35" s="108"/>
      <c r="O35" s="108"/>
      <c r="Q35" s="249"/>
      <c r="R35" s="117"/>
      <c r="S35" s="117"/>
      <c r="T35" s="117"/>
      <c r="U35" s="249"/>
      <c r="V35" s="117"/>
      <c r="W35" s="249"/>
    </row>
    <row r="36" spans="1:24">
      <c r="A36" s="93">
        <f>A30+1</f>
        <v>14</v>
      </c>
      <c r="B36" s="110"/>
      <c r="C36" s="110" t="s">
        <v>208</v>
      </c>
      <c r="D36" s="110" t="s">
        <v>209</v>
      </c>
      <c r="E36" s="149">
        <v>2000</v>
      </c>
      <c r="F36" s="150"/>
      <c r="G36" s="112">
        <f>SUM([3]Summary!$B$14:$B$15)</f>
        <v>1324893</v>
      </c>
      <c r="H36" s="113">
        <v>0.23780999999999999</v>
      </c>
      <c r="I36" s="112">
        <f>ROUND(G36*H36,0)</f>
        <v>315073</v>
      </c>
      <c r="J36" s="118"/>
      <c r="K36" s="112">
        <f ca="1">M36*G36</f>
        <v>22237.320771379476</v>
      </c>
      <c r="L36" s="116">
        <f ca="1">L39</f>
        <v>7.0578356702880082E-2</v>
      </c>
      <c r="M36" s="113">
        <f t="shared" ref="M36:M38" ca="1" si="9">L36*H36</f>
        <v>1.6784239007511911E-2</v>
      </c>
      <c r="N36" s="113">
        <v>1.3390000000000001E-2</v>
      </c>
      <c r="O36" s="113">
        <f ca="1">M36-N36</f>
        <v>3.3942390075119098E-3</v>
      </c>
      <c r="Q36" s="249"/>
      <c r="R36" s="259">
        <v>0.25852000000000003</v>
      </c>
      <c r="S36" s="117"/>
      <c r="T36" s="117">
        <f ca="1">R36+O36</f>
        <v>0.26191423900751193</v>
      </c>
      <c r="U36" s="249"/>
      <c r="V36" s="117"/>
      <c r="W36" s="249"/>
      <c r="X36" s="244"/>
    </row>
    <row r="37" spans="1:24">
      <c r="A37" s="93">
        <f>A36+1</f>
        <v>15</v>
      </c>
      <c r="B37" s="119"/>
      <c r="C37" s="110" t="s">
        <v>210</v>
      </c>
      <c r="D37" s="110" t="s">
        <v>211</v>
      </c>
      <c r="E37" s="149">
        <v>18000</v>
      </c>
      <c r="F37" s="150"/>
      <c r="G37" s="112">
        <f>SUM([3]Summary!$C$14:$C$15)</f>
        <v>1288169</v>
      </c>
      <c r="H37" s="113">
        <v>0.21878</v>
      </c>
      <c r="I37" s="112">
        <f>ROUND(G37*H37,0)</f>
        <v>281826</v>
      </c>
      <c r="J37" s="118"/>
      <c r="K37" s="112">
        <f ca="1">M37*G37</f>
        <v>19890.788700196092</v>
      </c>
      <c r="L37" s="116">
        <f ca="1">L39</f>
        <v>7.0578356702880082E-2</v>
      </c>
      <c r="M37" s="113">
        <f t="shared" ca="1" si="9"/>
        <v>1.5441132879456105E-2</v>
      </c>
      <c r="N37" s="113">
        <v>1.2319999999999999E-2</v>
      </c>
      <c r="O37" s="113">
        <f ca="1">M37-N37</f>
        <v>3.1211328794561056E-3</v>
      </c>
      <c r="Q37" s="249"/>
      <c r="R37" s="259">
        <v>0.23841999999999999</v>
      </c>
      <c r="S37" s="117"/>
      <c r="T37" s="117">
        <f t="shared" ref="T37:T38" ca="1" si="10">R37+O37</f>
        <v>0.24154113287945611</v>
      </c>
      <c r="U37" s="249"/>
      <c r="V37" s="117"/>
      <c r="W37" s="249"/>
      <c r="X37" s="244"/>
    </row>
    <row r="38" spans="1:24">
      <c r="A38" s="93">
        <f>A37+1</f>
        <v>16</v>
      </c>
      <c r="B38" s="119"/>
      <c r="C38" s="110" t="s">
        <v>219</v>
      </c>
      <c r="D38" s="110" t="s">
        <v>217</v>
      </c>
      <c r="E38" s="149">
        <v>20000</v>
      </c>
      <c r="F38" s="150"/>
      <c r="G38" s="112">
        <f>SUM([3]Summary!$D$14:$D$15)</f>
        <v>11643</v>
      </c>
      <c r="H38" s="113">
        <v>0.20127999999999999</v>
      </c>
      <c r="I38" s="112">
        <f>ROUND(G38*H38,0)</f>
        <v>2344</v>
      </c>
      <c r="J38" s="118"/>
      <c r="K38" s="112">
        <f ca="1">M38*G38</f>
        <v>165.40059349140384</v>
      </c>
      <c r="L38" s="116">
        <f ca="1">L39</f>
        <v>7.0578356702880082E-2</v>
      </c>
      <c r="M38" s="113">
        <f t="shared" ca="1" si="9"/>
        <v>1.4206011637155702E-2</v>
      </c>
      <c r="N38" s="113">
        <v>1.1339999999999999E-2</v>
      </c>
      <c r="O38" s="113">
        <f ca="1">M38-N38</f>
        <v>2.8660116371557031E-3</v>
      </c>
      <c r="Q38" s="249"/>
      <c r="R38" s="259">
        <v>0.21994</v>
      </c>
      <c r="S38" s="117"/>
      <c r="T38" s="117">
        <f t="shared" ca="1" si="10"/>
        <v>0.22280601163715569</v>
      </c>
      <c r="U38" s="249"/>
      <c r="V38" s="117"/>
      <c r="W38" s="249"/>
      <c r="X38" s="244"/>
    </row>
    <row r="39" spans="1:24">
      <c r="A39" s="93">
        <f>A38+1</f>
        <v>17</v>
      </c>
      <c r="B39" s="122" t="s">
        <v>213</v>
      </c>
      <c r="C39" s="95"/>
      <c r="D39" s="110"/>
      <c r="E39" s="120"/>
      <c r="F39" s="120"/>
      <c r="G39" s="145">
        <f>SUM(G36:G38)</f>
        <v>2624705</v>
      </c>
      <c r="H39" s="146"/>
      <c r="I39" s="145">
        <f>SUM(I36:I38)</f>
        <v>599243</v>
      </c>
      <c r="J39" s="118"/>
      <c r="K39" s="145">
        <f ca="1">'Exhibit 1.2'!G12</f>
        <v>42293.58620570397</v>
      </c>
      <c r="L39" s="137">
        <f ca="1">K39/I39</f>
        <v>7.0578356702880082E-2</v>
      </c>
      <c r="M39" s="145"/>
      <c r="N39" s="145"/>
      <c r="O39" s="145"/>
      <c r="Q39" s="249"/>
      <c r="R39" s="117"/>
      <c r="S39" s="117"/>
      <c r="T39" s="117"/>
      <c r="U39" s="249"/>
      <c r="V39" s="117"/>
      <c r="W39" s="249"/>
    </row>
    <row r="40" spans="1:24">
      <c r="A40" s="93"/>
      <c r="B40" s="122"/>
      <c r="C40" s="95"/>
      <c r="D40" s="110"/>
      <c r="E40" s="120"/>
      <c r="F40" s="120"/>
      <c r="G40" s="147"/>
      <c r="H40" s="148"/>
      <c r="I40" s="147"/>
      <c r="J40" s="118"/>
      <c r="K40" s="147"/>
      <c r="L40" s="138"/>
      <c r="M40" s="147"/>
      <c r="N40" s="147"/>
      <c r="O40" s="147"/>
      <c r="Q40" s="249"/>
      <c r="R40" s="117"/>
      <c r="S40" s="117"/>
      <c r="T40" s="117"/>
      <c r="U40" s="249"/>
      <c r="V40" s="117"/>
      <c r="W40" s="249"/>
    </row>
    <row r="41" spans="1:24" ht="13.5" thickBot="1">
      <c r="A41" s="93"/>
      <c r="B41" s="151"/>
      <c r="C41" s="152"/>
      <c r="D41" s="152"/>
      <c r="E41" s="153"/>
      <c r="F41" s="128"/>
      <c r="G41" s="154"/>
      <c r="H41" s="155"/>
      <c r="I41" s="134"/>
      <c r="J41" s="118"/>
      <c r="K41" s="154"/>
      <c r="L41" s="155"/>
      <c r="M41" s="134"/>
      <c r="N41" s="134"/>
      <c r="O41" s="134"/>
      <c r="Q41" s="249"/>
      <c r="R41" s="117"/>
      <c r="S41" s="117"/>
      <c r="T41" s="117"/>
      <c r="U41" s="249"/>
      <c r="V41" s="117"/>
      <c r="W41" s="249"/>
    </row>
    <row r="42" spans="1:24">
      <c r="A42" s="93"/>
      <c r="B42" s="156"/>
      <c r="C42" s="127"/>
      <c r="D42" s="127"/>
      <c r="E42" s="128"/>
      <c r="F42" s="128"/>
      <c r="G42" s="157"/>
      <c r="H42" s="158"/>
      <c r="I42" s="135"/>
      <c r="J42" s="118"/>
      <c r="K42" s="102" t="s">
        <v>195</v>
      </c>
      <c r="L42" s="158"/>
      <c r="M42" s="102" t="s">
        <v>195</v>
      </c>
      <c r="N42" s="102"/>
      <c r="O42" s="102"/>
      <c r="Q42" s="249"/>
      <c r="R42" s="117"/>
      <c r="S42" s="117"/>
      <c r="T42" s="117"/>
      <c r="U42" s="249"/>
      <c r="V42" s="117"/>
      <c r="W42" s="249"/>
    </row>
    <row r="43" spans="1:24">
      <c r="A43" s="93"/>
      <c r="B43" s="99" t="s">
        <v>222</v>
      </c>
      <c r="C43" s="100"/>
      <c r="D43" s="100"/>
      <c r="E43" s="103"/>
      <c r="F43" s="103"/>
      <c r="G43" s="273" t="s">
        <v>194</v>
      </c>
      <c r="H43" s="273"/>
      <c r="I43" s="273"/>
      <c r="J43" s="100"/>
      <c r="K43" s="102" t="s">
        <v>198</v>
      </c>
      <c r="L43" s="103" t="s">
        <v>199</v>
      </c>
      <c r="M43" s="102" t="s">
        <v>198</v>
      </c>
      <c r="N43" s="102"/>
      <c r="O43" s="102"/>
      <c r="Q43" s="249"/>
      <c r="R43" s="117"/>
      <c r="S43" s="117"/>
      <c r="T43" s="117"/>
      <c r="U43" s="249"/>
      <c r="V43" s="117"/>
      <c r="W43" s="249"/>
    </row>
    <row r="44" spans="1:24" ht="13.5" thickBot="1">
      <c r="A44" s="93"/>
      <c r="B44" s="104" t="s">
        <v>201</v>
      </c>
      <c r="C44" s="105"/>
      <c r="D44" s="105"/>
      <c r="E44" s="106" t="s">
        <v>202</v>
      </c>
      <c r="F44" s="107"/>
      <c r="G44" s="108" t="s">
        <v>202</v>
      </c>
      <c r="H44" s="108" t="s">
        <v>203</v>
      </c>
      <c r="I44" s="109" t="s">
        <v>204</v>
      </c>
      <c r="J44" s="100"/>
      <c r="K44" s="108" t="s">
        <v>148</v>
      </c>
      <c r="L44" s="108" t="s">
        <v>205</v>
      </c>
      <c r="M44" s="108" t="s">
        <v>206</v>
      </c>
      <c r="N44" s="108"/>
      <c r="O44" s="108"/>
      <c r="Q44" s="249"/>
      <c r="R44" s="117"/>
      <c r="S44" s="117"/>
      <c r="T44" s="117"/>
      <c r="U44" s="249"/>
      <c r="V44" s="117"/>
      <c r="W44" s="249"/>
    </row>
    <row r="45" spans="1:24">
      <c r="A45" s="93">
        <f>A39+1</f>
        <v>18</v>
      </c>
      <c r="B45" s="110"/>
      <c r="C45" s="110" t="s">
        <v>208</v>
      </c>
      <c r="D45" s="110" t="s">
        <v>209</v>
      </c>
      <c r="E45" s="120">
        <v>10000</v>
      </c>
      <c r="F45" s="120"/>
      <c r="G45" s="112">
        <f>SUM([3]Summary!$B$8:$B$9)</f>
        <v>1742218</v>
      </c>
      <c r="H45" s="113">
        <v>0.20574999999999999</v>
      </c>
      <c r="I45" s="112">
        <f>ROUND(G45*H45,0)</f>
        <v>358461</v>
      </c>
      <c r="J45" s="118"/>
      <c r="K45" s="112">
        <f ca="1">M45*G45</f>
        <v>81941.144568913252</v>
      </c>
      <c r="L45" s="116">
        <f ca="1">L49</f>
        <v>0.22859129378618845</v>
      </c>
      <c r="M45" s="113">
        <f t="shared" ref="M45:M47" ca="1" si="11">L45*H45</f>
        <v>4.7032658696508273E-2</v>
      </c>
      <c r="N45" s="113">
        <v>4.172E-2</v>
      </c>
      <c r="O45" s="113">
        <f ca="1">M45-N45</f>
        <v>5.3126586965082725E-3</v>
      </c>
      <c r="Q45" s="249"/>
      <c r="R45" s="259">
        <v>0.24779000000000001</v>
      </c>
      <c r="S45" s="117"/>
      <c r="T45" s="117">
        <f ca="1">R45+O45</f>
        <v>0.25310265869650828</v>
      </c>
      <c r="U45" s="249"/>
      <c r="V45" s="117"/>
      <c r="W45" s="249"/>
      <c r="X45" s="244"/>
    </row>
    <row r="46" spans="1:24">
      <c r="A46" s="93">
        <f>A45+1</f>
        <v>19</v>
      </c>
      <c r="B46" s="119"/>
      <c r="C46" s="110" t="s">
        <v>210</v>
      </c>
      <c r="D46" s="110" t="s">
        <v>211</v>
      </c>
      <c r="E46" s="120">
        <v>112500</v>
      </c>
      <c r="F46" s="120"/>
      <c r="G46" s="112">
        <f>SUM([3]Summary!$C$8:$C$9)</f>
        <v>5157552</v>
      </c>
      <c r="H46" s="113">
        <v>0.19081999999999999</v>
      </c>
      <c r="I46" s="112">
        <f>ROUND(G46*H46,0)</f>
        <v>984164</v>
      </c>
      <c r="J46" s="118"/>
      <c r="K46" s="112">
        <f ca="1">M46*G46</f>
        <v>224971.33866266193</v>
      </c>
      <c r="L46" s="116">
        <f ca="1">L49</f>
        <v>0.22859129378618845</v>
      </c>
      <c r="M46" s="113">
        <f t="shared" ca="1" si="11"/>
        <v>4.3619790680280476E-2</v>
      </c>
      <c r="N46" s="113">
        <v>3.8690000000000002E-2</v>
      </c>
      <c r="O46" s="113">
        <f ca="1">M46-N46</f>
        <v>4.9297906802804742E-3</v>
      </c>
      <c r="Q46" s="249"/>
      <c r="R46" s="259">
        <v>0.22983000000000001</v>
      </c>
      <c r="S46" s="117"/>
      <c r="T46" s="117">
        <f t="shared" ref="T46:T47" ca="1" si="12">R46+O46</f>
        <v>0.23475979068028047</v>
      </c>
      <c r="U46" s="249"/>
      <c r="V46" s="117"/>
      <c r="W46" s="249"/>
      <c r="X46" s="244"/>
    </row>
    <row r="47" spans="1:24">
      <c r="A47" s="93">
        <f>A46+1</f>
        <v>20</v>
      </c>
      <c r="B47" s="119"/>
      <c r="C47" s="110" t="s">
        <v>219</v>
      </c>
      <c r="D47" s="110" t="s">
        <v>211</v>
      </c>
      <c r="E47" s="120">
        <v>477500</v>
      </c>
      <c r="F47" s="120"/>
      <c r="G47" s="112">
        <f>SUM([3]Summary!$D$8:$D$9)</f>
        <v>2487860</v>
      </c>
      <c r="H47" s="113">
        <v>0.12687999999999999</v>
      </c>
      <c r="I47" s="112">
        <f>ROUND(G47*H47,0)</f>
        <v>315660</v>
      </c>
      <c r="J47" s="118"/>
      <c r="K47" s="112">
        <f ca="1">M47*G47</f>
        <v>72157.053915842087</v>
      </c>
      <c r="L47" s="116">
        <f ca="1">L49</f>
        <v>0.22859129378618845</v>
      </c>
      <c r="M47" s="113">
        <f t="shared" ca="1" si="11"/>
        <v>2.900366335559159E-2</v>
      </c>
      <c r="N47" s="113">
        <v>2.5729999999999999E-2</v>
      </c>
      <c r="O47" s="113">
        <f ca="1">M47-N47</f>
        <v>3.2736633555915905E-3</v>
      </c>
      <c r="Q47" s="249"/>
      <c r="R47" s="259">
        <v>0.15293000000000001</v>
      </c>
      <c r="S47" s="117"/>
      <c r="T47" s="117">
        <f t="shared" ca="1" si="12"/>
        <v>0.1562036633555916</v>
      </c>
      <c r="U47" s="249"/>
      <c r="V47" s="117"/>
      <c r="W47" s="249"/>
      <c r="X47" s="244"/>
    </row>
    <row r="48" spans="1:24">
      <c r="A48" s="93">
        <f>A47+1</f>
        <v>21</v>
      </c>
      <c r="B48" s="119"/>
      <c r="C48" s="110" t="s">
        <v>223</v>
      </c>
      <c r="D48" s="110" t="s">
        <v>217</v>
      </c>
      <c r="E48" s="120">
        <v>600000</v>
      </c>
      <c r="F48" s="120"/>
      <c r="G48" s="112">
        <v>0</v>
      </c>
      <c r="H48" s="113">
        <v>2.8029999999999999E-2</v>
      </c>
      <c r="I48" s="112">
        <f>ROUND(G48*H48,0)</f>
        <v>0</v>
      </c>
      <c r="J48" s="118"/>
      <c r="K48" s="112">
        <f>M48*G48</f>
        <v>0</v>
      </c>
      <c r="L48" s="113"/>
      <c r="M48" s="113"/>
      <c r="N48" s="113"/>
      <c r="O48" s="113"/>
      <c r="Q48" s="249"/>
      <c r="R48" s="117"/>
      <c r="S48" s="117"/>
      <c r="T48" s="117"/>
      <c r="U48" s="249"/>
      <c r="V48" s="117"/>
      <c r="W48" s="249"/>
    </row>
    <row r="49" spans="1:24">
      <c r="A49" s="93">
        <f>A48+1</f>
        <v>22</v>
      </c>
      <c r="B49" s="122" t="s">
        <v>213</v>
      </c>
      <c r="C49" s="95"/>
      <c r="D49" s="110"/>
      <c r="E49" s="120"/>
      <c r="F49" s="120"/>
      <c r="G49" s="145">
        <f>SUM(G45:G48)</f>
        <v>9387630</v>
      </c>
      <c r="H49" s="146"/>
      <c r="I49" s="145">
        <f>SUM(I45:I48)</f>
        <v>1658285</v>
      </c>
      <c r="J49" s="118"/>
      <c r="K49" s="145">
        <f ca="1">'Exhibit 1.2'!G15</f>
        <v>379069.51361622952</v>
      </c>
      <c r="L49" s="137">
        <f ca="1">K49/I49</f>
        <v>0.22859129378618845</v>
      </c>
      <c r="M49" s="145"/>
      <c r="N49" s="145"/>
      <c r="O49" s="145"/>
      <c r="Q49" s="249"/>
      <c r="R49" s="117"/>
      <c r="S49" s="117"/>
      <c r="T49" s="117"/>
      <c r="U49" s="249"/>
      <c r="V49" s="117"/>
      <c r="W49" s="249"/>
    </row>
    <row r="50" spans="1:24">
      <c r="A50" s="93"/>
      <c r="B50" s="122"/>
      <c r="C50" s="95"/>
      <c r="D50" s="110"/>
      <c r="E50" s="120"/>
      <c r="F50" s="120"/>
      <c r="G50" s="147"/>
      <c r="H50" s="148"/>
      <c r="I50" s="147"/>
      <c r="J50" s="118"/>
      <c r="K50" s="147"/>
      <c r="L50" s="138"/>
      <c r="M50" s="147"/>
      <c r="N50" s="147"/>
      <c r="O50" s="147"/>
      <c r="Q50" s="249"/>
      <c r="R50" s="117"/>
      <c r="S50" s="117"/>
      <c r="T50" s="117"/>
      <c r="U50" s="249"/>
      <c r="V50" s="117"/>
      <c r="W50" s="249"/>
    </row>
    <row r="51" spans="1:24" ht="13.5" thickBot="1">
      <c r="A51" s="93"/>
      <c r="B51" s="151"/>
      <c r="C51" s="152"/>
      <c r="D51" s="152"/>
      <c r="E51" s="153"/>
      <c r="F51" s="159"/>
      <c r="G51" s="154"/>
      <c r="H51" s="155"/>
      <c r="I51" s="134"/>
      <c r="J51" s="118"/>
      <c r="K51" s="154"/>
      <c r="L51" s="155"/>
      <c r="M51" s="134"/>
      <c r="N51" s="134"/>
      <c r="O51" s="134"/>
      <c r="Q51" s="249"/>
      <c r="R51" s="117"/>
      <c r="S51" s="117"/>
      <c r="T51" s="117"/>
      <c r="U51" s="249"/>
      <c r="V51" s="117"/>
      <c r="W51" s="249"/>
    </row>
    <row r="52" spans="1:24">
      <c r="A52" s="93"/>
      <c r="B52" s="156"/>
      <c r="C52" s="127"/>
      <c r="D52" s="127"/>
      <c r="E52" s="128"/>
      <c r="F52" s="159"/>
      <c r="G52" s="157"/>
      <c r="H52" s="158"/>
      <c r="I52" s="135"/>
      <c r="J52" s="118"/>
      <c r="K52" s="102" t="s">
        <v>195</v>
      </c>
      <c r="L52" s="158"/>
      <c r="M52" s="102" t="s">
        <v>195</v>
      </c>
      <c r="N52" s="102"/>
      <c r="O52" s="102"/>
      <c r="Q52" s="249"/>
      <c r="R52" s="117"/>
      <c r="S52" s="117"/>
      <c r="T52" s="117"/>
      <c r="U52" s="249"/>
      <c r="V52" s="117"/>
      <c r="W52" s="249"/>
    </row>
    <row r="53" spans="1:24">
      <c r="A53" s="93"/>
      <c r="B53" s="99" t="s">
        <v>224</v>
      </c>
      <c r="C53" s="100"/>
      <c r="D53" s="100"/>
      <c r="E53" s="103"/>
      <c r="F53" s="159"/>
      <c r="G53" s="273" t="s">
        <v>194</v>
      </c>
      <c r="H53" s="273"/>
      <c r="I53" s="273"/>
      <c r="J53" s="118"/>
      <c r="K53" s="102" t="s">
        <v>198</v>
      </c>
      <c r="L53" s="103" t="s">
        <v>199</v>
      </c>
      <c r="M53" s="102" t="s">
        <v>198</v>
      </c>
      <c r="N53" s="102"/>
      <c r="O53" s="102"/>
      <c r="Q53" s="249"/>
      <c r="R53" s="117"/>
      <c r="S53" s="117"/>
      <c r="T53" s="117"/>
      <c r="U53" s="249"/>
      <c r="V53" s="117"/>
      <c r="W53" s="249"/>
    </row>
    <row r="54" spans="1:24" ht="13.5" thickBot="1">
      <c r="A54" s="93"/>
      <c r="B54" s="104" t="s">
        <v>201</v>
      </c>
      <c r="C54" s="105"/>
      <c r="D54" s="105"/>
      <c r="E54" s="106" t="s">
        <v>202</v>
      </c>
      <c r="F54" s="159"/>
      <c r="G54" s="108" t="s">
        <v>202</v>
      </c>
      <c r="H54" s="108" t="s">
        <v>203</v>
      </c>
      <c r="I54" s="109" t="s">
        <v>204</v>
      </c>
      <c r="J54" s="118"/>
      <c r="K54" s="108" t="s">
        <v>148</v>
      </c>
      <c r="L54" s="108" t="s">
        <v>205</v>
      </c>
      <c r="M54" s="108" t="s">
        <v>206</v>
      </c>
      <c r="N54" s="108"/>
      <c r="O54" s="108"/>
      <c r="Q54" s="249"/>
      <c r="R54" s="117"/>
      <c r="S54" s="117"/>
      <c r="T54" s="117"/>
      <c r="U54" s="249"/>
      <c r="V54" s="117"/>
      <c r="W54" s="249"/>
    </row>
    <row r="55" spans="1:24">
      <c r="A55" s="93">
        <f>A49+1</f>
        <v>23</v>
      </c>
      <c r="B55" s="110"/>
      <c r="C55" s="110" t="s">
        <v>208</v>
      </c>
      <c r="D55" s="110" t="s">
        <v>209</v>
      </c>
      <c r="E55" s="120">
        <v>20000</v>
      </c>
      <c r="F55" s="159"/>
      <c r="G55" s="112">
        <f>SUM([3]Summary!$B$23:$B$24)</f>
        <v>17407418</v>
      </c>
      <c r="H55" s="113">
        <v>0.20175000000000001</v>
      </c>
      <c r="I55" s="112">
        <f>ROUND(G55*H55,0)</f>
        <v>3511947</v>
      </c>
      <c r="J55" s="118"/>
      <c r="K55" s="112">
        <f ca="1">M55*G55</f>
        <v>257307.65036326976</v>
      </c>
      <c r="L55" s="160">
        <f ca="1">L60</f>
        <v>7.3266390701583556E-2</v>
      </c>
      <c r="M55" s="113">
        <f ca="1">L55*H55</f>
        <v>1.4781494324044483E-2</v>
      </c>
      <c r="N55" s="113">
        <v>1.234E-2</v>
      </c>
      <c r="O55" s="113">
        <f ca="1">M55-N55</f>
        <v>2.4414943240444829E-3</v>
      </c>
      <c r="P55" s="244"/>
      <c r="Q55" s="249"/>
      <c r="R55" s="259">
        <v>0.2145</v>
      </c>
      <c r="S55" s="117"/>
      <c r="T55" s="117">
        <f ca="1">R55+O55</f>
        <v>0.21694149432404447</v>
      </c>
      <c r="U55" s="249"/>
      <c r="V55" s="117"/>
      <c r="W55" s="249"/>
      <c r="X55" s="244"/>
    </row>
    <row r="56" spans="1:24">
      <c r="A56" s="93">
        <f>A55+1</f>
        <v>24</v>
      </c>
      <c r="B56" s="119"/>
      <c r="C56" s="110" t="s">
        <v>210</v>
      </c>
      <c r="D56" s="110" t="s">
        <v>211</v>
      </c>
      <c r="E56" s="120">
        <v>80000</v>
      </c>
      <c r="F56" s="159"/>
      <c r="G56" s="112">
        <f>SUM([3]Summary!$C$23:$C$24)</f>
        <v>8725209</v>
      </c>
      <c r="H56" s="113">
        <v>0.15131</v>
      </c>
      <c r="I56" s="112">
        <f>ROUND(G56*H56,0)</f>
        <v>1320211</v>
      </c>
      <c r="J56" s="118"/>
      <c r="K56" s="112">
        <f t="shared" ref="K56:K58" ca="1" si="13">M56*G56</f>
        <v>96727.122320772512</v>
      </c>
      <c r="L56" s="160">
        <f ca="1">L60</f>
        <v>7.3266390701583556E-2</v>
      </c>
      <c r="M56" s="113">
        <f t="shared" ref="M56:M59" ca="1" si="14">L56*H56</f>
        <v>1.1085937577056608E-2</v>
      </c>
      <c r="N56" s="113">
        <v>9.2499999999999995E-3</v>
      </c>
      <c r="O56" s="113">
        <f ca="1">M56-N56</f>
        <v>1.8359375770566084E-3</v>
      </c>
      <c r="P56" s="244"/>
      <c r="Q56" s="249"/>
      <c r="R56" s="259">
        <v>0.16097</v>
      </c>
      <c r="S56" s="117"/>
      <c r="T56" s="117">
        <f t="shared" ref="T56:T57" ca="1" si="15">R56+O56</f>
        <v>0.16280593757705661</v>
      </c>
      <c r="U56" s="249"/>
      <c r="V56" s="117"/>
      <c r="W56" s="249"/>
      <c r="X56" s="244"/>
    </row>
    <row r="57" spans="1:24">
      <c r="A57" s="93">
        <f>A56+1</f>
        <v>25</v>
      </c>
      <c r="B57" s="119"/>
      <c r="C57" s="110" t="s">
        <v>219</v>
      </c>
      <c r="D57" s="110" t="s">
        <v>211</v>
      </c>
      <c r="E57" s="120">
        <v>400000</v>
      </c>
      <c r="F57" s="159"/>
      <c r="G57" s="112">
        <f>SUM([3]Summary!$D$23:$D$24)</f>
        <v>5779162</v>
      </c>
      <c r="H57" s="113">
        <v>0.12105</v>
      </c>
      <c r="I57" s="112">
        <f>ROUND(G57*H57,0)</f>
        <v>699568</v>
      </c>
      <c r="J57" s="118"/>
      <c r="K57" s="112">
        <f t="shared" ca="1" si="13"/>
        <v>51254.790180440134</v>
      </c>
      <c r="L57" s="160">
        <f ca="1">L60</f>
        <v>7.3266390701583556E-2</v>
      </c>
      <c r="M57" s="113">
        <f t="shared" ca="1" si="14"/>
        <v>8.8688965944266895E-3</v>
      </c>
      <c r="N57" s="113">
        <v>7.4000000000000003E-3</v>
      </c>
      <c r="O57" s="113">
        <f ca="1">M57-N57</f>
        <v>1.4688965944266892E-3</v>
      </c>
      <c r="P57" s="244"/>
      <c r="Q57" s="249"/>
      <c r="R57" s="259">
        <v>0.12886</v>
      </c>
      <c r="S57" s="117"/>
      <c r="T57" s="117">
        <f t="shared" ca="1" si="15"/>
        <v>0.1303288965944267</v>
      </c>
      <c r="U57" s="249"/>
      <c r="V57" s="117"/>
      <c r="W57" s="249"/>
      <c r="X57" s="244"/>
    </row>
    <row r="58" spans="1:24">
      <c r="A58" s="93">
        <f>A57+1</f>
        <v>26</v>
      </c>
      <c r="B58" s="119"/>
      <c r="C58" s="110" t="s">
        <v>223</v>
      </c>
      <c r="D58" s="110" t="s">
        <v>217</v>
      </c>
      <c r="E58" s="120">
        <v>500000</v>
      </c>
      <c r="F58" s="159"/>
      <c r="G58" s="112">
        <f>SUM([3]Summary!$E$23:$E$24)</f>
        <v>1857753</v>
      </c>
      <c r="H58" s="161">
        <v>4.8419999999999998E-2</v>
      </c>
      <c r="I58" s="147">
        <f>ROUND(G58*H58,0)</f>
        <v>89952</v>
      </c>
      <c r="J58" s="118"/>
      <c r="K58" s="147">
        <f t="shared" ca="1" si="13"/>
        <v>6590.487701994386</v>
      </c>
      <c r="L58" s="160">
        <f ca="1">L60</f>
        <v>7.3266390701583556E-2</v>
      </c>
      <c r="M58" s="161">
        <f t="shared" ca="1" si="14"/>
        <v>3.5475586377706758E-3</v>
      </c>
      <c r="N58" s="161">
        <v>2.96E-3</v>
      </c>
      <c r="O58" s="161">
        <f ca="1">M58-N58</f>
        <v>5.8755863777067586E-4</v>
      </c>
      <c r="P58" s="244"/>
      <c r="Q58" s="249"/>
      <c r="R58" s="259">
        <v>5.1790000000000003E-2</v>
      </c>
      <c r="S58" s="117"/>
      <c r="T58" s="117">
        <f ca="1">R58+O58</f>
        <v>5.2377558637770681E-2</v>
      </c>
      <c r="U58" s="249"/>
      <c r="V58" s="117"/>
      <c r="W58" s="249"/>
      <c r="X58" s="244"/>
    </row>
    <row r="59" spans="1:24">
      <c r="A59" s="93">
        <f>A58+1</f>
        <v>27</v>
      </c>
      <c r="B59" s="162" t="s">
        <v>225</v>
      </c>
      <c r="C59" s="121"/>
      <c r="D59" s="156"/>
      <c r="E59" s="159"/>
      <c r="F59" s="159"/>
      <c r="G59" s="163">
        <f>SUM('[3]Daves Output'!$M$97:$M$98)</f>
        <v>66776</v>
      </c>
      <c r="H59" s="235">
        <v>19.010000000000002</v>
      </c>
      <c r="I59" s="163">
        <f>G59*H59</f>
        <v>1269411.76</v>
      </c>
      <c r="J59" s="118"/>
      <c r="K59" s="163">
        <f ca="1">M59*G59</f>
        <v>93005.217969344812</v>
      </c>
      <c r="L59" s="164">
        <f ca="1">L60</f>
        <v>7.3266390701583556E-2</v>
      </c>
      <c r="M59" s="165">
        <f t="shared" ca="1" si="14"/>
        <v>1.3927940872371034</v>
      </c>
      <c r="N59" s="165">
        <v>1.16275</v>
      </c>
      <c r="O59" s="165">
        <f ca="1">M59-N59</f>
        <v>0.23004408723710346</v>
      </c>
      <c r="Q59" s="249"/>
      <c r="R59" s="259">
        <v>20.170000000000002</v>
      </c>
      <c r="S59" s="117"/>
      <c r="T59" s="117">
        <f t="shared" ref="T59" ca="1" si="16">R59+O59</f>
        <v>20.400044087237106</v>
      </c>
      <c r="U59" s="249"/>
      <c r="V59" s="117"/>
      <c r="W59" s="249"/>
      <c r="X59" s="244"/>
    </row>
    <row r="60" spans="1:24">
      <c r="A60" s="93">
        <f>A59+1</f>
        <v>28</v>
      </c>
      <c r="B60" s="162" t="s">
        <v>226</v>
      </c>
      <c r="C60" s="121"/>
      <c r="D60" s="156"/>
      <c r="E60" s="159"/>
      <c r="F60" s="159"/>
      <c r="G60" s="147"/>
      <c r="H60" s="161"/>
      <c r="I60" s="147">
        <f>SUM(I55:I59)</f>
        <v>6891089.7599999998</v>
      </c>
      <c r="J60" s="118"/>
      <c r="K60" s="147">
        <f ca="1">'Exhibit 1.2'!G13</f>
        <v>504885.27471584163</v>
      </c>
      <c r="L60" s="138">
        <f ca="1">K60/I60</f>
        <v>7.3266390701583556E-2</v>
      </c>
      <c r="M60" s="166"/>
      <c r="N60" s="166"/>
      <c r="O60" s="166"/>
      <c r="Q60" s="249"/>
      <c r="R60" s="117"/>
      <c r="S60" s="117"/>
      <c r="T60" s="117"/>
      <c r="U60" s="249"/>
      <c r="V60" s="117"/>
      <c r="W60" s="249"/>
    </row>
    <row r="61" spans="1:24">
      <c r="A61" s="93"/>
      <c r="B61" s="162"/>
      <c r="C61" s="121"/>
      <c r="D61" s="156"/>
      <c r="E61" s="159"/>
      <c r="F61" s="159"/>
      <c r="G61" s="147"/>
      <c r="H61" s="161"/>
      <c r="I61" s="147"/>
      <c r="J61" s="118"/>
      <c r="K61" s="147"/>
      <c r="L61" s="138"/>
      <c r="M61" s="166"/>
      <c r="N61" s="166"/>
      <c r="O61" s="166"/>
      <c r="Q61" s="249"/>
      <c r="R61" s="117"/>
      <c r="S61" s="117"/>
      <c r="T61" s="117"/>
      <c r="U61" s="249"/>
      <c r="V61" s="117"/>
      <c r="W61" s="249"/>
    </row>
    <row r="62" spans="1:24" ht="13.5" thickBot="1">
      <c r="A62" s="93"/>
      <c r="B62" s="151"/>
      <c r="C62" s="167"/>
      <c r="D62" s="151"/>
      <c r="E62" s="168"/>
      <c r="F62" s="159"/>
      <c r="G62" s="169"/>
      <c r="H62" s="170"/>
      <c r="I62" s="134"/>
      <c r="J62" s="100"/>
      <c r="K62" s="134"/>
      <c r="L62" s="170"/>
      <c r="M62" s="134"/>
      <c r="N62" s="134"/>
      <c r="O62" s="134"/>
      <c r="Q62" s="249"/>
      <c r="R62" s="117"/>
      <c r="S62" s="117"/>
      <c r="T62" s="117"/>
      <c r="U62" s="249"/>
      <c r="V62" s="117"/>
      <c r="W62" s="249"/>
    </row>
    <row r="63" spans="1:24">
      <c r="A63" s="93"/>
      <c r="B63" s="156"/>
      <c r="C63" s="121"/>
      <c r="D63" s="156"/>
      <c r="E63" s="159"/>
      <c r="F63" s="159"/>
      <c r="G63" s="147"/>
      <c r="H63" s="166"/>
      <c r="I63" s="135"/>
      <c r="J63" s="100"/>
      <c r="K63" s="102" t="s">
        <v>195</v>
      </c>
      <c r="L63" s="166"/>
      <c r="M63" s="102" t="s">
        <v>195</v>
      </c>
      <c r="N63" s="102"/>
      <c r="O63" s="102"/>
      <c r="Q63" s="249"/>
      <c r="R63" s="117"/>
      <c r="S63" s="117"/>
      <c r="T63" s="117"/>
      <c r="U63" s="249"/>
      <c r="V63" s="117"/>
      <c r="W63" s="249"/>
    </row>
    <row r="64" spans="1:24">
      <c r="A64" s="93"/>
      <c r="B64" s="99" t="s">
        <v>227</v>
      </c>
      <c r="C64" s="100"/>
      <c r="D64" s="100"/>
      <c r="E64" s="103"/>
      <c r="F64" s="103"/>
      <c r="G64" s="273" t="s">
        <v>194</v>
      </c>
      <c r="H64" s="273"/>
      <c r="I64" s="273"/>
      <c r="J64" s="100"/>
      <c r="K64" s="102" t="s">
        <v>198</v>
      </c>
      <c r="L64" s="103" t="s">
        <v>215</v>
      </c>
      <c r="M64" s="102" t="s">
        <v>198</v>
      </c>
      <c r="N64" s="102"/>
      <c r="O64" s="102"/>
      <c r="Q64" s="249"/>
      <c r="R64" s="117"/>
      <c r="S64" s="117"/>
      <c r="T64" s="117"/>
      <c r="U64" s="249"/>
      <c r="V64" s="117"/>
      <c r="W64" s="249"/>
    </row>
    <row r="65" spans="1:24" ht="13.5" thickBot="1">
      <c r="A65" s="93"/>
      <c r="B65" s="104" t="s">
        <v>201</v>
      </c>
      <c r="C65" s="105"/>
      <c r="D65" s="105"/>
      <c r="E65" s="106" t="s">
        <v>202</v>
      </c>
      <c r="F65" s="107"/>
      <c r="G65" s="106" t="s">
        <v>202</v>
      </c>
      <c r="H65" s="106" t="s">
        <v>203</v>
      </c>
      <c r="I65" s="106" t="s">
        <v>204</v>
      </c>
      <c r="J65" s="100"/>
      <c r="K65" s="108" t="s">
        <v>148</v>
      </c>
      <c r="L65" s="108" t="s">
        <v>205</v>
      </c>
      <c r="M65" s="108" t="s">
        <v>206</v>
      </c>
      <c r="N65" s="108"/>
      <c r="O65" s="108"/>
      <c r="Q65" s="249"/>
      <c r="R65" s="117"/>
      <c r="S65" s="117"/>
      <c r="T65" s="117"/>
      <c r="U65" s="249"/>
      <c r="V65" s="117"/>
      <c r="W65" s="249"/>
    </row>
    <row r="66" spans="1:24">
      <c r="A66" s="93">
        <f>A60+1</f>
        <v>29</v>
      </c>
      <c r="B66" s="136" t="s">
        <v>216</v>
      </c>
      <c r="C66" s="110"/>
      <c r="D66" s="110" t="s">
        <v>217</v>
      </c>
      <c r="E66" s="120">
        <v>0</v>
      </c>
      <c r="F66" s="120"/>
      <c r="G66" s="112">
        <f>SUM([3]Summary!$B$17:$B$18)</f>
        <v>32969</v>
      </c>
      <c r="H66" s="236">
        <v>0.65141000000000004</v>
      </c>
      <c r="I66" s="171">
        <f>G66*H66</f>
        <v>21476.336290000003</v>
      </c>
      <c r="J66" s="118"/>
      <c r="K66" s="112">
        <f ca="1">'Exhibit 1.2'!G14</f>
        <v>1517.2511708593859</v>
      </c>
      <c r="L66" s="116">
        <f ca="1">K66/I66</f>
        <v>7.0647579287807183E-2</v>
      </c>
      <c r="M66" s="113">
        <f t="shared" ref="M66" ca="1" si="17">L66*H66</f>
        <v>4.6020539623870482E-2</v>
      </c>
      <c r="N66" s="113">
        <v>3.8359999999999998E-2</v>
      </c>
      <c r="O66" s="113">
        <f ca="1">M66-N66</f>
        <v>7.660539623870484E-3</v>
      </c>
      <c r="Q66" s="249"/>
      <c r="R66" s="259">
        <v>0.69164999999999999</v>
      </c>
      <c r="S66" s="117"/>
      <c r="T66" s="117">
        <f t="shared" ref="T66" ca="1" si="18">R66+O66</f>
        <v>0.69931053962387046</v>
      </c>
      <c r="U66" s="249"/>
      <c r="V66" s="117"/>
      <c r="W66" s="249"/>
      <c r="X66" s="244">
        <f t="shared" ref="X66" ca="1" si="19">V66+O66</f>
        <v>7.660539623870484E-3</v>
      </c>
    </row>
    <row r="67" spans="1:24">
      <c r="A67" s="93">
        <f>A66+1</f>
        <v>30</v>
      </c>
      <c r="B67" s="122" t="s">
        <v>213</v>
      </c>
      <c r="C67" s="95"/>
      <c r="D67" s="110"/>
      <c r="E67" s="120"/>
      <c r="F67" s="120"/>
      <c r="G67" s="150">
        <f>SUM(G66)</f>
        <v>32969</v>
      </c>
      <c r="H67" s="172"/>
      <c r="I67" s="150">
        <f>SUM(I66)</f>
        <v>21476.336290000003</v>
      </c>
      <c r="J67" s="118"/>
      <c r="K67" s="147"/>
      <c r="L67" s="148"/>
      <c r="M67" s="147"/>
      <c r="N67" s="147"/>
      <c r="O67" s="147"/>
    </row>
    <row r="68" spans="1:24">
      <c r="A68" s="93"/>
      <c r="B68" s="156"/>
      <c r="C68" s="127"/>
      <c r="D68" s="127"/>
      <c r="E68" s="128"/>
      <c r="F68" s="128"/>
      <c r="G68" s="129"/>
      <c r="H68" s="130"/>
      <c r="I68" s="131"/>
      <c r="J68" s="118"/>
      <c r="K68" s="129"/>
      <c r="L68" s="130"/>
      <c r="M68" s="131"/>
      <c r="N68" s="131"/>
      <c r="O68" s="131"/>
    </row>
    <row r="69" spans="1:24" ht="13.5" thickBot="1">
      <c r="A69" s="93">
        <f>A67+1</f>
        <v>31</v>
      </c>
      <c r="B69" s="95"/>
      <c r="C69" s="95"/>
      <c r="D69" s="95"/>
      <c r="E69" s="96"/>
      <c r="F69" s="96"/>
      <c r="G69" s="95"/>
      <c r="H69" s="95"/>
      <c r="I69" s="173" t="s">
        <v>88</v>
      </c>
      <c r="J69" s="97"/>
      <c r="K69" s="174">
        <f ca="1">SUM(K66,K60,K49,K39,K30,K17,K12)</f>
        <v>19498585.163799234</v>
      </c>
      <c r="L69" s="95"/>
      <c r="M69" s="243"/>
      <c r="N69" s="95"/>
      <c r="O69" s="95"/>
    </row>
    <row r="70" spans="1:24" ht="13.5" thickTop="1"/>
    <row r="72" spans="1:24">
      <c r="G72" s="216"/>
    </row>
  </sheetData>
  <mergeCells count="8">
    <mergeCell ref="G53:I53"/>
    <mergeCell ref="G64:I64"/>
    <mergeCell ref="B1:M1"/>
    <mergeCell ref="G4:I4"/>
    <mergeCell ref="G15:I15"/>
    <mergeCell ref="G21:I21"/>
    <mergeCell ref="G34:I34"/>
    <mergeCell ref="G43:I43"/>
  </mergeCells>
  <pageMargins left="0.7" right="0.7" top="0.81968750000000001" bottom="0.75" header="0.3" footer="0.3"/>
  <pageSetup scale="61" orientation="portrait" r:id="rId1"/>
  <headerFooter scaleWithDoc="0">
    <oddHeader>&amp;RQuestar Gas Company
Docket 13-057-11
Exhibit 1.3</oddHeader>
  </headerFooter>
</worksheet>
</file>

<file path=xl/worksheets/sheet6.xml><?xml version="1.0" encoding="utf-8"?>
<worksheet xmlns="http://schemas.openxmlformats.org/spreadsheetml/2006/main" xmlns:r="http://schemas.openxmlformats.org/officeDocument/2006/relationships">
  <sheetPr codeName="Sheet6"/>
  <dimension ref="A1:J39"/>
  <sheetViews>
    <sheetView workbookViewId="0">
      <selection activeCell="I26" sqref="I26"/>
    </sheetView>
  </sheetViews>
  <sheetFormatPr defaultRowHeight="12.75"/>
  <cols>
    <col min="1" max="1" width="9.140625" bestFit="1" customWidth="1"/>
    <col min="2" max="2" width="8.7109375" bestFit="1" customWidth="1"/>
    <col min="3" max="3" width="9" customWidth="1"/>
    <col min="4" max="4" width="10.42578125" customWidth="1"/>
    <col min="5" max="5" width="14.140625" customWidth="1"/>
    <col min="6" max="6" width="3.5703125" customWidth="1"/>
    <col min="7" max="7" width="12.7109375" customWidth="1"/>
    <col min="8" max="8" width="2.85546875" customWidth="1"/>
    <col min="9" max="9" width="12.7109375" customWidth="1"/>
    <col min="10" max="10" width="2.85546875" customWidth="1"/>
  </cols>
  <sheetData>
    <row r="1" spans="1:10">
      <c r="A1" s="175"/>
      <c r="B1" s="282" t="s">
        <v>228</v>
      </c>
      <c r="C1" s="283"/>
      <c r="D1" s="283"/>
      <c r="E1" s="283"/>
      <c r="F1" s="283"/>
      <c r="G1" s="283"/>
      <c r="H1" s="283"/>
      <c r="I1" s="283"/>
      <c r="J1" s="176"/>
    </row>
    <row r="2" spans="1:10">
      <c r="A2" s="175"/>
      <c r="B2" s="282" t="s">
        <v>229</v>
      </c>
      <c r="C2" s="283"/>
      <c r="D2" s="283"/>
      <c r="E2" s="283"/>
      <c r="F2" s="283"/>
      <c r="G2" s="283"/>
      <c r="H2" s="283"/>
      <c r="I2" s="283"/>
      <c r="J2" s="176"/>
    </row>
    <row r="3" spans="1:10">
      <c r="A3" s="175"/>
      <c r="B3" s="175"/>
      <c r="C3" s="177"/>
      <c r="D3" s="175"/>
      <c r="E3" s="175"/>
      <c r="F3" s="175"/>
      <c r="G3" s="175"/>
      <c r="H3" s="175"/>
      <c r="I3" s="175"/>
      <c r="J3" s="175"/>
    </row>
    <row r="4" spans="1:10">
      <c r="A4" s="175"/>
      <c r="B4" s="175"/>
      <c r="C4" s="177"/>
      <c r="D4" s="175"/>
      <c r="E4" s="175"/>
      <c r="F4" s="175"/>
      <c r="G4" s="175"/>
      <c r="H4" s="175"/>
      <c r="I4" s="175"/>
      <c r="J4" s="175"/>
    </row>
    <row r="5" spans="1:10">
      <c r="A5" s="175"/>
      <c r="B5" s="178" t="s">
        <v>230</v>
      </c>
      <c r="C5" s="178" t="s">
        <v>231</v>
      </c>
      <c r="D5" s="179" t="s">
        <v>232</v>
      </c>
      <c r="E5" s="284" t="s">
        <v>233</v>
      </c>
      <c r="F5" s="284"/>
      <c r="G5" s="284" t="s">
        <v>234</v>
      </c>
      <c r="H5" s="284"/>
      <c r="I5" s="284" t="s">
        <v>235</v>
      </c>
      <c r="J5" s="284"/>
    </row>
    <row r="6" spans="1:10">
      <c r="A6" s="175"/>
      <c r="B6" s="180"/>
      <c r="C6" s="176"/>
      <c r="D6" s="180"/>
      <c r="E6" s="282" t="s">
        <v>236</v>
      </c>
      <c r="F6" s="283"/>
      <c r="G6" s="282" t="s">
        <v>237</v>
      </c>
      <c r="H6" s="283"/>
      <c r="I6" s="180"/>
      <c r="J6" s="180"/>
    </row>
    <row r="7" spans="1:10">
      <c r="A7" s="181"/>
      <c r="B7" s="182" t="s">
        <v>206</v>
      </c>
      <c r="C7" s="182"/>
      <c r="D7" s="183" t="s">
        <v>238</v>
      </c>
      <c r="E7" s="275" t="s">
        <v>239</v>
      </c>
      <c r="F7" s="276"/>
      <c r="G7" s="277" t="s">
        <v>240</v>
      </c>
      <c r="H7" s="278"/>
      <c r="I7" s="184"/>
      <c r="J7" s="184"/>
    </row>
    <row r="8" spans="1:10" ht="13.5" thickBot="1">
      <c r="A8" s="185"/>
      <c r="B8" s="186" t="s">
        <v>241</v>
      </c>
      <c r="C8" s="186" t="s">
        <v>242</v>
      </c>
      <c r="D8" s="187" t="s">
        <v>243</v>
      </c>
      <c r="E8" s="279">
        <f>A39</f>
        <v>41538</v>
      </c>
      <c r="F8" s="279"/>
      <c r="G8" s="280" t="s">
        <v>244</v>
      </c>
      <c r="H8" s="281"/>
      <c r="I8" s="188" t="s">
        <v>245</v>
      </c>
      <c r="J8" s="186"/>
    </row>
    <row r="9" spans="1:10">
      <c r="A9" s="175"/>
      <c r="B9" s="175"/>
      <c r="C9" s="177"/>
      <c r="D9" s="175"/>
      <c r="E9" s="175"/>
      <c r="F9" s="175"/>
      <c r="G9" s="175"/>
      <c r="H9" s="175"/>
      <c r="I9" s="175"/>
      <c r="J9" s="175"/>
    </row>
    <row r="10" spans="1:10">
      <c r="A10" s="177">
        <v>1</v>
      </c>
      <c r="B10" s="177" t="s">
        <v>176</v>
      </c>
      <c r="C10" s="177" t="s">
        <v>246</v>
      </c>
      <c r="D10" s="189">
        <v>14.9</v>
      </c>
      <c r="E10" s="190">
        <f>ROUND((D10*$D$39)+$B$39,2)</f>
        <v>131.65</v>
      </c>
      <c r="F10" s="190"/>
      <c r="G10" s="190">
        <f ca="1">ROUND((D10*$D$36)+$B$36,2)</f>
        <v>132.25</v>
      </c>
      <c r="H10" s="190"/>
      <c r="I10" s="190">
        <f ca="1">G10-E10</f>
        <v>0.59999999999999432</v>
      </c>
      <c r="J10" s="190"/>
    </row>
    <row r="11" spans="1:10">
      <c r="A11" s="177">
        <f t="shared" ref="A11:A21" si="0">A10+1</f>
        <v>2</v>
      </c>
      <c r="B11" s="175"/>
      <c r="C11" s="177" t="s">
        <v>247</v>
      </c>
      <c r="D11" s="189">
        <v>12.5</v>
      </c>
      <c r="E11" s="191">
        <f>ROUND((D11*$D$39)+$B$39,2)</f>
        <v>111.25</v>
      </c>
      <c r="F11" s="191"/>
      <c r="G11" s="191">
        <f t="shared" ref="G11:G12" ca="1" si="1">ROUND((D11*$D$36)+$B$36,2)</f>
        <v>111.75</v>
      </c>
      <c r="H11" s="191"/>
      <c r="I11" s="191">
        <f t="shared" ref="I11:I21" ca="1" si="2">G11-E11</f>
        <v>0.5</v>
      </c>
      <c r="J11" s="191"/>
    </row>
    <row r="12" spans="1:10">
      <c r="A12" s="177">
        <f t="shared" si="0"/>
        <v>3</v>
      </c>
      <c r="B12" s="175"/>
      <c r="C12" s="177" t="s">
        <v>248</v>
      </c>
      <c r="D12" s="189">
        <v>10.1</v>
      </c>
      <c r="E12" s="191">
        <f>ROUND((D12*$D$39)+$B$39,2)</f>
        <v>90.85</v>
      </c>
      <c r="F12" s="191"/>
      <c r="G12" s="191">
        <f t="shared" ca="1" si="1"/>
        <v>91.26</v>
      </c>
      <c r="H12" s="191"/>
      <c r="I12" s="191">
        <f t="shared" ca="1" si="2"/>
        <v>0.4100000000000108</v>
      </c>
      <c r="J12" s="191"/>
    </row>
    <row r="13" spans="1:10">
      <c r="A13" s="177">
        <f t="shared" si="0"/>
        <v>4</v>
      </c>
      <c r="B13" s="175"/>
      <c r="C13" s="177" t="s">
        <v>249</v>
      </c>
      <c r="D13" s="189">
        <v>8.3000000000000007</v>
      </c>
      <c r="E13" s="191">
        <f>ROUND((D13*$C$39)+$B$39,2)</f>
        <v>67.739999999999995</v>
      </c>
      <c r="F13" s="191"/>
      <c r="G13" s="191">
        <f ca="1">ROUND((D13*$C$36)+$B$36,2)</f>
        <v>68.02</v>
      </c>
      <c r="H13" s="191"/>
      <c r="I13" s="191">
        <f t="shared" ca="1" si="2"/>
        <v>0.28000000000000114</v>
      </c>
      <c r="J13" s="191"/>
    </row>
    <row r="14" spans="1:10">
      <c r="A14" s="177">
        <f t="shared" si="0"/>
        <v>5</v>
      </c>
      <c r="B14" s="175"/>
      <c r="C14" s="177" t="s">
        <v>250</v>
      </c>
      <c r="D14" s="189">
        <v>4.4000000000000004</v>
      </c>
      <c r="E14" s="191">
        <f t="shared" ref="E14:E19" si="3">ROUND((D14*$C$39)+$B$39,2)</f>
        <v>38.26</v>
      </c>
      <c r="F14" s="191"/>
      <c r="G14" s="191">
        <f t="shared" ref="G14:G19" ca="1" si="4">ROUND((D14*$C$36)+$B$36,2)</f>
        <v>38.409999999999997</v>
      </c>
      <c r="H14" s="191"/>
      <c r="I14" s="191">
        <f t="shared" ca="1" si="2"/>
        <v>0.14999999999999858</v>
      </c>
      <c r="J14" s="191"/>
    </row>
    <row r="15" spans="1:10">
      <c r="A15" s="177">
        <f t="shared" si="0"/>
        <v>6</v>
      </c>
      <c r="B15" s="175"/>
      <c r="C15" s="177" t="s">
        <v>251</v>
      </c>
      <c r="D15" s="189">
        <v>3.1</v>
      </c>
      <c r="E15" s="191">
        <f t="shared" si="3"/>
        <v>28.43</v>
      </c>
      <c r="F15" s="191"/>
      <c r="G15" s="191">
        <f t="shared" ca="1" si="4"/>
        <v>28.54</v>
      </c>
      <c r="H15" s="191"/>
      <c r="I15" s="191">
        <f t="shared" ca="1" si="2"/>
        <v>0.10999999999999943</v>
      </c>
      <c r="J15" s="191"/>
    </row>
    <row r="16" spans="1:10">
      <c r="A16" s="177">
        <f t="shared" si="0"/>
        <v>7</v>
      </c>
      <c r="B16" s="175"/>
      <c r="C16" s="177" t="s">
        <v>252</v>
      </c>
      <c r="D16" s="189">
        <v>2</v>
      </c>
      <c r="E16" s="191">
        <f t="shared" si="3"/>
        <v>20.12</v>
      </c>
      <c r="F16" s="191"/>
      <c r="G16" s="191">
        <f t="shared" ca="1" si="4"/>
        <v>20.18</v>
      </c>
      <c r="H16" s="191"/>
      <c r="I16" s="191">
        <f t="shared" ca="1" si="2"/>
        <v>5.9999999999998721E-2</v>
      </c>
      <c r="J16" s="191"/>
    </row>
    <row r="17" spans="1:10">
      <c r="A17" s="177">
        <f t="shared" si="0"/>
        <v>8</v>
      </c>
      <c r="B17" s="175"/>
      <c r="C17" s="177" t="s">
        <v>253</v>
      </c>
      <c r="D17" s="189">
        <v>1.8</v>
      </c>
      <c r="E17" s="191">
        <f t="shared" si="3"/>
        <v>18.61</v>
      </c>
      <c r="F17" s="191"/>
      <c r="G17" s="191">
        <f t="shared" ca="1" si="4"/>
        <v>18.670000000000002</v>
      </c>
      <c r="H17" s="191"/>
      <c r="I17" s="191">
        <f t="shared" ca="1" si="2"/>
        <v>6.0000000000002274E-2</v>
      </c>
      <c r="J17" s="191"/>
    </row>
    <row r="18" spans="1:10">
      <c r="A18" s="177">
        <f t="shared" si="0"/>
        <v>9</v>
      </c>
      <c r="B18" s="175"/>
      <c r="C18" s="177" t="s">
        <v>254</v>
      </c>
      <c r="D18" s="189">
        <v>2</v>
      </c>
      <c r="E18" s="191">
        <f t="shared" si="3"/>
        <v>20.12</v>
      </c>
      <c r="F18" s="191"/>
      <c r="G18" s="191">
        <f t="shared" ca="1" si="4"/>
        <v>20.18</v>
      </c>
      <c r="H18" s="191"/>
      <c r="I18" s="191">
        <f t="shared" ca="1" si="2"/>
        <v>5.9999999999998721E-2</v>
      </c>
      <c r="J18" s="191"/>
    </row>
    <row r="19" spans="1:10">
      <c r="A19" s="177">
        <f t="shared" si="0"/>
        <v>10</v>
      </c>
      <c r="B19" s="175"/>
      <c r="C19" s="177" t="s">
        <v>255</v>
      </c>
      <c r="D19" s="189">
        <v>3.1</v>
      </c>
      <c r="E19" s="191">
        <f t="shared" si="3"/>
        <v>28.43</v>
      </c>
      <c r="F19" s="191"/>
      <c r="G19" s="191">
        <f t="shared" ca="1" si="4"/>
        <v>28.54</v>
      </c>
      <c r="H19" s="191"/>
      <c r="I19" s="191">
        <f t="shared" ca="1" si="2"/>
        <v>0.10999999999999943</v>
      </c>
      <c r="J19" s="191"/>
    </row>
    <row r="20" spans="1:10">
      <c r="A20" s="177">
        <f t="shared" si="0"/>
        <v>11</v>
      </c>
      <c r="B20" s="175"/>
      <c r="C20" s="177" t="s">
        <v>256</v>
      </c>
      <c r="D20" s="189">
        <v>6.3</v>
      </c>
      <c r="E20" s="191">
        <f>ROUND((D20*$D$39)+$B$39,2)</f>
        <v>58.55</v>
      </c>
      <c r="F20" s="191"/>
      <c r="G20" s="191">
        <f t="shared" ref="G20:G21" ca="1" si="5">ROUND((D20*$D$36)+$B$36,2)</f>
        <v>58.8</v>
      </c>
      <c r="H20" s="191"/>
      <c r="I20" s="191">
        <f t="shared" ca="1" si="2"/>
        <v>0.25</v>
      </c>
      <c r="J20" s="191"/>
    </row>
    <row r="21" spans="1:10">
      <c r="A21" s="177">
        <f t="shared" si="0"/>
        <v>12</v>
      </c>
      <c r="B21" s="175"/>
      <c r="C21" s="177" t="s">
        <v>257</v>
      </c>
      <c r="D21" s="189">
        <v>11.5</v>
      </c>
      <c r="E21" s="191">
        <f>ROUND((D21*$D$39)+$B$39,2)</f>
        <v>102.75</v>
      </c>
      <c r="F21" s="191"/>
      <c r="G21" s="191">
        <f t="shared" ca="1" si="5"/>
        <v>103.21</v>
      </c>
      <c r="H21" s="191"/>
      <c r="I21" s="191">
        <f t="shared" ca="1" si="2"/>
        <v>0.45999999999999375</v>
      </c>
      <c r="J21" s="191"/>
    </row>
    <row r="22" spans="1:10" ht="13.5" thickBot="1">
      <c r="A22" s="177"/>
      <c r="B22" s="175"/>
      <c r="C22" s="177"/>
      <c r="D22" s="192"/>
      <c r="E22" s="193"/>
      <c r="F22" s="193"/>
      <c r="G22" s="193"/>
      <c r="H22" s="193"/>
      <c r="I22" s="194"/>
      <c r="J22" s="195"/>
    </row>
    <row r="23" spans="1:10" ht="13.5" thickTop="1">
      <c r="A23" s="177"/>
      <c r="B23" s="175"/>
      <c r="C23" s="177"/>
      <c r="D23" s="196"/>
      <c r="E23" s="197"/>
      <c r="F23" s="197"/>
      <c r="G23" s="177"/>
      <c r="H23" s="177"/>
      <c r="I23" s="197" t="s">
        <v>258</v>
      </c>
      <c r="J23" s="197"/>
    </row>
    <row r="24" spans="1:10">
      <c r="A24" s="177">
        <f>A21+1</f>
        <v>13</v>
      </c>
      <c r="B24" s="175"/>
      <c r="C24" s="198" t="s">
        <v>88</v>
      </c>
      <c r="D24" s="199">
        <f>SUM(D10:D23)</f>
        <v>80</v>
      </c>
      <c r="E24" s="190">
        <f>SUM(E10:E21)</f>
        <v>716.75999999999988</v>
      </c>
      <c r="F24" s="190"/>
      <c r="G24" s="190">
        <f ca="1">SUM(G10:G21)</f>
        <v>719.81</v>
      </c>
      <c r="H24" s="190"/>
      <c r="I24" s="190">
        <f ca="1">SUM(I10:I21)</f>
        <v>3.0499999999999972</v>
      </c>
      <c r="J24" s="190"/>
    </row>
    <row r="25" spans="1:10">
      <c r="A25" s="175"/>
      <c r="B25" s="175"/>
      <c r="C25" s="177"/>
      <c r="D25" s="175"/>
      <c r="E25" s="200"/>
      <c r="F25" s="200"/>
      <c r="G25" s="175"/>
      <c r="H25" s="175"/>
      <c r="I25" s="175"/>
      <c r="J25" s="175"/>
    </row>
    <row r="26" spans="1:10">
      <c r="A26" s="175"/>
      <c r="B26" s="175" t="s">
        <v>258</v>
      </c>
      <c r="C26" s="177"/>
      <c r="D26" s="175"/>
      <c r="E26" s="175"/>
      <c r="F26" s="175"/>
      <c r="G26" s="201" t="s">
        <v>259</v>
      </c>
      <c r="H26" s="201"/>
      <c r="I26" s="202">
        <f ca="1">ROUND(I24/E24,4)*100</f>
        <v>0.43</v>
      </c>
      <c r="J26" s="203" t="s">
        <v>260</v>
      </c>
    </row>
    <row r="34" spans="1:4">
      <c r="A34" s="204"/>
      <c r="B34" s="205"/>
      <c r="C34" s="74" t="s">
        <v>212</v>
      </c>
      <c r="D34" s="74" t="s">
        <v>207</v>
      </c>
    </row>
    <row r="35" spans="1:4" ht="13.5" thickBot="1">
      <c r="A35" s="205"/>
      <c r="B35" s="206" t="s">
        <v>261</v>
      </c>
      <c r="C35" s="207" t="s">
        <v>262</v>
      </c>
      <c r="D35" s="207" t="s">
        <v>262</v>
      </c>
    </row>
    <row r="36" spans="1:4">
      <c r="A36" s="208" t="s">
        <v>263</v>
      </c>
      <c r="B36" s="209">
        <v>5</v>
      </c>
      <c r="C36" s="210">
        <f ca="1">C39+'Exhibit 1.3'!O10</f>
        <v>7.5924658534785054</v>
      </c>
      <c r="D36" s="210">
        <f ca="1">D39+'Exhibit 1.3'!O7</f>
        <v>8.5401550965973296</v>
      </c>
    </row>
    <row r="37" spans="1:4">
      <c r="A37" s="208"/>
      <c r="B37" s="209"/>
      <c r="C37" s="210"/>
      <c r="D37" s="210"/>
    </row>
    <row r="38" spans="1:4">
      <c r="A38" s="205" t="s">
        <v>264</v>
      </c>
      <c r="B38" s="209"/>
      <c r="C38" s="211"/>
      <c r="D38" s="211"/>
    </row>
    <row r="39" spans="1:4">
      <c r="A39" s="212">
        <v>41538</v>
      </c>
      <c r="B39" s="209">
        <v>5</v>
      </c>
      <c r="C39" s="213">
        <v>7.5585800000000001</v>
      </c>
      <c r="D39" s="213">
        <v>8.4999199999999995</v>
      </c>
    </row>
  </sheetData>
  <mergeCells count="11">
    <mergeCell ref="E7:F7"/>
    <mergeCell ref="G7:H7"/>
    <mergeCell ref="E8:F8"/>
    <mergeCell ref="G8:H8"/>
    <mergeCell ref="B1:I1"/>
    <mergeCell ref="B2:I2"/>
    <mergeCell ref="E5:F5"/>
    <mergeCell ref="G5:H5"/>
    <mergeCell ref="I5:J5"/>
    <mergeCell ref="E6:F6"/>
    <mergeCell ref="G6:H6"/>
  </mergeCells>
  <pageMargins left="0.7" right="0.7" top="0.84375" bottom="0.75" header="0.3" footer="0.3"/>
  <pageSetup orientation="portrait" r:id="rId1"/>
  <headerFooter scaleWithDoc="0">
    <oddHeader>&amp;RQuestar Gas Company
Docket 13-057-11
Exhibit 1.4</oddHead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E44"/>
  <sheetViews>
    <sheetView tabSelected="1" workbookViewId="0">
      <selection activeCell="C26" sqref="C26"/>
    </sheetView>
  </sheetViews>
  <sheetFormatPr defaultRowHeight="12.75"/>
  <cols>
    <col min="1" max="1" width="3.5703125" style="69" customWidth="1"/>
    <col min="2" max="2" width="54" bestFit="1" customWidth="1"/>
    <col min="3" max="3" width="19.42578125" customWidth="1"/>
    <col min="4" max="4" width="2.42578125" customWidth="1"/>
    <col min="5" max="5" width="19.7109375" bestFit="1" customWidth="1"/>
  </cols>
  <sheetData>
    <row r="1" spans="1:5">
      <c r="A1" s="271" t="s">
        <v>147</v>
      </c>
      <c r="B1" s="271"/>
      <c r="C1" s="271"/>
      <c r="D1" s="271"/>
      <c r="E1" s="271"/>
    </row>
    <row r="2" spans="1:5">
      <c r="A2" s="271"/>
      <c r="B2" s="271"/>
      <c r="C2" s="271"/>
      <c r="D2" s="271"/>
      <c r="E2" s="271"/>
    </row>
    <row r="3" spans="1:5">
      <c r="A3" s="255"/>
      <c r="B3" s="256"/>
      <c r="C3" s="256"/>
      <c r="D3" s="256"/>
      <c r="E3" s="256"/>
    </row>
    <row r="4" spans="1:5">
      <c r="A4" s="68"/>
      <c r="B4" s="55"/>
      <c r="C4" s="55" t="s">
        <v>148</v>
      </c>
    </row>
    <row r="5" spans="1:5">
      <c r="A5" s="68"/>
      <c r="B5" s="56"/>
      <c r="C5" s="57" t="s">
        <v>149</v>
      </c>
    </row>
    <row r="6" spans="1:5">
      <c r="A6" s="68">
        <v>1</v>
      </c>
      <c r="B6" s="58" t="s">
        <v>150</v>
      </c>
      <c r="C6" s="59">
        <v>149938623.09</v>
      </c>
      <c r="D6" s="54"/>
    </row>
    <row r="7" spans="1:5">
      <c r="A7" s="68">
        <f t="shared" ref="A7:A20" si="0">A6+1</f>
        <v>2</v>
      </c>
      <c r="B7" s="58" t="s">
        <v>152</v>
      </c>
      <c r="C7" s="60">
        <v>-10100000</v>
      </c>
      <c r="D7" s="54" t="s">
        <v>151</v>
      </c>
    </row>
    <row r="8" spans="1:5">
      <c r="A8" s="68">
        <f t="shared" si="0"/>
        <v>3</v>
      </c>
      <c r="B8" s="58" t="s">
        <v>154</v>
      </c>
      <c r="C8" s="61">
        <v>139838623.09</v>
      </c>
      <c r="D8" s="54" t="s">
        <v>153</v>
      </c>
    </row>
    <row r="9" spans="1:5">
      <c r="A9" s="68">
        <f t="shared" si="0"/>
        <v>4</v>
      </c>
      <c r="B9" s="58" t="s">
        <v>155</v>
      </c>
      <c r="C9" s="232">
        <v>-1033544.8972375011</v>
      </c>
      <c r="D9" s="54"/>
    </row>
    <row r="10" spans="1:5">
      <c r="A10" s="68">
        <f t="shared" si="0"/>
        <v>5</v>
      </c>
      <c r="B10" s="58" t="s">
        <v>157</v>
      </c>
      <c r="C10" s="233">
        <v>-38939900.156584978</v>
      </c>
      <c r="D10" s="54" t="s">
        <v>156</v>
      </c>
    </row>
    <row r="11" spans="1:5">
      <c r="A11" s="68">
        <f t="shared" si="0"/>
        <v>6</v>
      </c>
      <c r="B11" s="58" t="s">
        <v>159</v>
      </c>
      <c r="C11" s="61">
        <v>99865178.036177516</v>
      </c>
      <c r="D11" s="54"/>
    </row>
    <row r="12" spans="1:5">
      <c r="A12" s="68">
        <f t="shared" si="0"/>
        <v>7</v>
      </c>
      <c r="B12" s="58" t="s">
        <v>160</v>
      </c>
      <c r="C12" s="62">
        <v>0.1179</v>
      </c>
      <c r="D12" s="54" t="s">
        <v>158</v>
      </c>
    </row>
    <row r="13" spans="1:5">
      <c r="A13" s="68">
        <f t="shared" si="0"/>
        <v>8</v>
      </c>
      <c r="B13" s="58" t="s">
        <v>161</v>
      </c>
      <c r="C13" s="59">
        <v>11774104.49046533</v>
      </c>
      <c r="D13" s="54"/>
    </row>
    <row r="14" spans="1:5">
      <c r="A14" s="68">
        <f t="shared" si="0"/>
        <v>9</v>
      </c>
      <c r="B14" s="58" t="s">
        <v>162</v>
      </c>
      <c r="C14" s="59">
        <v>2936611.0848900001</v>
      </c>
      <c r="D14" s="54" t="s">
        <v>286</v>
      </c>
    </row>
    <row r="15" spans="1:5">
      <c r="A15" s="68">
        <f t="shared" si="0"/>
        <v>10</v>
      </c>
      <c r="B15" s="58" t="s">
        <v>163</v>
      </c>
      <c r="C15" s="61">
        <v>1198382.1364341301</v>
      </c>
      <c r="D15" s="54"/>
    </row>
    <row r="16" spans="1:5" ht="13.5" thickBot="1">
      <c r="A16" s="68">
        <f t="shared" si="0"/>
        <v>11</v>
      </c>
      <c r="B16" s="58" t="s">
        <v>164</v>
      </c>
      <c r="C16" s="63">
        <v>15909097.711789461</v>
      </c>
    </row>
    <row r="17" spans="1:4" ht="13.5" thickTop="1">
      <c r="A17" s="68">
        <f t="shared" si="0"/>
        <v>12</v>
      </c>
      <c r="B17" s="58" t="s">
        <v>307</v>
      </c>
      <c r="C17" s="218"/>
    </row>
    <row r="18" spans="1:4">
      <c r="A18" s="68">
        <f t="shared" si="0"/>
        <v>13</v>
      </c>
      <c r="B18" s="219" t="s">
        <v>302</v>
      </c>
      <c r="C18" s="220">
        <v>0</v>
      </c>
    </row>
    <row r="19" spans="1:4">
      <c r="A19" s="68">
        <f t="shared" si="0"/>
        <v>14</v>
      </c>
      <c r="B19" s="221" t="s">
        <v>303</v>
      </c>
      <c r="C19" s="220">
        <v>0</v>
      </c>
    </row>
    <row r="20" spans="1:4" ht="13.5" thickBot="1">
      <c r="A20" s="68">
        <f t="shared" si="0"/>
        <v>15</v>
      </c>
      <c r="B20" s="222" t="s">
        <v>304</v>
      </c>
      <c r="C20" s="63">
        <v>15909097.711789461</v>
      </c>
    </row>
    <row r="21" spans="1:4" ht="13.5" thickTop="1">
      <c r="A21" s="68">
        <v>16</v>
      </c>
      <c r="B21" s="222" t="s">
        <v>363</v>
      </c>
      <c r="C21" s="59">
        <v>10763059</v>
      </c>
      <c r="D21" s="54" t="s">
        <v>364</v>
      </c>
    </row>
    <row r="22" spans="1:4">
      <c r="A22" s="68">
        <v>17</v>
      </c>
      <c r="B22" s="222" t="s">
        <v>365</v>
      </c>
      <c r="C22" s="59">
        <v>5146038.7117894609</v>
      </c>
    </row>
    <row r="32" spans="1:4">
      <c r="B32" s="64" t="s">
        <v>267</v>
      </c>
    </row>
    <row r="33" spans="2:5">
      <c r="B33" s="64" t="s">
        <v>351</v>
      </c>
    </row>
    <row r="34" spans="2:5">
      <c r="B34" s="56" t="s">
        <v>352</v>
      </c>
    </row>
    <row r="35" spans="2:5">
      <c r="B35" s="56" t="s">
        <v>287</v>
      </c>
      <c r="C35" s="66"/>
      <c r="D35" s="4"/>
      <c r="E35" s="66"/>
    </row>
    <row r="36" spans="2:5">
      <c r="B36" s="56" t="s">
        <v>288</v>
      </c>
      <c r="C36" s="65"/>
      <c r="D36" s="4"/>
      <c r="E36" s="65"/>
    </row>
    <row r="37" spans="2:5">
      <c r="B37" s="56" t="s">
        <v>165</v>
      </c>
      <c r="C37" s="65"/>
      <c r="D37" s="4"/>
      <c r="E37" s="65"/>
    </row>
    <row r="38" spans="2:5">
      <c r="B38" s="56" t="s">
        <v>366</v>
      </c>
    </row>
    <row r="39" spans="2:5">
      <c r="C39" s="9"/>
    </row>
    <row r="43" spans="2:5">
      <c r="B43" t="s">
        <v>341</v>
      </c>
      <c r="C43" s="229">
        <v>41213</v>
      </c>
    </row>
    <row r="44" spans="2:5">
      <c r="B44" s="215" t="s">
        <v>342</v>
      </c>
      <c r="C44" s="248">
        <v>41274</v>
      </c>
    </row>
  </sheetData>
  <mergeCells count="2">
    <mergeCell ref="A1:E1"/>
    <mergeCell ref="A2:E2"/>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Calculations</vt:lpstr>
      <vt:lpstr>Exhibit 1.1</vt:lpstr>
      <vt:lpstr>Exhibit 1.1 Page 8</vt:lpstr>
      <vt:lpstr>Exhibit 1.2</vt:lpstr>
      <vt:lpstr>Exhibit 1.3</vt:lpstr>
      <vt:lpstr>Exhibit 1.4</vt:lpstr>
      <vt:lpstr>As Filed Nov 2012</vt:lpstr>
      <vt:lpstr>Cumulative_Investment</vt:lpstr>
      <vt:lpstr>'Exhibit 1.1'!Print_Area</vt:lpstr>
      <vt:lpstr>'Exhibit 1.1 Page 8'!Print_Area</vt:lpstr>
      <vt:lpstr>'Exhibit 1.2'!Print_Area</vt:lpstr>
      <vt:lpstr>'Exhibit 1.3'!Print_Area</vt:lpstr>
      <vt:lpstr>'Exhibit 1.4'!Print_Area</vt:lpstr>
      <vt:lpstr>'Exhibit 1.1'!Print_Titles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Summers</dc:creator>
  <cp:lastModifiedBy>laurieharris</cp:lastModifiedBy>
  <cp:lastPrinted>2013-09-03T17:19:47Z</cp:lastPrinted>
  <dcterms:created xsi:type="dcterms:W3CDTF">2011-08-18T22:49:59Z</dcterms:created>
  <dcterms:modified xsi:type="dcterms:W3CDTF">2013-09-04T19:26:24Z</dcterms:modified>
</cp:coreProperties>
</file>