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5790" yWindow="1155" windowWidth="20370" windowHeight="10125"/>
  </bookViews>
  <sheets>
    <sheet name="Settlement CONFIDENT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1" i="1" s="1"/>
  <c r="F15" i="1" l="1"/>
  <c r="F16" i="1"/>
  <c r="F14" i="1"/>
  <c r="F17" i="1" l="1"/>
  <c r="F11" i="1"/>
  <c r="F19" i="1" s="1"/>
  <c r="F21" i="1" l="1"/>
</calcChain>
</file>

<file path=xl/sharedStrings.xml><?xml version="1.0" encoding="utf-8"?>
<sst xmlns="http://schemas.openxmlformats.org/spreadsheetml/2006/main" count="15" uniqueCount="14">
  <si>
    <t>Corrections</t>
  </si>
  <si>
    <t>Total Corrections</t>
  </si>
  <si>
    <t>Acct 383 House Regulators</t>
  </si>
  <si>
    <t>Acct 394.4 Tools Shop and Gar Equip</t>
  </si>
  <si>
    <t>Total Adjustments</t>
  </si>
  <si>
    <t>Revenue Requirement Impact</t>
  </si>
  <si>
    <t>Total Revenue Requirement as Ordered 13-057-05</t>
  </si>
  <si>
    <t xml:space="preserve">Filed Depreciation Study: Utah Allocated Share </t>
  </si>
  <si>
    <t>Acct 381.01 and 381.21 Meters &amp; Transponders</t>
  </si>
  <si>
    <t>Total Revenue Requirement</t>
  </si>
  <si>
    <t>Remove Asset Retirement Obligation</t>
  </si>
  <si>
    <t>Building Depreciation Reserve</t>
  </si>
  <si>
    <t>Net Salvage (Acct 380)</t>
  </si>
  <si>
    <t>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</si>
</sst>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2"/>
    </xf>
    <xf numFmtId="0" fontId="0" fillId="0" borderId="0" xfId="0" applyFont="1" applyAlignment="1">
      <alignment horizontal="right" indent="2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Border="1"/>
    <xf numFmtId="0" fontId="0" fillId="0" borderId="0" xfId="0" applyBorder="1" applyAlignment="1">
      <alignment horizontal="right" indent="2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indent="2"/>
    </xf>
    <xf numFmtId="3" fontId="2" fillId="0" borderId="0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/>
    <xf numFmtId="3" fontId="4" fillId="0" borderId="2" xfId="0" applyNumberFormat="1" applyFont="1" applyBorder="1"/>
    <xf numFmtId="3" fontId="4" fillId="0" borderId="0" xfId="0" applyNumberFormat="1" applyFont="1" applyFill="1" applyBorder="1"/>
    <xf numFmtId="5" fontId="4" fillId="0" borderId="0" xfId="1" applyNumberFormat="1" applyFont="1"/>
    <xf numFmtId="5" fontId="5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120" zoomScaleNormal="120" workbookViewId="0">
      <selection activeCell="B13" sqref="B13"/>
    </sheetView>
  </sheetViews>
  <sheetFormatPr defaultRowHeight="15" x14ac:dyDescent="0.25"/>
  <cols>
    <col min="2" max="2" width="26.28515625" customWidth="1"/>
    <col min="4" max="4" width="15.42578125" customWidth="1"/>
    <col min="5" max="5" width="4.140625" customWidth="1"/>
    <col min="6" max="6" width="28.42578125" bestFit="1" customWidth="1"/>
  </cols>
  <sheetData>
    <row r="1" spans="1:7" x14ac:dyDescent="0.25">
      <c r="B1" s="1"/>
      <c r="G1" s="6"/>
    </row>
    <row r="2" spans="1:7" x14ac:dyDescent="0.25">
      <c r="G2" s="6"/>
    </row>
    <row r="3" spans="1:7" x14ac:dyDescent="0.25">
      <c r="G3" s="6"/>
    </row>
    <row r="4" spans="1:7" ht="15.75" thickBot="1" x14ac:dyDescent="0.3">
      <c r="F4" s="5" t="s">
        <v>5</v>
      </c>
      <c r="G4" s="6"/>
    </row>
    <row r="5" spans="1:7" x14ac:dyDescent="0.25">
      <c r="A5">
        <v>1</v>
      </c>
      <c r="D5" s="2" t="s">
        <v>6</v>
      </c>
      <c r="F5" s="17">
        <v>302010639</v>
      </c>
      <c r="G5" s="6"/>
    </row>
    <row r="6" spans="1:7" x14ac:dyDescent="0.25">
      <c r="D6" s="2"/>
      <c r="F6" s="12"/>
      <c r="G6" s="6"/>
    </row>
    <row r="7" spans="1:7" x14ac:dyDescent="0.25">
      <c r="A7">
        <f>A5+1</f>
        <v>2</v>
      </c>
      <c r="D7" s="2" t="s">
        <v>7</v>
      </c>
      <c r="F7" s="13">
        <v>1559691</v>
      </c>
      <c r="G7" s="6"/>
    </row>
    <row r="8" spans="1:7" x14ac:dyDescent="0.25">
      <c r="A8">
        <f>A7+1</f>
        <v>3</v>
      </c>
      <c r="B8" s="1" t="s">
        <v>0</v>
      </c>
      <c r="F8" s="14"/>
      <c r="G8" s="6"/>
    </row>
    <row r="9" spans="1:7" x14ac:dyDescent="0.25">
      <c r="A9">
        <f t="shared" ref="A9:A11" si="0">A8+1</f>
        <v>4</v>
      </c>
      <c r="D9" s="3" t="s">
        <v>10</v>
      </c>
      <c r="F9" s="12">
        <v>-62033</v>
      </c>
      <c r="G9" s="6"/>
    </row>
    <row r="10" spans="1:7" x14ac:dyDescent="0.25">
      <c r="A10">
        <f t="shared" si="0"/>
        <v>5</v>
      </c>
      <c r="D10" s="3" t="s">
        <v>11</v>
      </c>
      <c r="F10" s="13">
        <v>-107636</v>
      </c>
      <c r="G10" s="6"/>
    </row>
    <row r="11" spans="1:7" ht="15.75" thickBot="1" x14ac:dyDescent="0.3">
      <c r="A11">
        <f t="shared" si="0"/>
        <v>6</v>
      </c>
      <c r="D11" s="4" t="s">
        <v>1</v>
      </c>
      <c r="F11" s="15">
        <f>SUM(F9:F10)</f>
        <v>-169669</v>
      </c>
      <c r="G11" s="6"/>
    </row>
    <row r="12" spans="1:7" ht="15.75" thickTop="1" x14ac:dyDescent="0.25">
      <c r="A12">
        <f t="shared" ref="A12:A17" si="1">A11+1</f>
        <v>7</v>
      </c>
      <c r="B12" s="1" t="s">
        <v>13</v>
      </c>
      <c r="F12" s="14"/>
      <c r="G12" s="6"/>
    </row>
    <row r="13" spans="1:7" x14ac:dyDescent="0.25">
      <c r="A13">
        <f t="shared" si="1"/>
        <v>8</v>
      </c>
      <c r="B13" s="7"/>
      <c r="C13" s="7"/>
      <c r="D13" s="8" t="s">
        <v>8</v>
      </c>
      <c r="E13" s="7"/>
      <c r="F13" s="13">
        <f>-985281-758159*0.5072</f>
        <v>-1369819.2448</v>
      </c>
      <c r="G13" s="6"/>
    </row>
    <row r="14" spans="1:7" x14ac:dyDescent="0.25">
      <c r="A14">
        <f t="shared" si="1"/>
        <v>9</v>
      </c>
      <c r="B14" s="7"/>
      <c r="C14" s="7"/>
      <c r="D14" s="8" t="s">
        <v>3</v>
      </c>
      <c r="E14" s="7"/>
      <c r="F14" s="13">
        <f>-449084-96565</f>
        <v>-545649</v>
      </c>
      <c r="G14" s="6"/>
    </row>
    <row r="15" spans="1:7" x14ac:dyDescent="0.25">
      <c r="A15">
        <f t="shared" si="1"/>
        <v>10</v>
      </c>
      <c r="B15" s="7"/>
      <c r="C15" s="7"/>
      <c r="D15" s="8" t="s">
        <v>2</v>
      </c>
      <c r="E15" s="7"/>
      <c r="F15" s="16">
        <f>-47383-758159*-0.0022</f>
        <v>-45715.050199999998</v>
      </c>
      <c r="G15" s="6"/>
    </row>
    <row r="16" spans="1:7" x14ac:dyDescent="0.25">
      <c r="A16">
        <f t="shared" si="1"/>
        <v>11</v>
      </c>
      <c r="B16" s="7"/>
      <c r="C16" s="7"/>
      <c r="D16" s="10" t="s">
        <v>12</v>
      </c>
      <c r="E16" s="7"/>
      <c r="F16" s="16">
        <f>-252879-758159*0.495</f>
        <v>-628167.70500000007</v>
      </c>
      <c r="G16" s="6"/>
    </row>
    <row r="17" spans="1:7" ht="15.75" thickBot="1" x14ac:dyDescent="0.3">
      <c r="A17">
        <f t="shared" si="1"/>
        <v>12</v>
      </c>
      <c r="D17" s="4" t="s">
        <v>4</v>
      </c>
      <c r="F17" s="15">
        <f>SUM(F13:F16)</f>
        <v>-2589351</v>
      </c>
      <c r="G17" s="11"/>
    </row>
    <row r="18" spans="1:7" ht="15.75" thickTop="1" x14ac:dyDescent="0.25">
      <c r="F18" s="14"/>
    </row>
    <row r="19" spans="1:7" x14ac:dyDescent="0.25">
      <c r="A19">
        <f>A17+1</f>
        <v>13</v>
      </c>
      <c r="B19" s="7"/>
      <c r="C19" s="7"/>
      <c r="D19" s="4" t="s">
        <v>5</v>
      </c>
      <c r="E19" s="7"/>
      <c r="F19" s="13">
        <f>F7+F11+F17</f>
        <v>-1199329</v>
      </c>
    </row>
    <row r="20" spans="1:7" x14ac:dyDescent="0.25">
      <c r="B20" s="7"/>
      <c r="C20" s="7"/>
      <c r="D20" s="4"/>
      <c r="E20" s="7"/>
      <c r="F20" s="13"/>
    </row>
    <row r="21" spans="1:7" x14ac:dyDescent="0.25">
      <c r="A21">
        <f>A19+1</f>
        <v>14</v>
      </c>
      <c r="B21" s="7"/>
      <c r="C21" s="7"/>
      <c r="D21" s="9" t="s">
        <v>9</v>
      </c>
      <c r="E21" s="7"/>
      <c r="F21" s="18">
        <f>F5+F19</f>
        <v>300811310</v>
      </c>
      <c r="G21" s="6"/>
    </row>
    <row r="22" spans="1:7" x14ac:dyDescent="0.25">
      <c r="F22" s="14"/>
      <c r="G22" s="6"/>
    </row>
    <row r="23" spans="1:7" x14ac:dyDescent="0.25">
      <c r="F23" s="14"/>
      <c r="G23" s="6"/>
    </row>
  </sheetData>
  <pageMargins left="0.7" right="0.7" top="0.75" bottom="0.75" header="0.3" footer="0.3"/>
  <pageSetup scale="97" orientation="portrait" r:id="rId1"/>
  <headerFooter>
    <oddHeader>&amp;RQuestar Gas Company
Docket 13-057-19
Settlement Stipulation 
Exhibit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Settlement CONFIDENTIAL</vt:lpstr>
    </vt:vector>
  </TitlesOfParts>
  <Manager/>
  <Company/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2014-04-03T18:39:31Z</dcterms:created>
  <dcterms:modified xsi:type="dcterms:W3CDTF">2014-04-28T21:00:17Z</dcterms:modified>
  <cp:category> </cp:category>
</cp:coreProperties>
</file>