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04\"/>
    </mc:Choice>
  </mc:AlternateContent>
  <bookViews>
    <workbookView xWindow="0" yWindow="0" windowWidth="19200" windowHeight="12180"/>
  </bookViews>
  <sheets>
    <sheet name="191 Filing - Exhibit 1.4" sheetId="1" r:id="rId1"/>
    <sheet name="Sheet2" sheetId="2" r:id="rId2"/>
    <sheet name="Sheet3" sheetId="3" r:id="rId3"/>
  </sheets>
  <definedNames>
    <definedName name="_xlnm.Print_Area" localSheetId="0">'191 Filing - Exhibit 1.4'!$A$1:$T$53</definedName>
  </definedNames>
  <calcPr calcId="152511"/>
</workbook>
</file>

<file path=xl/calcChain.xml><?xml version="1.0" encoding="utf-8"?>
<calcChain xmlns="http://schemas.openxmlformats.org/spreadsheetml/2006/main">
  <c r="T53" i="1" l="1"/>
  <c r="T46" i="1"/>
  <c r="T42" i="1"/>
  <c r="T37" i="1"/>
  <c r="T32" i="1"/>
  <c r="T33" i="1" s="1"/>
  <c r="T26" i="1"/>
  <c r="T25" i="1"/>
  <c r="T20" i="1"/>
  <c r="T19" i="1"/>
  <c r="T18" i="1"/>
  <c r="T14" i="1"/>
  <c r="T21" i="1" l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Q57" i="1"/>
  <c r="P57" i="1"/>
  <c r="O57" i="1"/>
  <c r="O59" i="1" s="1"/>
  <c r="N57" i="1"/>
  <c r="M57" i="1"/>
  <c r="L57" i="1"/>
  <c r="K57" i="1"/>
  <c r="K59" i="1" s="1"/>
  <c r="J57" i="1"/>
  <c r="I57" i="1"/>
  <c r="H57" i="1"/>
  <c r="G57" i="1"/>
  <c r="G59" i="1" s="1"/>
  <c r="F57" i="1"/>
  <c r="E57" i="1"/>
  <c r="D57" i="1"/>
  <c r="S58" i="1"/>
  <c r="E59" i="1" l="1"/>
  <c r="I59" i="1"/>
  <c r="M59" i="1"/>
  <c r="Q59" i="1"/>
  <c r="D59" i="1"/>
  <c r="F59" i="1"/>
  <c r="H59" i="1"/>
  <c r="J59" i="1"/>
  <c r="L59" i="1"/>
  <c r="N59" i="1"/>
  <c r="P59" i="1"/>
  <c r="R55" i="1" l="1"/>
  <c r="S55" i="1"/>
  <c r="S14" i="1"/>
  <c r="S32" i="1" s="1"/>
  <c r="S46" i="1"/>
  <c r="S42" i="1"/>
  <c r="S37" i="1"/>
  <c r="S62" i="1" s="1"/>
  <c r="S26" i="1"/>
  <c r="S25" i="1"/>
  <c r="S20" i="1"/>
  <c r="S64" i="1" s="1"/>
  <c r="S18" i="1"/>
  <c r="S57" i="1" s="1"/>
  <c r="S59" i="1" s="1"/>
  <c r="S19" i="1"/>
  <c r="S63" i="1" s="1"/>
  <c r="L55" i="1"/>
  <c r="S33" i="1" l="1"/>
  <c r="S65" i="1" s="1"/>
  <c r="S21" i="1"/>
  <c r="S50" i="1"/>
  <c r="S53" i="1" s="1"/>
  <c r="F55" i="1"/>
  <c r="E55" i="1"/>
  <c r="Q55" i="1"/>
  <c r="P55" i="1"/>
  <c r="O55" i="1"/>
  <c r="N55" i="1"/>
  <c r="M55" i="1"/>
  <c r="K55" i="1"/>
  <c r="J55" i="1"/>
  <c r="I55" i="1"/>
  <c r="H55" i="1"/>
  <c r="G55" i="1"/>
  <c r="D55" i="1"/>
  <c r="R20" i="1"/>
  <c r="R64" i="1" s="1"/>
  <c r="R25" i="1"/>
  <c r="Q42" i="1"/>
  <c r="P42" i="1"/>
  <c r="O42" i="1"/>
  <c r="N42" i="1"/>
  <c r="M42" i="1"/>
  <c r="L42" i="1"/>
  <c r="K42" i="1"/>
  <c r="J42" i="1"/>
  <c r="I42" i="1"/>
  <c r="H42" i="1"/>
  <c r="R42" i="1"/>
  <c r="R30" i="1" l="1"/>
  <c r="R18" i="1" l="1"/>
  <c r="R57" i="1" s="1"/>
  <c r="R59" i="1" s="1"/>
  <c r="R46" i="1"/>
  <c r="R37" i="1"/>
  <c r="R62" i="1" s="1"/>
  <c r="R26" i="1"/>
  <c r="Q25" i="1"/>
  <c r="R11" i="1"/>
  <c r="R10" i="1"/>
  <c r="R8" i="1"/>
  <c r="S8" i="1" s="1"/>
  <c r="D48" i="1"/>
  <c r="E48" i="1"/>
  <c r="E46" i="1"/>
  <c r="D46" i="1"/>
  <c r="E37" i="1"/>
  <c r="E62" i="1" s="1"/>
  <c r="D37" i="1"/>
  <c r="D62" i="1" s="1"/>
  <c r="E25" i="1"/>
  <c r="D25" i="1"/>
  <c r="E14" i="1"/>
  <c r="D14" i="1"/>
  <c r="G25" i="1"/>
  <c r="F25" i="1"/>
  <c r="G46" i="1"/>
  <c r="G37" i="1"/>
  <c r="G62" i="1" s="1"/>
  <c r="G14" i="1"/>
  <c r="G21" i="1" s="1"/>
  <c r="P25" i="1"/>
  <c r="O25" i="1"/>
  <c r="M25" i="1"/>
  <c r="L25" i="1"/>
  <c r="K25" i="1"/>
  <c r="J25" i="1"/>
  <c r="I25" i="1"/>
  <c r="H25" i="1"/>
  <c r="R14" i="1" l="1"/>
  <c r="R32" i="1" s="1"/>
  <c r="R33" i="1" s="1"/>
  <c r="R65" i="1" s="1"/>
  <c r="R19" i="1"/>
  <c r="R63" i="1" s="1"/>
  <c r="D50" i="1"/>
  <c r="D53" i="1" s="1"/>
  <c r="E50" i="1"/>
  <c r="E53" i="1" s="1"/>
  <c r="E21" i="1"/>
  <c r="E32" i="1"/>
  <c r="E33" i="1" s="1"/>
  <c r="E65" i="1" s="1"/>
  <c r="E63" i="1" s="1"/>
  <c r="D21" i="1"/>
  <c r="D32" i="1"/>
  <c r="D33" i="1" s="1"/>
  <c r="D65" i="1" s="1"/>
  <c r="D63" i="1" s="1"/>
  <c r="G32" i="1"/>
  <c r="G33" i="1" s="1"/>
  <c r="G65" i="1" s="1"/>
  <c r="G63" i="1" s="1"/>
  <c r="G50" i="1"/>
  <c r="G53" i="1" s="1"/>
  <c r="R50" i="1" l="1"/>
  <c r="R53" i="1" s="1"/>
  <c r="R21" i="1"/>
  <c r="J46" i="1"/>
  <c r="I46" i="1"/>
  <c r="H46" i="1"/>
  <c r="J37" i="1"/>
  <c r="J62" i="1" s="1"/>
  <c r="I37" i="1"/>
  <c r="I62" i="1" s="1"/>
  <c r="H37" i="1"/>
  <c r="H62" i="1" s="1"/>
  <c r="J14" i="1"/>
  <c r="J50" i="1" s="1"/>
  <c r="J53" i="1" s="1"/>
  <c r="I14" i="1"/>
  <c r="I50" i="1" s="1"/>
  <c r="I53" i="1" s="1"/>
  <c r="H14" i="1"/>
  <c r="H50" i="1" s="1"/>
  <c r="H53" i="1" s="1"/>
  <c r="P46" i="1"/>
  <c r="O46" i="1"/>
  <c r="M46" i="1"/>
  <c r="L46" i="1"/>
  <c r="K46" i="1"/>
  <c r="P37" i="1"/>
  <c r="P62" i="1" s="1"/>
  <c r="O37" i="1"/>
  <c r="O62" i="1" s="1"/>
  <c r="M37" i="1"/>
  <c r="M62" i="1" s="1"/>
  <c r="L37" i="1"/>
  <c r="L62" i="1" s="1"/>
  <c r="K37" i="1"/>
  <c r="K62" i="1" s="1"/>
  <c r="P14" i="1"/>
  <c r="P50" i="1" s="1"/>
  <c r="P53" i="1" s="1"/>
  <c r="O14" i="1"/>
  <c r="O50" i="1" s="1"/>
  <c r="O53" i="1" s="1"/>
  <c r="N50" i="1"/>
  <c r="M14" i="1"/>
  <c r="M50" i="1" s="1"/>
  <c r="M53" i="1" s="1"/>
  <c r="L14" i="1"/>
  <c r="L50" i="1" s="1"/>
  <c r="L53" i="1" s="1"/>
  <c r="K14" i="1"/>
  <c r="K50" i="1" s="1"/>
  <c r="K53" i="1" s="1"/>
  <c r="F46" i="1"/>
  <c r="F37" i="1"/>
  <c r="F62" i="1" s="1"/>
  <c r="F14" i="1"/>
  <c r="F50" i="1" s="1"/>
  <c r="F53" i="1" s="1"/>
  <c r="Q46" i="1"/>
  <c r="Q37" i="1"/>
  <c r="Q62" i="1" s="1"/>
  <c r="Q14" i="1"/>
  <c r="Q50" i="1" l="1"/>
  <c r="Q53" i="1" s="1"/>
  <c r="Q21" i="1"/>
  <c r="Q32" i="1"/>
  <c r="Q33" i="1" s="1"/>
  <c r="Q65" i="1" s="1"/>
  <c r="Q63" i="1" s="1"/>
  <c r="J21" i="1"/>
  <c r="H21" i="1"/>
  <c r="I21" i="1"/>
  <c r="H32" i="1"/>
  <c r="H33" i="1" s="1"/>
  <c r="H65" i="1" s="1"/>
  <c r="H63" i="1" s="1"/>
  <c r="J32" i="1"/>
  <c r="J33" i="1" s="1"/>
  <c r="J65" i="1" s="1"/>
  <c r="J63" i="1" s="1"/>
  <c r="I32" i="1"/>
  <c r="I33" i="1" s="1"/>
  <c r="I65" i="1" s="1"/>
  <c r="I63" i="1" s="1"/>
  <c r="L21" i="1"/>
  <c r="P21" i="1"/>
  <c r="L32" i="1"/>
  <c r="L33" i="1" s="1"/>
  <c r="L65" i="1" s="1"/>
  <c r="L63" i="1" s="1"/>
  <c r="N32" i="1"/>
  <c r="P32" i="1"/>
  <c r="P33" i="1" s="1"/>
  <c r="P65" i="1" s="1"/>
  <c r="P63" i="1" s="1"/>
  <c r="K21" i="1"/>
  <c r="M21" i="1"/>
  <c r="O21" i="1"/>
  <c r="K32" i="1"/>
  <c r="K33" i="1" s="1"/>
  <c r="K65" i="1" s="1"/>
  <c r="K63" i="1" s="1"/>
  <c r="M32" i="1"/>
  <c r="M33" i="1" s="1"/>
  <c r="M65" i="1" s="1"/>
  <c r="M63" i="1" s="1"/>
  <c r="O32" i="1"/>
  <c r="O33" i="1" s="1"/>
  <c r="O65" i="1" s="1"/>
  <c r="O63" i="1" s="1"/>
  <c r="F21" i="1"/>
  <c r="F32" i="1"/>
  <c r="F33" i="1" s="1"/>
  <c r="F65" i="1" s="1"/>
  <c r="F63" i="1" s="1"/>
</calcChain>
</file>

<file path=xl/sharedStrings.xml><?xml version="1.0" encoding="utf-8"?>
<sst xmlns="http://schemas.openxmlformats.org/spreadsheetml/2006/main" count="129" uniqueCount="72">
  <si>
    <t xml:space="preserve">   Net Questar Gas Production Cost</t>
  </si>
  <si>
    <t>Total Dth</t>
  </si>
  <si>
    <t>13-057-07</t>
  </si>
  <si>
    <t>Test Year</t>
  </si>
  <si>
    <t>Total Cost of Questar Gas Production</t>
  </si>
  <si>
    <t xml:space="preserve">Line </t>
  </si>
  <si>
    <t>Col</t>
  </si>
  <si>
    <t>B</t>
  </si>
  <si>
    <t>C</t>
  </si>
  <si>
    <t>Questar Gas Contract Gas</t>
  </si>
  <si>
    <t>Transportation &amp; Other Cost</t>
  </si>
  <si>
    <t>Source</t>
  </si>
  <si>
    <t>Storage &amp; Working Gas</t>
  </si>
  <si>
    <t>Gas Cost for Rate Purposes</t>
  </si>
  <si>
    <t xml:space="preserve">   TOTAL COST PER DTH</t>
  </si>
  <si>
    <t>13-057-03</t>
  </si>
  <si>
    <t>11-057-08</t>
  </si>
  <si>
    <t>11-057-02</t>
  </si>
  <si>
    <t>09-057-03</t>
  </si>
  <si>
    <t>12-057-08</t>
  </si>
  <si>
    <t>12-057-05</t>
  </si>
  <si>
    <t>One Time</t>
  </si>
  <si>
    <t>Refund</t>
  </si>
  <si>
    <t>10-057-17</t>
  </si>
  <si>
    <t>10-057-09</t>
  </si>
  <si>
    <t>09-057-12</t>
  </si>
  <si>
    <t>08-057-15</t>
  </si>
  <si>
    <t>08-057-23</t>
  </si>
  <si>
    <t>07-057-09</t>
  </si>
  <si>
    <t>06-057-01</t>
  </si>
  <si>
    <t>14-057-09</t>
  </si>
  <si>
    <t>Wexpro II Production</t>
  </si>
  <si>
    <t>Wexpro II Revenue Sharing Credits</t>
  </si>
  <si>
    <t xml:space="preserve">Wexpro II Sales of Cost of Service Gas </t>
  </si>
  <si>
    <t>Wexpro II Cost of Service Sales Dth</t>
  </si>
  <si>
    <t xml:space="preserve">     Price per Dth</t>
  </si>
  <si>
    <t>Wexpro I Dth</t>
  </si>
  <si>
    <t>Wexpro II Dth</t>
  </si>
  <si>
    <t>Wexpro I Cost per Dth</t>
  </si>
  <si>
    <t>Wexpro II Cost per Dth</t>
  </si>
  <si>
    <t>Flat</t>
  </si>
  <si>
    <t>PAGE 2</t>
  </si>
  <si>
    <t>Withdrawal Dth</t>
  </si>
  <si>
    <t>Injection Dth</t>
  </si>
  <si>
    <t>Injection / Withdrawal Adjustment $</t>
  </si>
  <si>
    <t xml:space="preserve">  Net (Inject) Withdrawal</t>
  </si>
  <si>
    <t>Questar Gas Production $</t>
  </si>
  <si>
    <t>Other Revenue Credits $</t>
  </si>
  <si>
    <t xml:space="preserve">   Total Wexpro Cost per Dth</t>
  </si>
  <si>
    <t xml:space="preserve">   Total Wexpro Dth</t>
  </si>
  <si>
    <t>Gathering Wexpro I</t>
  </si>
  <si>
    <t>Gathering Wexpro II</t>
  </si>
  <si>
    <t>Gathering Cost Per Dth Wexpro II</t>
  </si>
  <si>
    <t>Gathering Cost per Dth Wexpro I</t>
  </si>
  <si>
    <t>Cost of Service Gas per Dth</t>
  </si>
  <si>
    <t>Purchased Gas per Dth</t>
  </si>
  <si>
    <t>D</t>
  </si>
  <si>
    <t>% Increase in Dth for Transport</t>
  </si>
  <si>
    <t>Summary of Test-Year Gas Related Cost and Revenue Credits</t>
  </si>
  <si>
    <t>Questar Gas - Exhibit 1.4 Comparison</t>
  </si>
  <si>
    <t xml:space="preserve">   Transportation Cost per Dth</t>
  </si>
  <si>
    <t>PLUG NUMBERS</t>
  </si>
  <si>
    <t>14-057-22</t>
  </si>
  <si>
    <t>Wexpro Production (Dth)</t>
  </si>
  <si>
    <t>Purchased Gas (Dth)</t>
  </si>
  <si>
    <t>Total Gas  (Dth)</t>
  </si>
  <si>
    <t>Market Purchases</t>
  </si>
  <si>
    <t>Total Wexpro</t>
  </si>
  <si>
    <t>Wexpro I Only</t>
  </si>
  <si>
    <t>Wexpro II Only</t>
  </si>
  <si>
    <t>15-057-04</t>
  </si>
  <si>
    <t>191 Pass-Through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</si>
</sst>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2" applyNumberFormat="1" applyFont="1" applyFill="1"/>
    <xf numFmtId="0" fontId="0" fillId="0" borderId="0" xfId="0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  <xf numFmtId="164" fontId="0" fillId="0" borderId="0" xfId="0" applyNumberFormat="1" applyFill="1" applyAlignment="1">
      <alignment horizontal="center"/>
    </xf>
    <xf numFmtId="164" fontId="2" fillId="0" borderId="0" xfId="1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43" fontId="0" fillId="0" borderId="0" xfId="0" applyNumberFormat="1" applyFill="1"/>
    <xf numFmtId="43" fontId="0" fillId="0" borderId="0" xfId="1" applyNumberFormat="1" applyFont="1" applyFill="1"/>
    <xf numFmtId="43" fontId="0" fillId="0" borderId="0" xfId="0" applyNumberFormat="1" applyFill="1" applyAlignment="1">
      <alignment horizontal="center"/>
    </xf>
    <xf numFmtId="43" fontId="0" fillId="0" borderId="0" xfId="1" applyNumberFormat="1" applyFont="1" applyFill="1" applyAlignment="1">
      <alignment horizontal="center"/>
    </xf>
    <xf numFmtId="164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43" fontId="0" fillId="0" borderId="0" xfId="1" applyFont="1"/>
    <xf numFmtId="0" fontId="5" fillId="0" borderId="0" xfId="0" applyFont="1"/>
    <xf numFmtId="43" fontId="5" fillId="0" borderId="0" xfId="1" applyNumberFormat="1" applyFont="1" applyFill="1"/>
    <xf numFmtId="0" fontId="0" fillId="4" borderId="0" xfId="0" applyFill="1" applyAlignment="1">
      <alignment horizontal="center"/>
    </xf>
    <xf numFmtId="0" fontId="2" fillId="4" borderId="0" xfId="0" applyFont="1" applyFill="1"/>
    <xf numFmtId="43" fontId="2" fillId="4" borderId="0" xfId="1" applyNumberFormat="1" applyFont="1" applyFill="1"/>
    <xf numFmtId="0" fontId="2" fillId="0" borderId="0" xfId="0" applyFont="1" applyFill="1"/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'191 Filing - Exhibit 1.4'!$C$62</c:f>
              <c:strCache>
                <c:ptCount val="1"/>
                <c:pt idx="0">
                  <c:v>Market Purchases</c:v>
                </c:pt>
              </c:strCache>
            </c:strRef>
          </c:tx>
          <c:marker>
            <c:symbol val="none"/>
          </c:marker>
          <c:cat>
            <c:strRef>
              <c:f>'191 Filing - Exhibit 1.4'!$D$7:$S$7</c:f>
              <c:strCache>
                <c:ptCount val="5"/>
                <c:pt idx="0">
                  <c:v>12-057-08</c:v>
                </c:pt>
                <c:pt idx="1">
                  <c:v>13-057-03</c:v>
                </c:pt>
                <c:pt idx="2">
                  <c:v>13-057-07</c:v>
                </c:pt>
                <c:pt idx="3">
                  <c:v>14-057-09</c:v>
                </c:pt>
                <c:pt idx="4">
                  <c:v>14-057-22</c:v>
                </c:pt>
              </c:strCache>
            </c:strRef>
          </c:cat>
          <c:val>
            <c:numRef>
              <c:f>'191 Filing - Exhibit 1.4'!$D$62:$S$62</c:f>
            </c:numRef>
          </c:val>
          <c:smooth val="0"/>
        </c:ser>
        <c:ser>
          <c:idx val="1"/>
          <c:order val="1"/>
          <c:tx>
            <c:strRef>
              <c:f>'191 Filing - Exhibit 1.4'!$C$63</c:f>
              <c:strCache>
                <c:ptCount val="1"/>
                <c:pt idx="0">
                  <c:v>Wexpro I Only</c:v>
                </c:pt>
              </c:strCache>
            </c:strRef>
          </c:tx>
          <c:marker>
            <c:symbol val="none"/>
          </c:marker>
          <c:cat>
            <c:strRef>
              <c:f>'191 Filing - Exhibit 1.4'!$D$7:$S$7</c:f>
              <c:strCache>
                <c:ptCount val="5"/>
                <c:pt idx="0">
                  <c:v>12-057-08</c:v>
                </c:pt>
                <c:pt idx="1">
                  <c:v>13-057-03</c:v>
                </c:pt>
                <c:pt idx="2">
                  <c:v>13-057-07</c:v>
                </c:pt>
                <c:pt idx="3">
                  <c:v>14-057-09</c:v>
                </c:pt>
                <c:pt idx="4">
                  <c:v>14-057-22</c:v>
                </c:pt>
              </c:strCache>
            </c:strRef>
          </c:cat>
          <c:val>
            <c:numRef>
              <c:f>'191 Filing - Exhibit 1.4'!$D$63:$S$63</c:f>
            </c:numRef>
          </c:val>
          <c:smooth val="0"/>
        </c:ser>
        <c:ser>
          <c:idx val="2"/>
          <c:order val="2"/>
          <c:tx>
            <c:strRef>
              <c:f>'191 Filing - Exhibit 1.4'!$C$65</c:f>
              <c:strCache>
                <c:ptCount val="1"/>
                <c:pt idx="0">
                  <c:v>Total Wexpro</c:v>
                </c:pt>
              </c:strCache>
            </c:strRef>
          </c:tx>
          <c:marker>
            <c:symbol val="none"/>
          </c:marker>
          <c:cat>
            <c:strRef>
              <c:f>'191 Filing - Exhibit 1.4'!$D$7:$S$7</c:f>
              <c:strCache>
                <c:ptCount val="5"/>
                <c:pt idx="0">
                  <c:v>12-057-08</c:v>
                </c:pt>
                <c:pt idx="1">
                  <c:v>13-057-03</c:v>
                </c:pt>
                <c:pt idx="2">
                  <c:v>13-057-07</c:v>
                </c:pt>
                <c:pt idx="3">
                  <c:v>14-057-09</c:v>
                </c:pt>
                <c:pt idx="4">
                  <c:v>14-057-22</c:v>
                </c:pt>
              </c:strCache>
            </c:strRef>
          </c:cat>
          <c:val>
            <c:numRef>
              <c:f>'191 Filing - Exhibit 1.4'!$D$65:$S$65</c:f>
            </c:numRef>
          </c:val>
          <c:smooth val="0"/>
        </c:ser>
        <c:ser>
          <c:idx val="3"/>
          <c:order val="3"/>
          <c:tx>
            <c:strRef>
              <c:f>'191 Filing - Exhibit 1.4'!$C$64</c:f>
              <c:strCache>
                <c:ptCount val="1"/>
                <c:pt idx="0">
                  <c:v>Wexpro II Only</c:v>
                </c:pt>
              </c:strCache>
            </c:strRef>
          </c:tx>
          <c:marker>
            <c:symbol val="none"/>
          </c:marker>
          <c:val>
            <c:numRef>
              <c:f>'191 Filing - Exhibit 1.4'!$D$64:$S$64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19024"/>
        <c:axId val="181419416"/>
      </c:lineChart>
      <c:catAx>
        <c:axId val="18141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419416"/>
        <c:crosses val="autoZero"/>
        <c:auto val="1"/>
        <c:lblAlgn val="ctr"/>
        <c:lblOffset val="100"/>
        <c:noMultiLvlLbl val="0"/>
      </c:catAx>
      <c:valAx>
        <c:axId val="181419416"/>
        <c:scaling>
          <c:orientation val="minMax"/>
          <c:max val="10"/>
          <c:min val="3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81419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Sheet2!$A$4</c:f>
              <c:strCache>
                <c:ptCount val="1"/>
                <c:pt idx="0">
                  <c:v>   TOTAL COST PER DTH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3.7907042869641396E-2"/>
                  <c:y val="5.327537182852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Sheet2!$B$1:$R$1</c:f>
              <c:strCache>
                <c:ptCount val="10"/>
                <c:pt idx="0">
                  <c:v>10-057-09</c:v>
                </c:pt>
                <c:pt idx="1">
                  <c:v>10-057-17</c:v>
                </c:pt>
                <c:pt idx="2">
                  <c:v>11-057-02</c:v>
                </c:pt>
                <c:pt idx="3">
                  <c:v>11-057-08</c:v>
                </c:pt>
                <c:pt idx="4">
                  <c:v>12-057-08</c:v>
                </c:pt>
                <c:pt idx="5">
                  <c:v>13-057-03</c:v>
                </c:pt>
                <c:pt idx="6">
                  <c:v>13-057-07</c:v>
                </c:pt>
                <c:pt idx="7">
                  <c:v>14-057-09</c:v>
                </c:pt>
                <c:pt idx="8">
                  <c:v>14-057-22</c:v>
                </c:pt>
                <c:pt idx="9">
                  <c:v>15-057-04</c:v>
                </c:pt>
              </c:strCache>
            </c:strRef>
          </c:cat>
          <c:val>
            <c:numRef>
              <c:f>Sheet2!$B$4:$R$4</c:f>
              <c:numCache>
                <c:formatCode>_(* #,##0.00_);_(* \(#,##0.00\);_(* "-"??_);_(@_)</c:formatCode>
                <c:ptCount val="10"/>
                <c:pt idx="0">
                  <c:v>5.1817649431563559</c:v>
                </c:pt>
                <c:pt idx="1">
                  <c:v>5.1149021637761232</c:v>
                </c:pt>
                <c:pt idx="2">
                  <c:v>5.1809464144508057</c:v>
                </c:pt>
                <c:pt idx="3">
                  <c:v>5.1207229394177007</c:v>
                </c:pt>
                <c:pt idx="4">
                  <c:v>4.9853317883091659</c:v>
                </c:pt>
                <c:pt idx="5">
                  <c:v>5.7367639096482037</c:v>
                </c:pt>
                <c:pt idx="6">
                  <c:v>5.2847931118048201</c:v>
                </c:pt>
                <c:pt idx="7">
                  <c:v>5.9626303821856688</c:v>
                </c:pt>
                <c:pt idx="8">
                  <c:v>5.503486770013966</c:v>
                </c:pt>
                <c:pt idx="9">
                  <c:v>5.1044481962166177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Sheet2!$A$2</c:f>
              <c:strCache>
                <c:ptCount val="1"/>
                <c:pt idx="0">
                  <c:v>Cost of Service Gas per Dth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3.7907042869641396E-2"/>
                  <c:y val="-5.7835739282589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Sheet2!$B$1:$R$1</c:f>
              <c:strCache>
                <c:ptCount val="10"/>
                <c:pt idx="0">
                  <c:v>10-057-09</c:v>
                </c:pt>
                <c:pt idx="1">
                  <c:v>10-057-17</c:v>
                </c:pt>
                <c:pt idx="2">
                  <c:v>11-057-02</c:v>
                </c:pt>
                <c:pt idx="3">
                  <c:v>11-057-08</c:v>
                </c:pt>
                <c:pt idx="4">
                  <c:v>12-057-08</c:v>
                </c:pt>
                <c:pt idx="5">
                  <c:v>13-057-03</c:v>
                </c:pt>
                <c:pt idx="6">
                  <c:v>13-057-07</c:v>
                </c:pt>
                <c:pt idx="7">
                  <c:v>14-057-09</c:v>
                </c:pt>
                <c:pt idx="8">
                  <c:v>14-057-22</c:v>
                </c:pt>
                <c:pt idx="9">
                  <c:v>15-057-04</c:v>
                </c:pt>
              </c:strCache>
            </c:strRef>
          </c:cat>
          <c:val>
            <c:numRef>
              <c:f>Sheet2!$B$2:$R$2</c:f>
              <c:numCache>
                <c:formatCode>_(* #,##0.00_);_(* \(#,##0.00\);_(* "-"??_);_(@_)</c:formatCode>
                <c:ptCount val="10"/>
                <c:pt idx="0">
                  <c:v>4.1220656202971773</c:v>
                </c:pt>
                <c:pt idx="1">
                  <c:v>4.2645914306516275</c:v>
                </c:pt>
                <c:pt idx="2">
                  <c:v>4.1904303932996907</c:v>
                </c:pt>
                <c:pt idx="3">
                  <c:v>4.2153654384958035</c:v>
                </c:pt>
                <c:pt idx="4">
                  <c:v>4.5962486181966185</c:v>
                </c:pt>
                <c:pt idx="5">
                  <c:v>4.8004949893966939</c:v>
                </c:pt>
                <c:pt idx="6">
                  <c:v>4.3496745133046337</c:v>
                </c:pt>
                <c:pt idx="7">
                  <c:v>4.9735259038226625</c:v>
                </c:pt>
                <c:pt idx="8">
                  <c:v>4.8968298452533441</c:v>
                </c:pt>
                <c:pt idx="9">
                  <c:v>5.1130773862173573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Sheet2!$A$3</c:f>
              <c:strCache>
                <c:ptCount val="1"/>
                <c:pt idx="0">
                  <c:v>Purchased Gas per Dth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Sheet2!$B$1:$R$1</c:f>
              <c:strCache>
                <c:ptCount val="10"/>
                <c:pt idx="0">
                  <c:v>10-057-09</c:v>
                </c:pt>
                <c:pt idx="1">
                  <c:v>10-057-17</c:v>
                </c:pt>
                <c:pt idx="2">
                  <c:v>11-057-02</c:v>
                </c:pt>
                <c:pt idx="3">
                  <c:v>11-057-08</c:v>
                </c:pt>
                <c:pt idx="4">
                  <c:v>12-057-08</c:v>
                </c:pt>
                <c:pt idx="5">
                  <c:v>13-057-03</c:v>
                </c:pt>
                <c:pt idx="6">
                  <c:v>13-057-07</c:v>
                </c:pt>
                <c:pt idx="7">
                  <c:v>14-057-09</c:v>
                </c:pt>
                <c:pt idx="8">
                  <c:v>14-057-22</c:v>
                </c:pt>
                <c:pt idx="9">
                  <c:v>15-057-04</c:v>
                </c:pt>
              </c:strCache>
            </c:strRef>
          </c:cat>
          <c:val>
            <c:numRef>
              <c:f>Sheet2!$B$3:$R$3</c:f>
              <c:numCache>
                <c:formatCode>_(* #,##0.00_);_(* \(#,##0.00\);_(* "-"??_);_(@_)</c:formatCode>
                <c:ptCount val="10"/>
                <c:pt idx="0">
                  <c:v>4.17771994730583</c:v>
                </c:pt>
                <c:pt idx="1">
                  <c:v>3.8945273579228408</c:v>
                </c:pt>
                <c:pt idx="2">
                  <c:v>4.1930630511323415</c:v>
                </c:pt>
                <c:pt idx="3">
                  <c:v>4.0536930083372553</c:v>
                </c:pt>
                <c:pt idx="4">
                  <c:v>3.3199455012736494</c:v>
                </c:pt>
                <c:pt idx="5">
                  <c:v>4.7371629258938803</c:v>
                </c:pt>
                <c:pt idx="6">
                  <c:v>3.9716946284697188</c:v>
                </c:pt>
                <c:pt idx="7">
                  <c:v>4.8713206297951261</c:v>
                </c:pt>
                <c:pt idx="8">
                  <c:v>3.9076871668311637</c:v>
                </c:pt>
                <c:pt idx="9">
                  <c:v>2.8541703832876619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20200"/>
        <c:axId val="181420592"/>
      </c:lineChart>
      <c:catAx>
        <c:axId val="18142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20592"/>
        <c:crosses val="autoZero"/>
        <c:auto val="1"/>
        <c:lblAlgn val="ctr"/>
        <c:lblOffset val="100"/>
        <c:noMultiLvlLbl val="0"/>
      </c:catAx>
      <c:valAx>
        <c:axId val="181420592"/>
        <c:scaling>
          <c:orientation val="minMax"/>
          <c:max val="6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2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68</xdr:row>
      <xdr:rowOff>66675</xdr:rowOff>
    </xdr:from>
    <xdr:to>
      <xdr:col>10</xdr:col>
      <xdr:colOff>257175</xdr:colOff>
      <xdr:row>82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5</xdr:row>
      <xdr:rowOff>0</xdr:rowOff>
    </xdr:from>
    <xdr:to>
      <xdr:col>17</xdr:col>
      <xdr:colOff>533400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view="pageBreakPreview" zoomScaleNormal="100" zoomScaleSheetLayoutView="100" workbookViewId="0">
      <pane xSplit="3" ySplit="9" topLeftCell="O40" activePane="bottomRight" state="frozen"/>
      <selection pane="topRight" activeCell="D1" sqref="D1"/>
      <selection pane="bottomLeft" activeCell="A6" sqref="A6"/>
      <selection pane="bottomRight" activeCell="T53" sqref="T53"/>
    </sheetView>
  </sheetViews>
  <sheetFormatPr defaultRowHeight="15" x14ac:dyDescent="0.25"/>
  <cols>
    <col min="1" max="2" width="4.140625" style="2" customWidth="1"/>
    <col min="3" max="3" width="37" customWidth="1"/>
    <col min="4" max="14" width="13.7109375" hidden="1" customWidth="1"/>
    <col min="15" max="20" width="13.7109375" customWidth="1"/>
  </cols>
  <sheetData>
    <row r="1" spans="1:22" x14ac:dyDescent="0.25">
      <c r="A1" s="13"/>
      <c r="B1" s="13"/>
      <c r="S1" s="34"/>
    </row>
    <row r="2" spans="1:22" x14ac:dyDescent="0.25">
      <c r="A2" s="13"/>
      <c r="B2" s="13"/>
    </row>
    <row r="3" spans="1:22" ht="18.75" x14ac:dyDescent="0.3">
      <c r="A3" s="45" t="s">
        <v>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"/>
      <c r="V3" s="4"/>
    </row>
    <row r="4" spans="1:22" ht="18.75" x14ac:dyDescent="0.3">
      <c r="A4" s="45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  <c r="V4" s="4"/>
    </row>
    <row r="5" spans="1:22" ht="15.75" x14ac:dyDescent="0.25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"/>
      <c r="V5" s="4"/>
    </row>
    <row r="6" spans="1:22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7"/>
      <c r="T6" s="4"/>
      <c r="U6" s="4"/>
      <c r="V6" s="4"/>
    </row>
    <row r="7" spans="1:22" x14ac:dyDescent="0.25">
      <c r="D7" s="7" t="s">
        <v>29</v>
      </c>
      <c r="E7" s="7" t="s">
        <v>28</v>
      </c>
      <c r="F7" s="7" t="s">
        <v>26</v>
      </c>
      <c r="G7" s="7" t="s">
        <v>27</v>
      </c>
      <c r="H7" s="7" t="s">
        <v>18</v>
      </c>
      <c r="I7" s="7" t="s">
        <v>25</v>
      </c>
      <c r="J7" s="7" t="s">
        <v>24</v>
      </c>
      <c r="K7" s="7" t="s">
        <v>23</v>
      </c>
      <c r="L7" s="25" t="s">
        <v>17</v>
      </c>
      <c r="M7" s="25" t="s">
        <v>16</v>
      </c>
      <c r="N7" s="25" t="s">
        <v>20</v>
      </c>
      <c r="O7" s="25" t="s">
        <v>19</v>
      </c>
      <c r="P7" s="25" t="s">
        <v>15</v>
      </c>
      <c r="Q7" s="25" t="s">
        <v>2</v>
      </c>
      <c r="R7" s="25" t="s">
        <v>30</v>
      </c>
      <c r="S7" s="25" t="s">
        <v>62</v>
      </c>
      <c r="T7" s="25" t="s">
        <v>70</v>
      </c>
    </row>
    <row r="8" spans="1:22" s="1" customFormat="1" x14ac:dyDescent="0.25">
      <c r="A8" s="43" t="s">
        <v>11</v>
      </c>
      <c r="B8" s="43"/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  <c r="N8" s="8" t="s">
        <v>3</v>
      </c>
      <c r="O8" s="8" t="s">
        <v>3</v>
      </c>
      <c r="P8" s="8" t="s">
        <v>3</v>
      </c>
      <c r="Q8" s="8" t="s">
        <v>3</v>
      </c>
      <c r="R8" s="10" t="str">
        <f>+Q8</f>
        <v>Test Year</v>
      </c>
      <c r="S8" s="26" t="str">
        <f>+R8</f>
        <v>Test Year</v>
      </c>
      <c r="T8" s="35" t="s">
        <v>3</v>
      </c>
    </row>
    <row r="9" spans="1:22" s="1" customFormat="1" ht="15.75" thickBot="1" x14ac:dyDescent="0.3">
      <c r="A9" s="5" t="s">
        <v>5</v>
      </c>
      <c r="B9" s="5" t="s">
        <v>6</v>
      </c>
      <c r="C9" s="6"/>
      <c r="D9" s="9">
        <v>39083</v>
      </c>
      <c r="E9" s="9">
        <v>39722</v>
      </c>
      <c r="F9" s="9">
        <v>39965</v>
      </c>
      <c r="G9" s="9">
        <v>40087</v>
      </c>
      <c r="H9" s="9">
        <v>40210</v>
      </c>
      <c r="I9" s="9">
        <v>40422</v>
      </c>
      <c r="J9" s="9">
        <v>40725</v>
      </c>
      <c r="K9" s="9">
        <v>40878</v>
      </c>
      <c r="L9" s="9">
        <v>41030</v>
      </c>
      <c r="M9" s="9">
        <v>41153</v>
      </c>
      <c r="N9" s="9">
        <v>41000</v>
      </c>
      <c r="O9" s="9">
        <v>41487</v>
      </c>
      <c r="P9" s="9">
        <v>41760</v>
      </c>
      <c r="Q9" s="9">
        <v>41883</v>
      </c>
      <c r="R9" s="9">
        <v>42156</v>
      </c>
      <c r="S9" s="9">
        <v>42278</v>
      </c>
      <c r="T9" s="9">
        <v>42522</v>
      </c>
    </row>
    <row r="10" spans="1:22" x14ac:dyDescent="0.25">
      <c r="A10" s="2">
        <v>1</v>
      </c>
      <c r="B10" s="2" t="s">
        <v>7</v>
      </c>
      <c r="C10" t="s">
        <v>46</v>
      </c>
      <c r="D10" s="14">
        <v>231033477</v>
      </c>
      <c r="E10" s="14">
        <v>231199470</v>
      </c>
      <c r="F10" s="14">
        <v>299076331</v>
      </c>
      <c r="G10" s="14">
        <v>255264017</v>
      </c>
      <c r="H10" s="14">
        <v>246181089</v>
      </c>
      <c r="I10" s="14">
        <v>246967729</v>
      </c>
      <c r="J10" s="14">
        <v>281753057</v>
      </c>
      <c r="K10" s="14">
        <v>293339223</v>
      </c>
      <c r="L10" s="14">
        <v>300883313</v>
      </c>
      <c r="M10" s="14">
        <v>307630624</v>
      </c>
      <c r="N10" s="15"/>
      <c r="O10" s="14">
        <v>322105538</v>
      </c>
      <c r="P10" s="14">
        <v>366685887</v>
      </c>
      <c r="Q10" s="14">
        <v>367163103</v>
      </c>
      <c r="R10" s="14">
        <f>366539229</f>
        <v>366539229</v>
      </c>
      <c r="S10" s="14">
        <v>332756883</v>
      </c>
      <c r="T10" s="3">
        <v>317082952</v>
      </c>
    </row>
    <row r="11" spans="1:22" x14ac:dyDescent="0.25">
      <c r="A11" s="2">
        <v>2</v>
      </c>
      <c r="B11" s="2" t="s">
        <v>7</v>
      </c>
      <c r="C11" t="s">
        <v>47</v>
      </c>
      <c r="D11" s="14">
        <v>-49915711</v>
      </c>
      <c r="E11" s="14">
        <v>-40174265</v>
      </c>
      <c r="F11" s="14">
        <v>-53981170</v>
      </c>
      <c r="G11" s="14">
        <v>-34515962</v>
      </c>
      <c r="H11" s="14">
        <v>-18311589</v>
      </c>
      <c r="I11" s="14">
        <v>-17972314</v>
      </c>
      <c r="J11" s="14">
        <v>-25465513</v>
      </c>
      <c r="K11" s="14">
        <v>-28826292</v>
      </c>
      <c r="L11" s="14">
        <v>-33809808</v>
      </c>
      <c r="M11" s="14">
        <v>-33781257</v>
      </c>
      <c r="N11" s="15"/>
      <c r="O11" s="14">
        <v>-26212014</v>
      </c>
      <c r="P11" s="14">
        <v>-32713841</v>
      </c>
      <c r="Q11" s="14">
        <v>-29807822</v>
      </c>
      <c r="R11" s="14">
        <f>-33804782</f>
        <v>-33804782</v>
      </c>
      <c r="S11" s="14">
        <v>-28782968</v>
      </c>
      <c r="T11" s="3">
        <v>-18963047</v>
      </c>
    </row>
    <row r="12" spans="1:22" x14ac:dyDescent="0.25">
      <c r="A12" s="11">
        <v>6</v>
      </c>
      <c r="B12" s="11" t="s">
        <v>7</v>
      </c>
      <c r="C12" t="s">
        <v>31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/>
      <c r="P12" s="14"/>
      <c r="Q12" s="14"/>
      <c r="R12" s="14">
        <v>25814280</v>
      </c>
      <c r="S12" s="14">
        <v>27408308</v>
      </c>
      <c r="T12" s="3">
        <v>26347913</v>
      </c>
    </row>
    <row r="13" spans="1:22" x14ac:dyDescent="0.25">
      <c r="A13" s="11">
        <v>7</v>
      </c>
      <c r="B13" s="11" t="s">
        <v>7</v>
      </c>
      <c r="C13" t="s">
        <v>32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4"/>
      <c r="P13" s="14"/>
      <c r="Q13" s="14"/>
      <c r="R13" s="14">
        <v>-3242787</v>
      </c>
      <c r="S13" s="14">
        <v>-2193917</v>
      </c>
      <c r="T13" s="3">
        <v>-1393647</v>
      </c>
    </row>
    <row r="14" spans="1:22" x14ac:dyDescent="0.25">
      <c r="C14" t="s">
        <v>0</v>
      </c>
      <c r="D14" s="14">
        <f t="shared" ref="D14:E14" si="0">+D11+D10</f>
        <v>181117766</v>
      </c>
      <c r="E14" s="14">
        <f t="shared" si="0"/>
        <v>191025205</v>
      </c>
      <c r="F14" s="14">
        <f>+F11+F10</f>
        <v>245095161</v>
      </c>
      <c r="G14" s="14">
        <f>+G11+G10</f>
        <v>220748055</v>
      </c>
      <c r="H14" s="14">
        <f t="shared" ref="H14:J14" si="1">+H11+H10</f>
        <v>227869500</v>
      </c>
      <c r="I14" s="14">
        <f t="shared" si="1"/>
        <v>228995415</v>
      </c>
      <c r="J14" s="14">
        <f t="shared" si="1"/>
        <v>256287544</v>
      </c>
      <c r="K14" s="14">
        <f t="shared" ref="K14:P14" si="2">+K11+K10</f>
        <v>264512931</v>
      </c>
      <c r="L14" s="14">
        <f t="shared" si="2"/>
        <v>267073505</v>
      </c>
      <c r="M14" s="14">
        <f t="shared" si="2"/>
        <v>273849367</v>
      </c>
      <c r="N14" s="14"/>
      <c r="O14" s="14">
        <f t="shared" si="2"/>
        <v>295893524</v>
      </c>
      <c r="P14" s="14">
        <f t="shared" si="2"/>
        <v>333972046</v>
      </c>
      <c r="Q14" s="14">
        <f>+Q11+Q10</f>
        <v>337355281</v>
      </c>
      <c r="R14" s="19">
        <f>+R13+R12+R11+R10</f>
        <v>355305940</v>
      </c>
      <c r="S14" s="19">
        <f>+S13+S12+S11+S10</f>
        <v>329188306</v>
      </c>
      <c r="T14" s="19">
        <f>+T13+T12+T11+T10</f>
        <v>323074171</v>
      </c>
    </row>
    <row r="15" spans="1:22" x14ac:dyDescent="0.25">
      <c r="A15" s="13"/>
      <c r="B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9"/>
      <c r="S15" s="19"/>
    </row>
    <row r="16" spans="1:22" x14ac:dyDescent="0.25">
      <c r="A16" s="2">
        <v>3</v>
      </c>
      <c r="B16" s="2" t="s">
        <v>8</v>
      </c>
      <c r="C16" t="s">
        <v>36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19"/>
      <c r="Q16" s="19"/>
      <c r="R16" s="14">
        <v>69816646</v>
      </c>
      <c r="S16" s="14">
        <v>66732110</v>
      </c>
      <c r="T16" s="19">
        <v>62957234</v>
      </c>
    </row>
    <row r="17" spans="1:20" x14ac:dyDescent="0.25">
      <c r="A17" s="11">
        <v>8</v>
      </c>
      <c r="B17" s="11" t="s">
        <v>8</v>
      </c>
      <c r="C17" t="s">
        <v>37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4617812</v>
      </c>
      <c r="S17" s="14">
        <v>4165060</v>
      </c>
      <c r="T17" s="19">
        <v>4138215</v>
      </c>
    </row>
    <row r="18" spans="1:20" x14ac:dyDescent="0.25">
      <c r="A18" s="11"/>
      <c r="B18" s="11"/>
      <c r="C18" t="s">
        <v>49</v>
      </c>
      <c r="D18" s="14">
        <v>56683010</v>
      </c>
      <c r="E18" s="14">
        <v>51443652</v>
      </c>
      <c r="F18" s="14">
        <v>52909040</v>
      </c>
      <c r="G18" s="14">
        <v>52032570</v>
      </c>
      <c r="H18" s="14">
        <v>53897624</v>
      </c>
      <c r="I18" s="14">
        <v>49433433</v>
      </c>
      <c r="J18" s="14">
        <v>67754524</v>
      </c>
      <c r="K18" s="14">
        <v>68029210</v>
      </c>
      <c r="L18" s="14">
        <v>69940889</v>
      </c>
      <c r="M18" s="14">
        <v>71172209</v>
      </c>
      <c r="N18" s="14"/>
      <c r="O18" s="14">
        <v>68366275</v>
      </c>
      <c r="P18" s="14">
        <v>73217730</v>
      </c>
      <c r="Q18" s="14">
        <v>81743587</v>
      </c>
      <c r="R18" s="14">
        <f>+R17+R16</f>
        <v>74434458</v>
      </c>
      <c r="S18" s="14">
        <f>+S17+S16</f>
        <v>70897170</v>
      </c>
      <c r="T18" s="14">
        <f>+T17+T16</f>
        <v>67095449</v>
      </c>
    </row>
    <row r="19" spans="1:20" x14ac:dyDescent="0.25">
      <c r="C19" t="s">
        <v>38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>
        <f>(+R10+R11)/R16</f>
        <v>4.7658325924164275</v>
      </c>
      <c r="S19" s="29">
        <f>(+S10+S11)/S16</f>
        <v>4.5551371745925611</v>
      </c>
      <c r="T19" s="29">
        <f>(+T10+T11)/T16</f>
        <v>4.7352764100150901</v>
      </c>
    </row>
    <row r="20" spans="1:20" x14ac:dyDescent="0.25">
      <c r="C20" t="s">
        <v>39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 t="s">
        <v>22</v>
      </c>
      <c r="O20" s="28"/>
      <c r="P20" s="28"/>
      <c r="Q20" s="28"/>
      <c r="R20" s="29">
        <f>(+R13+R12)/R17</f>
        <v>4.8879194302409887</v>
      </c>
      <c r="S20" s="29">
        <f>(+S13+S12)/S17</f>
        <v>6.0537881807224867</v>
      </c>
      <c r="T20" s="29">
        <f>(+T13+T12)/T17</f>
        <v>6.030200460826709</v>
      </c>
    </row>
    <row r="21" spans="1:20" x14ac:dyDescent="0.25">
      <c r="A21" s="13"/>
      <c r="B21" s="13"/>
      <c r="C21" t="s">
        <v>48</v>
      </c>
      <c r="D21" s="29">
        <f t="shared" ref="D21:M21" si="3">+D14/D18</f>
        <v>3.1952743158840717</v>
      </c>
      <c r="E21" s="29">
        <f t="shared" si="3"/>
        <v>3.7132901256699271</v>
      </c>
      <c r="F21" s="29">
        <f t="shared" si="3"/>
        <v>4.6323872253210414</v>
      </c>
      <c r="G21" s="29">
        <f t="shared" si="3"/>
        <v>4.2424976317717924</v>
      </c>
      <c r="H21" s="29">
        <f t="shared" si="3"/>
        <v>4.2278208775956427</v>
      </c>
      <c r="I21" s="29">
        <f t="shared" si="3"/>
        <v>4.6323995948248227</v>
      </c>
      <c r="J21" s="29">
        <f t="shared" si="3"/>
        <v>3.7825893958018213</v>
      </c>
      <c r="K21" s="29">
        <f t="shared" si="3"/>
        <v>3.8882258224077568</v>
      </c>
      <c r="L21" s="29">
        <f t="shared" si="3"/>
        <v>3.8185603417194196</v>
      </c>
      <c r="M21" s="29">
        <f t="shared" si="3"/>
        <v>3.8477008209763448</v>
      </c>
      <c r="N21" s="31" t="s">
        <v>21</v>
      </c>
      <c r="O21" s="29">
        <f t="shared" ref="O21:T21" si="4">+O14/O18</f>
        <v>4.3280626888037999</v>
      </c>
      <c r="P21" s="29">
        <f t="shared" si="4"/>
        <v>4.5613548248491176</v>
      </c>
      <c r="Q21" s="29">
        <f t="shared" si="4"/>
        <v>4.1269938521293419</v>
      </c>
      <c r="R21" s="29">
        <f t="shared" si="4"/>
        <v>4.7734066929055894</v>
      </c>
      <c r="S21" s="29">
        <f t="shared" si="4"/>
        <v>4.6431797771335583</v>
      </c>
      <c r="T21" s="29">
        <f t="shared" si="4"/>
        <v>4.8151428422514915</v>
      </c>
    </row>
    <row r="22" spans="1:20" x14ac:dyDescent="0.25">
      <c r="A22" s="13"/>
      <c r="B22" s="1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2"/>
      <c r="O22" s="20"/>
      <c r="P22" s="20"/>
      <c r="Q22" s="20"/>
      <c r="R22" s="21"/>
      <c r="S22" s="21"/>
    </row>
    <row r="23" spans="1:20" x14ac:dyDescent="0.25">
      <c r="A23" s="2">
        <v>4</v>
      </c>
      <c r="B23" s="2" t="s">
        <v>7</v>
      </c>
      <c r="C23" s="20" t="s">
        <v>50</v>
      </c>
      <c r="D23" s="14">
        <v>13385730</v>
      </c>
      <c r="E23" s="14">
        <v>19667020</v>
      </c>
      <c r="F23" s="14">
        <v>19040494</v>
      </c>
      <c r="G23" s="14">
        <v>20421564</v>
      </c>
      <c r="H23" s="14">
        <v>21319515</v>
      </c>
      <c r="I23" s="14">
        <v>20505447</v>
      </c>
      <c r="J23" s="14">
        <v>23001050</v>
      </c>
      <c r="K23" s="14">
        <v>25603855</v>
      </c>
      <c r="L23" s="14">
        <v>26008922</v>
      </c>
      <c r="M23" s="14">
        <v>26167503</v>
      </c>
      <c r="N23" s="14"/>
      <c r="O23" s="14">
        <v>18334873</v>
      </c>
      <c r="P23" s="14">
        <v>17509300</v>
      </c>
      <c r="Q23" s="14">
        <v>18202716</v>
      </c>
      <c r="R23" s="14">
        <v>16749056</v>
      </c>
      <c r="S23" s="14">
        <v>16226300</v>
      </c>
      <c r="T23" s="14">
        <v>18003709</v>
      </c>
    </row>
    <row r="24" spans="1:20" x14ac:dyDescent="0.25">
      <c r="A24" s="11">
        <v>9</v>
      </c>
      <c r="B24" s="11" t="s">
        <v>7</v>
      </c>
      <c r="C24" t="s">
        <v>51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2360810</v>
      </c>
      <c r="S24" s="14">
        <v>1756772</v>
      </c>
      <c r="T24" s="3">
        <v>1770742</v>
      </c>
    </row>
    <row r="25" spans="1:20" x14ac:dyDescent="0.25">
      <c r="C25" t="s">
        <v>53</v>
      </c>
      <c r="D25" s="16">
        <f t="shared" ref="D25:M25" si="5">+D23/D18</f>
        <v>0.23615065607842634</v>
      </c>
      <c r="E25" s="16">
        <f t="shared" si="5"/>
        <v>0.38230217403694433</v>
      </c>
      <c r="F25" s="16">
        <f t="shared" si="5"/>
        <v>0.3598722259938944</v>
      </c>
      <c r="G25" s="16">
        <f t="shared" si="5"/>
        <v>0.39247655843253559</v>
      </c>
      <c r="H25" s="16">
        <f t="shared" si="5"/>
        <v>0.39555574843150787</v>
      </c>
      <c r="I25" s="16">
        <f t="shared" si="5"/>
        <v>0.41480928504399039</v>
      </c>
      <c r="J25" s="16">
        <f t="shared" si="5"/>
        <v>0.33947622449535619</v>
      </c>
      <c r="K25" s="16">
        <f t="shared" si="5"/>
        <v>0.37636560824387055</v>
      </c>
      <c r="L25" s="16">
        <f t="shared" si="5"/>
        <v>0.37187005158027087</v>
      </c>
      <c r="M25" s="16">
        <f t="shared" si="5"/>
        <v>0.36766461751945906</v>
      </c>
      <c r="N25" s="14"/>
      <c r="O25" s="16">
        <f>+O23/O18</f>
        <v>0.26818592939281832</v>
      </c>
      <c r="P25" s="16">
        <f>+P23/P18</f>
        <v>0.23914016454757611</v>
      </c>
      <c r="Q25" s="16">
        <f>+Q23/Q18</f>
        <v>0.22268066117529195</v>
      </c>
      <c r="R25" s="16">
        <f t="shared" ref="R25:T26" si="6">+R23/R16</f>
        <v>0.23990061052202363</v>
      </c>
      <c r="S25" s="16">
        <f t="shared" si="6"/>
        <v>0.24315580610293905</v>
      </c>
      <c r="T25" s="16">
        <f t="shared" si="6"/>
        <v>0.28596728058287946</v>
      </c>
    </row>
    <row r="26" spans="1:20" x14ac:dyDescent="0.25">
      <c r="A26" s="11"/>
      <c r="B26" s="11"/>
      <c r="C26" t="s">
        <v>52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4"/>
      <c r="O26" s="16"/>
      <c r="P26" s="16"/>
      <c r="Q26" s="16"/>
      <c r="R26" s="16">
        <f t="shared" si="6"/>
        <v>0.511239955199562</v>
      </c>
      <c r="S26" s="16">
        <f t="shared" si="6"/>
        <v>0.42178792142250049</v>
      </c>
      <c r="T26" s="16">
        <f t="shared" si="6"/>
        <v>0.42789995203245845</v>
      </c>
    </row>
    <row r="27" spans="1:20" x14ac:dyDescent="0.25">
      <c r="A27" s="13"/>
      <c r="B27" s="1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4"/>
      <c r="O27" s="16"/>
      <c r="P27" s="16"/>
      <c r="Q27" s="16"/>
      <c r="R27" s="16"/>
      <c r="S27" s="16"/>
    </row>
    <row r="28" spans="1:20" x14ac:dyDescent="0.25">
      <c r="A28" s="11">
        <v>11</v>
      </c>
      <c r="B28" s="11" t="s">
        <v>7</v>
      </c>
      <c r="C28" t="s">
        <v>33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4"/>
      <c r="O28" s="16"/>
      <c r="P28" s="16"/>
      <c r="Q28" s="16"/>
      <c r="R28" s="14">
        <v>-4214101</v>
      </c>
      <c r="S28" s="14">
        <v>0</v>
      </c>
      <c r="T28" s="36">
        <v>0</v>
      </c>
    </row>
    <row r="29" spans="1:20" x14ac:dyDescent="0.25">
      <c r="A29" s="11">
        <v>11</v>
      </c>
      <c r="B29" s="11" t="s">
        <v>8</v>
      </c>
      <c r="C29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4"/>
      <c r="O29" s="16"/>
      <c r="P29" s="16"/>
      <c r="Q29" s="16"/>
      <c r="R29" s="14">
        <v>924184</v>
      </c>
      <c r="S29" s="14">
        <v>0</v>
      </c>
      <c r="T29" s="36">
        <v>0</v>
      </c>
    </row>
    <row r="30" spans="1:20" x14ac:dyDescent="0.25">
      <c r="A30" s="11"/>
      <c r="B30" s="11"/>
      <c r="C30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4"/>
      <c r="O30" s="16"/>
      <c r="P30" s="16"/>
      <c r="Q30" s="16"/>
      <c r="R30" s="29">
        <f>-R28/R29</f>
        <v>4.5598073543796476</v>
      </c>
      <c r="S30" s="16">
        <v>0</v>
      </c>
      <c r="T30" s="36">
        <v>0</v>
      </c>
    </row>
    <row r="31" spans="1:20" x14ac:dyDescent="0.25">
      <c r="A31" s="11"/>
      <c r="B31" s="1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4"/>
      <c r="O31" s="16"/>
      <c r="P31" s="16"/>
      <c r="Q31" s="16"/>
      <c r="R31" s="20"/>
      <c r="S31" s="20"/>
    </row>
    <row r="32" spans="1:20" ht="15.75" x14ac:dyDescent="0.25">
      <c r="A32" s="7">
        <v>12</v>
      </c>
      <c r="B32" s="7" t="s">
        <v>7</v>
      </c>
      <c r="C32" s="42" t="s">
        <v>4</v>
      </c>
      <c r="D32" s="23">
        <f t="shared" ref="D32:E32" si="7">+D23+D14</f>
        <v>194503496</v>
      </c>
      <c r="E32" s="23">
        <f t="shared" si="7"/>
        <v>210692225</v>
      </c>
      <c r="F32" s="23">
        <f>+F23+F14</f>
        <v>264135655</v>
      </c>
      <c r="G32" s="23">
        <f>+G23+G14</f>
        <v>241169619</v>
      </c>
      <c r="H32" s="23">
        <f t="shared" ref="H32:J32" si="8">+H23+H14</f>
        <v>249189015</v>
      </c>
      <c r="I32" s="23">
        <f t="shared" si="8"/>
        <v>249500862</v>
      </c>
      <c r="J32" s="23">
        <f t="shared" si="8"/>
        <v>279288594</v>
      </c>
      <c r="K32" s="23">
        <f t="shared" ref="K32:P32" si="9">+K23+K14</f>
        <v>290116786</v>
      </c>
      <c r="L32" s="23">
        <f t="shared" si="9"/>
        <v>293082427</v>
      </c>
      <c r="M32" s="23">
        <f t="shared" si="9"/>
        <v>300016870</v>
      </c>
      <c r="N32" s="23">
        <f>+N23+N14</f>
        <v>0</v>
      </c>
      <c r="O32" s="23">
        <f t="shared" si="9"/>
        <v>314228397</v>
      </c>
      <c r="P32" s="23">
        <f t="shared" si="9"/>
        <v>351481346</v>
      </c>
      <c r="Q32" s="23">
        <f>+Q23+Q14</f>
        <v>355557997</v>
      </c>
      <c r="R32" s="23">
        <f>+R23+R14+R24+R28</f>
        <v>370201705</v>
      </c>
      <c r="S32" s="23">
        <f>+S23+S14+S24+S28</f>
        <v>347171378</v>
      </c>
      <c r="T32" s="23">
        <f>+T23+T14+T24+T28</f>
        <v>342848622</v>
      </c>
    </row>
    <row r="33" spans="1:22" ht="15.75" x14ac:dyDescent="0.25">
      <c r="A33" s="39">
        <v>12</v>
      </c>
      <c r="B33" s="39" t="s">
        <v>56</v>
      </c>
      <c r="C33" s="40" t="s">
        <v>54</v>
      </c>
      <c r="D33" s="41">
        <f t="shared" ref="D33:M33" si="10">+D32/D18</f>
        <v>3.4314249719624983</v>
      </c>
      <c r="E33" s="41">
        <f t="shared" si="10"/>
        <v>4.0955922997068717</v>
      </c>
      <c r="F33" s="41">
        <f t="shared" si="10"/>
        <v>4.9922594513149363</v>
      </c>
      <c r="G33" s="41">
        <f t="shared" si="10"/>
        <v>4.6349741902043275</v>
      </c>
      <c r="H33" s="41">
        <f t="shared" si="10"/>
        <v>4.6233766260271514</v>
      </c>
      <c r="I33" s="41">
        <f t="shared" si="10"/>
        <v>5.0472088798688128</v>
      </c>
      <c r="J33" s="41">
        <f t="shared" si="10"/>
        <v>4.1220656202971773</v>
      </c>
      <c r="K33" s="41">
        <f t="shared" si="10"/>
        <v>4.2645914306516275</v>
      </c>
      <c r="L33" s="41">
        <f t="shared" si="10"/>
        <v>4.1904303932996907</v>
      </c>
      <c r="M33" s="41">
        <f t="shared" si="10"/>
        <v>4.2153654384958035</v>
      </c>
      <c r="N33" s="41"/>
      <c r="O33" s="41">
        <f>+O32/O18</f>
        <v>4.5962486181966185</v>
      </c>
      <c r="P33" s="41">
        <f>+P32/P18</f>
        <v>4.8004949893966939</v>
      </c>
      <c r="Q33" s="41">
        <f>+Q32/Q18</f>
        <v>4.3496745133046337</v>
      </c>
      <c r="R33" s="41">
        <f>+R32/(R16+R17)</f>
        <v>4.9735259038226625</v>
      </c>
      <c r="S33" s="41">
        <f>+S32/(S16+S17)</f>
        <v>4.8968298452533441</v>
      </c>
      <c r="T33" s="41">
        <f>+T32/(T16+T17)</f>
        <v>5.109864038617582</v>
      </c>
    </row>
    <row r="34" spans="1:22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0"/>
      <c r="S34" s="20"/>
    </row>
    <row r="35" spans="1:22" x14ac:dyDescent="0.25">
      <c r="A35" s="2">
        <v>13</v>
      </c>
      <c r="B35" s="2" t="s">
        <v>7</v>
      </c>
      <c r="C35" t="s">
        <v>9</v>
      </c>
      <c r="D35" s="14">
        <v>493291406</v>
      </c>
      <c r="E35" s="14">
        <v>365720912</v>
      </c>
      <c r="F35" s="14">
        <v>626226598</v>
      </c>
      <c r="G35" s="14">
        <v>386913008</v>
      </c>
      <c r="H35" s="14">
        <v>262365660</v>
      </c>
      <c r="I35" s="14">
        <v>227780856</v>
      </c>
      <c r="J35" s="14">
        <v>216913457</v>
      </c>
      <c r="K35" s="14">
        <v>200340886</v>
      </c>
      <c r="L35" s="14">
        <v>187598794</v>
      </c>
      <c r="M35" s="14">
        <v>175762101</v>
      </c>
      <c r="N35" s="14"/>
      <c r="O35" s="14">
        <v>163140452</v>
      </c>
      <c r="P35" s="14">
        <v>194788454</v>
      </c>
      <c r="Q35" s="14">
        <v>148628530</v>
      </c>
      <c r="R35" s="14">
        <v>206687913</v>
      </c>
      <c r="S35" s="14">
        <v>189270645</v>
      </c>
      <c r="T35" s="14">
        <v>152933576</v>
      </c>
    </row>
    <row r="36" spans="1:22" x14ac:dyDescent="0.25">
      <c r="A36" s="2">
        <v>13</v>
      </c>
      <c r="B36" s="2" t="s">
        <v>8</v>
      </c>
      <c r="C36" t="s">
        <v>1</v>
      </c>
      <c r="D36" s="14">
        <v>54384137</v>
      </c>
      <c r="E36" s="14">
        <v>67183396</v>
      </c>
      <c r="F36" s="14">
        <v>65896429</v>
      </c>
      <c r="G36" s="14">
        <v>66094188</v>
      </c>
      <c r="H36" s="14">
        <v>60344310</v>
      </c>
      <c r="I36" s="14">
        <v>69010913</v>
      </c>
      <c r="J36" s="14">
        <v>51921493</v>
      </c>
      <c r="K36" s="14">
        <v>51441643</v>
      </c>
      <c r="L36" s="14">
        <v>44740275</v>
      </c>
      <c r="M36" s="14">
        <v>43358513</v>
      </c>
      <c r="N36" s="14"/>
      <c r="O36" s="14">
        <v>49139497</v>
      </c>
      <c r="P36" s="14">
        <v>41119222</v>
      </c>
      <c r="Q36" s="14">
        <v>37421943</v>
      </c>
      <c r="R36" s="14">
        <v>42429544</v>
      </c>
      <c r="S36" s="14">
        <v>48435465</v>
      </c>
      <c r="T36" s="14">
        <v>53582497</v>
      </c>
    </row>
    <row r="37" spans="1:22" ht="15.75" x14ac:dyDescent="0.25">
      <c r="A37" s="39">
        <v>13</v>
      </c>
      <c r="B37" s="39" t="s">
        <v>56</v>
      </c>
      <c r="C37" s="40" t="s">
        <v>55</v>
      </c>
      <c r="D37" s="41">
        <f t="shared" ref="D37:E37" si="11">+D35/D36</f>
        <v>9.0705016795614508</v>
      </c>
      <c r="E37" s="41">
        <f t="shared" si="11"/>
        <v>5.4436205040900285</v>
      </c>
      <c r="F37" s="41">
        <f>+F35/F36</f>
        <v>9.5031947482313495</v>
      </c>
      <c r="G37" s="41">
        <f>+G35/G36</f>
        <v>5.8539641639897297</v>
      </c>
      <c r="H37" s="41">
        <f t="shared" ref="H37:J37" si="12">+H35/H36</f>
        <v>4.3478110860825154</v>
      </c>
      <c r="I37" s="41">
        <f t="shared" si="12"/>
        <v>3.3006497972284472</v>
      </c>
      <c r="J37" s="41">
        <f t="shared" si="12"/>
        <v>4.17771994730583</v>
      </c>
      <c r="K37" s="41">
        <f t="shared" ref="K37:P37" si="13">+K35/K36</f>
        <v>3.8945273579228408</v>
      </c>
      <c r="L37" s="41">
        <f t="shared" si="13"/>
        <v>4.1930630511323415</v>
      </c>
      <c r="M37" s="41">
        <f t="shared" si="13"/>
        <v>4.0536930083372553</v>
      </c>
      <c r="N37" s="41"/>
      <c r="O37" s="41">
        <f t="shared" si="13"/>
        <v>3.3199455012736494</v>
      </c>
      <c r="P37" s="41">
        <f t="shared" si="13"/>
        <v>4.7371629258938803</v>
      </c>
      <c r="Q37" s="41">
        <f>+Q35/Q36</f>
        <v>3.9716946284697188</v>
      </c>
      <c r="R37" s="41">
        <f>+R35/R36</f>
        <v>4.8713206297951261</v>
      </c>
      <c r="S37" s="41">
        <f>+S35/S36</f>
        <v>3.9076871668311637</v>
      </c>
      <c r="T37" s="41">
        <f>+T35/T36</f>
        <v>2.8541703832876619</v>
      </c>
    </row>
    <row r="38" spans="1:22" x14ac:dyDescent="0.2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2" x14ac:dyDescent="0.25">
      <c r="A39" s="2">
        <v>14</v>
      </c>
      <c r="B39" s="2" t="s">
        <v>7</v>
      </c>
      <c r="C39" t="s">
        <v>44</v>
      </c>
      <c r="D39" s="14">
        <v>15806342</v>
      </c>
      <c r="E39" s="14">
        <v>-19430923</v>
      </c>
      <c r="F39" s="14">
        <v>-27849261</v>
      </c>
      <c r="G39" s="14">
        <v>-11294566</v>
      </c>
      <c r="H39" s="14">
        <v>6252852</v>
      </c>
      <c r="I39" s="14">
        <v>-10891403</v>
      </c>
      <c r="J39" s="14">
        <v>-17487859</v>
      </c>
      <c r="K39" s="14">
        <v>-17087089</v>
      </c>
      <c r="L39" s="14">
        <v>-111239</v>
      </c>
      <c r="M39" s="14">
        <v>277621</v>
      </c>
      <c r="N39" s="14"/>
      <c r="O39" s="14">
        <v>-15051074</v>
      </c>
      <c r="P39" s="14">
        <v>3243342</v>
      </c>
      <c r="Q39" s="14">
        <v>-9941636</v>
      </c>
      <c r="R39" s="14">
        <v>-3032087</v>
      </c>
      <c r="S39" s="14">
        <v>-1138786</v>
      </c>
      <c r="T39" s="14">
        <v>1203647</v>
      </c>
      <c r="V39" s="44" t="s">
        <v>61</v>
      </c>
    </row>
    <row r="40" spans="1:22" x14ac:dyDescent="0.25">
      <c r="A40" s="18" t="s">
        <v>41</v>
      </c>
      <c r="B40" s="11"/>
      <c r="C40" t="s">
        <v>42</v>
      </c>
      <c r="D40" s="14"/>
      <c r="E40" s="14"/>
      <c r="F40" s="14"/>
      <c r="G40" s="14"/>
      <c r="H40" s="14">
        <v>13910262</v>
      </c>
      <c r="I40" s="14">
        <v>11983528</v>
      </c>
      <c r="J40" s="14">
        <v>12207787</v>
      </c>
      <c r="K40" s="14">
        <v>12313859</v>
      </c>
      <c r="L40" s="14">
        <v>14987152</v>
      </c>
      <c r="M40" s="14">
        <v>15030601</v>
      </c>
      <c r="N40" s="14"/>
      <c r="O40" s="14">
        <v>11864105</v>
      </c>
      <c r="P40" s="14">
        <v>12221251</v>
      </c>
      <c r="Q40" s="14">
        <v>11942520</v>
      </c>
      <c r="R40" s="14">
        <v>16913574</v>
      </c>
      <c r="S40" s="14">
        <v>12617285</v>
      </c>
      <c r="T40" s="14">
        <v>16591686</v>
      </c>
      <c r="V40" s="44"/>
    </row>
    <row r="41" spans="1:22" x14ac:dyDescent="0.25">
      <c r="A41" s="18" t="s">
        <v>41</v>
      </c>
      <c r="B41" s="11"/>
      <c r="C41" t="s">
        <v>43</v>
      </c>
      <c r="D41" s="14"/>
      <c r="E41" s="14"/>
      <c r="F41" s="14"/>
      <c r="G41" s="14"/>
      <c r="H41" s="14">
        <v>-13739801</v>
      </c>
      <c r="I41" s="14">
        <v>-14445243</v>
      </c>
      <c r="J41" s="14">
        <v>-17335755</v>
      </c>
      <c r="K41" s="14">
        <v>-16821641</v>
      </c>
      <c r="L41" s="14">
        <v>-14958368</v>
      </c>
      <c r="M41" s="14">
        <v>-14700933</v>
      </c>
      <c r="N41" s="14"/>
      <c r="O41" s="14">
        <v>-14589960</v>
      </c>
      <c r="P41" s="14">
        <v>-11393793</v>
      </c>
      <c r="Q41" s="14">
        <v>-15601386</v>
      </c>
      <c r="R41" s="14">
        <v>-17250588</v>
      </c>
      <c r="S41" s="14">
        <v>-12996193</v>
      </c>
      <c r="T41" s="14">
        <v>-16355305</v>
      </c>
      <c r="V41" s="44"/>
    </row>
    <row r="42" spans="1:22" x14ac:dyDescent="0.25">
      <c r="C42" t="s">
        <v>45</v>
      </c>
      <c r="D42" s="14"/>
      <c r="E42" s="14"/>
      <c r="F42" s="14"/>
      <c r="G42" s="14"/>
      <c r="H42" s="14">
        <f t="shared" ref="H42:Q42" si="14">+H41+H40</f>
        <v>170461</v>
      </c>
      <c r="I42" s="14">
        <f t="shared" si="14"/>
        <v>-2461715</v>
      </c>
      <c r="J42" s="14">
        <f t="shared" si="14"/>
        <v>-5127968</v>
      </c>
      <c r="K42" s="14">
        <f t="shared" si="14"/>
        <v>-4507782</v>
      </c>
      <c r="L42" s="14">
        <f t="shared" si="14"/>
        <v>28784</v>
      </c>
      <c r="M42" s="14">
        <f t="shared" si="14"/>
        <v>329668</v>
      </c>
      <c r="N42" s="14">
        <f t="shared" si="14"/>
        <v>0</v>
      </c>
      <c r="O42" s="14">
        <f t="shared" si="14"/>
        <v>-2725855</v>
      </c>
      <c r="P42" s="14">
        <f t="shared" si="14"/>
        <v>827458</v>
      </c>
      <c r="Q42" s="14">
        <f t="shared" si="14"/>
        <v>-3658866</v>
      </c>
      <c r="R42" s="14">
        <f>+R41+R40</f>
        <v>-337014</v>
      </c>
      <c r="S42" s="14">
        <f>+S41+S40</f>
        <v>-378908</v>
      </c>
      <c r="T42" s="14">
        <f>+T41+T40</f>
        <v>236381</v>
      </c>
      <c r="V42" s="44"/>
    </row>
    <row r="43" spans="1:22" x14ac:dyDescent="0.25">
      <c r="A43" s="11"/>
      <c r="B43" s="1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2" x14ac:dyDescent="0.25">
      <c r="A44" s="2">
        <v>15</v>
      </c>
      <c r="B44" s="2" t="s">
        <v>7</v>
      </c>
      <c r="C44" t="s">
        <v>10</v>
      </c>
      <c r="D44" s="14">
        <v>65788765</v>
      </c>
      <c r="E44" s="14">
        <v>63446336</v>
      </c>
      <c r="F44" s="14">
        <v>63009282</v>
      </c>
      <c r="G44" s="14">
        <v>63740727</v>
      </c>
      <c r="H44" s="14">
        <v>64752146</v>
      </c>
      <c r="I44" s="14">
        <v>65582876</v>
      </c>
      <c r="J44" s="14">
        <v>66756509</v>
      </c>
      <c r="K44" s="14">
        <v>66973776</v>
      </c>
      <c r="L44" s="14">
        <v>66139451</v>
      </c>
      <c r="M44" s="14">
        <v>64653699</v>
      </c>
      <c r="N44" s="14"/>
      <c r="O44" s="14">
        <v>65637224</v>
      </c>
      <c r="P44" s="14">
        <v>65590030</v>
      </c>
      <c r="Q44" s="14">
        <v>65566482</v>
      </c>
      <c r="R44" s="14">
        <v>65898467</v>
      </c>
      <c r="S44" s="14">
        <v>66392563</v>
      </c>
      <c r="T44" s="14">
        <v>66370664</v>
      </c>
      <c r="V44" s="17" t="s">
        <v>40</v>
      </c>
    </row>
    <row r="45" spans="1:22" x14ac:dyDescent="0.25">
      <c r="A45" s="2">
        <v>15</v>
      </c>
      <c r="B45" s="2" t="s">
        <v>8</v>
      </c>
      <c r="C45" t="s">
        <v>1</v>
      </c>
      <c r="D45" s="14">
        <v>113662444</v>
      </c>
      <c r="E45" s="14">
        <v>115079302</v>
      </c>
      <c r="F45" s="14">
        <v>114712633</v>
      </c>
      <c r="G45" s="14">
        <v>114327931</v>
      </c>
      <c r="H45" s="14">
        <v>108261718</v>
      </c>
      <c r="I45" s="14">
        <v>115149448</v>
      </c>
      <c r="J45" s="14">
        <v>112547500</v>
      </c>
      <c r="K45" s="14">
        <v>112445305</v>
      </c>
      <c r="L45" s="14">
        <v>109348725</v>
      </c>
      <c r="M45" s="14">
        <v>109489146</v>
      </c>
      <c r="N45" s="14"/>
      <c r="O45" s="14">
        <v>113886218</v>
      </c>
      <c r="P45" s="14">
        <v>112580716</v>
      </c>
      <c r="Q45" s="14">
        <v>116194486</v>
      </c>
      <c r="R45" s="14">
        <v>119748571</v>
      </c>
      <c r="S45" s="14">
        <v>117146384</v>
      </c>
      <c r="T45" s="14">
        <v>124057229</v>
      </c>
    </row>
    <row r="46" spans="1:22" x14ac:dyDescent="0.25">
      <c r="C46" t="s">
        <v>60</v>
      </c>
      <c r="D46" s="21">
        <f t="shared" ref="D46:E46" si="15">+D44/D45</f>
        <v>0.57880829132972011</v>
      </c>
      <c r="E46" s="21">
        <f t="shared" si="15"/>
        <v>0.55132708399639063</v>
      </c>
      <c r="F46" s="21">
        <f>+F44/F45</f>
        <v>0.54927936315436154</v>
      </c>
      <c r="G46" s="21">
        <f>+G44/G45</f>
        <v>0.55752541345299078</v>
      </c>
      <c r="H46" s="21">
        <f t="shared" ref="H46:J46" si="16">+H44/H45</f>
        <v>0.59810750463058415</v>
      </c>
      <c r="I46" s="21">
        <f t="shared" si="16"/>
        <v>0.56954572635033385</v>
      </c>
      <c r="J46" s="21">
        <f t="shared" si="16"/>
        <v>0.59314075390390719</v>
      </c>
      <c r="K46" s="21">
        <f t="shared" ref="K46:P46" si="17">+K44/K45</f>
        <v>0.59561202666487501</v>
      </c>
      <c r="L46" s="21">
        <f t="shared" si="17"/>
        <v>0.60484885397612087</v>
      </c>
      <c r="M46" s="21">
        <f t="shared" si="17"/>
        <v>0.59050327235176348</v>
      </c>
      <c r="N46" s="21"/>
      <c r="O46" s="21">
        <f t="shared" si="17"/>
        <v>0.57634036104351094</v>
      </c>
      <c r="P46" s="21">
        <f t="shared" si="17"/>
        <v>0.58260448441276569</v>
      </c>
      <c r="Q46" s="21">
        <f>+Q44/Q45</f>
        <v>0.56428221559498104</v>
      </c>
      <c r="R46" s="21">
        <f>+R44/R45</f>
        <v>0.55030691764998185</v>
      </c>
      <c r="S46" s="21">
        <f>+S44/S45</f>
        <v>0.56674871842395069</v>
      </c>
      <c r="T46" s="21">
        <f>+T44/T45</f>
        <v>0.53500037470609629</v>
      </c>
    </row>
    <row r="47" spans="1:22" x14ac:dyDescent="0.2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22" x14ac:dyDescent="0.25">
      <c r="A48" s="2">
        <v>16</v>
      </c>
      <c r="B48" s="2" t="s">
        <v>7</v>
      </c>
      <c r="C48" t="s">
        <v>12</v>
      </c>
      <c r="D48" s="14">
        <f>18948762+6056465</f>
        <v>25005227</v>
      </c>
      <c r="E48" s="14">
        <f>20004027+5802103</f>
        <v>25806130</v>
      </c>
      <c r="F48" s="14">
        <v>19311500</v>
      </c>
      <c r="G48" s="14">
        <v>18720103</v>
      </c>
      <c r="H48" s="14">
        <v>19643450</v>
      </c>
      <c r="I48" s="14">
        <v>19430175</v>
      </c>
      <c r="J48" s="14">
        <v>18366993</v>
      </c>
      <c r="K48" s="14">
        <v>18320554</v>
      </c>
      <c r="L48" s="14">
        <v>18339473</v>
      </c>
      <c r="M48" s="14">
        <v>18284068</v>
      </c>
      <c r="N48" s="14"/>
      <c r="O48" s="14">
        <v>20971459</v>
      </c>
      <c r="P48" s="14">
        <v>18543995</v>
      </c>
      <c r="Q48" s="14">
        <v>19719436</v>
      </c>
      <c r="R48" s="14">
        <v>20829309</v>
      </c>
      <c r="S48" s="14">
        <v>18128916</v>
      </c>
      <c r="T48" s="14">
        <v>20953161</v>
      </c>
      <c r="V48" s="17" t="s">
        <v>40</v>
      </c>
    </row>
    <row r="49" spans="1:20" x14ac:dyDescent="0.2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20" x14ac:dyDescent="0.25">
      <c r="A50" s="2">
        <v>17</v>
      </c>
      <c r="B50" s="13" t="s">
        <v>7</v>
      </c>
      <c r="C50" t="s">
        <v>13</v>
      </c>
      <c r="D50" s="14">
        <f t="shared" ref="D50:E50" si="18">+D44+D35+D14+D48+D23+D39</f>
        <v>794395236</v>
      </c>
      <c r="E50" s="14">
        <f t="shared" si="18"/>
        <v>646234680</v>
      </c>
      <c r="F50" s="14">
        <f>+F44+F35+F14+F48+F23+F39</f>
        <v>944833774</v>
      </c>
      <c r="G50" s="14">
        <f>+G44+G35+G14+G48+G23+G39</f>
        <v>699248891</v>
      </c>
      <c r="H50" s="14">
        <f t="shared" ref="H50:J50" si="19">+H44+H35+H14+H48+H23+H39</f>
        <v>602203123</v>
      </c>
      <c r="I50" s="14">
        <f t="shared" si="19"/>
        <v>551403366</v>
      </c>
      <c r="J50" s="14">
        <f t="shared" si="19"/>
        <v>563837694</v>
      </c>
      <c r="K50" s="14">
        <f t="shared" ref="K50:P50" si="20">+K44+K35+K14+K48+K23+K39</f>
        <v>558664913</v>
      </c>
      <c r="L50" s="14">
        <f t="shared" si="20"/>
        <v>565048906</v>
      </c>
      <c r="M50" s="14">
        <f t="shared" si="20"/>
        <v>558994359</v>
      </c>
      <c r="N50" s="14">
        <f>+N44+N35+N14+N48+N23+N39</f>
        <v>0</v>
      </c>
      <c r="O50" s="14">
        <f t="shared" si="20"/>
        <v>548926458</v>
      </c>
      <c r="P50" s="14">
        <f t="shared" si="20"/>
        <v>633647167</v>
      </c>
      <c r="Q50" s="14">
        <f>+Q44+Q35+Q14+Q48+Q23+Q39</f>
        <v>579530809</v>
      </c>
      <c r="R50" s="14">
        <f>+R44+R35+R14+R48+R23+R39+R24+R28</f>
        <v>660585307</v>
      </c>
      <c r="S50" s="14">
        <f>+S44+S35+S14+S48+S23+S39+S24+S28</f>
        <v>619824716</v>
      </c>
      <c r="T50" s="3">
        <v>584309670</v>
      </c>
    </row>
    <row r="51" spans="1:20" x14ac:dyDescent="0.25">
      <c r="A51" s="2">
        <v>17</v>
      </c>
      <c r="B51" s="13" t="s">
        <v>8</v>
      </c>
      <c r="C51" t="s">
        <v>1</v>
      </c>
      <c r="D51" s="14">
        <v>106543773</v>
      </c>
      <c r="E51" s="14">
        <v>106096144</v>
      </c>
      <c r="F51" s="14">
        <v>105735627</v>
      </c>
      <c r="G51" s="14">
        <v>105658469</v>
      </c>
      <c r="H51" s="14">
        <v>104941625</v>
      </c>
      <c r="I51" s="14">
        <v>108764276</v>
      </c>
      <c r="J51" s="14">
        <v>108811901</v>
      </c>
      <c r="K51" s="14">
        <v>109222991</v>
      </c>
      <c r="L51" s="14">
        <v>109062874</v>
      </c>
      <c r="M51" s="14">
        <v>109163172</v>
      </c>
      <c r="N51" s="14"/>
      <c r="O51" s="14">
        <v>110108310</v>
      </c>
      <c r="P51" s="14">
        <v>110453764</v>
      </c>
      <c r="Q51" s="14">
        <v>109660075</v>
      </c>
      <c r="R51" s="14">
        <v>110787566</v>
      </c>
      <c r="S51" s="14">
        <v>112624004</v>
      </c>
      <c r="T51" s="14">
        <v>114511810</v>
      </c>
    </row>
    <row r="52" spans="1:20" x14ac:dyDescent="0.25">
      <c r="A52" s="13"/>
      <c r="B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.75" x14ac:dyDescent="0.25">
      <c r="A53" s="39">
        <v>17</v>
      </c>
      <c r="B53" s="39" t="s">
        <v>56</v>
      </c>
      <c r="C53" s="40" t="s">
        <v>14</v>
      </c>
      <c r="D53" s="41">
        <f t="shared" ref="D53:E53" si="21">+D50/D51</f>
        <v>7.4560456574031786</v>
      </c>
      <c r="E53" s="41">
        <f t="shared" si="21"/>
        <v>6.091028906762153</v>
      </c>
      <c r="F53" s="41">
        <f>+F50/F51</f>
        <v>8.9358128457497106</v>
      </c>
      <c r="G53" s="41">
        <f>+G50/G51</f>
        <v>6.6180108193693403</v>
      </c>
      <c r="H53" s="41">
        <f t="shared" ref="H53:J53" si="22">+H50/H51</f>
        <v>5.7384581475653729</v>
      </c>
      <c r="I53" s="41">
        <f t="shared" si="22"/>
        <v>5.0697102603799795</v>
      </c>
      <c r="J53" s="41">
        <f t="shared" si="22"/>
        <v>5.1817649431563559</v>
      </c>
      <c r="K53" s="41">
        <f t="shared" ref="K53:P53" si="23">+K50/K51</f>
        <v>5.1149021637761232</v>
      </c>
      <c r="L53" s="41">
        <f t="shared" si="23"/>
        <v>5.1809464144508057</v>
      </c>
      <c r="M53" s="41">
        <f t="shared" si="23"/>
        <v>5.1207229394177007</v>
      </c>
      <c r="N53" s="41"/>
      <c r="O53" s="41">
        <f t="shared" si="23"/>
        <v>4.9853317883091659</v>
      </c>
      <c r="P53" s="41">
        <f t="shared" si="23"/>
        <v>5.7367639096482037</v>
      </c>
      <c r="Q53" s="41">
        <f>+Q50/Q51</f>
        <v>5.2847931118048201</v>
      </c>
      <c r="R53" s="41">
        <f>+R50/R51</f>
        <v>5.9626303821856688</v>
      </c>
      <c r="S53" s="41">
        <f>+S50/S51</f>
        <v>5.503486770013966</v>
      </c>
      <c r="T53" s="41">
        <f>+T50/T51</f>
        <v>5.102614918059543</v>
      </c>
    </row>
    <row r="54" spans="1:20" hidden="1" x14ac:dyDescent="0.25">
      <c r="Q54" s="3"/>
      <c r="R54" s="3"/>
      <c r="S54" s="3"/>
    </row>
    <row r="55" spans="1:20" hidden="1" x14ac:dyDescent="0.25">
      <c r="C55" t="s">
        <v>57</v>
      </c>
      <c r="D55" s="12">
        <f t="shared" ref="D55:Q55" si="24">(-D51+D45)/D51</f>
        <v>6.6814519512088236E-2</v>
      </c>
      <c r="E55" s="12">
        <f>(-E51+E45)/E51</f>
        <v>8.4669976318837756E-2</v>
      </c>
      <c r="F55" s="12">
        <f>(-F51+F45)/F51</f>
        <v>8.4900484866846246E-2</v>
      </c>
      <c r="G55" s="12">
        <f t="shared" si="24"/>
        <v>8.205174731426404E-2</v>
      </c>
      <c r="H55" s="12">
        <f t="shared" si="24"/>
        <v>3.1637522289177433E-2</v>
      </c>
      <c r="I55" s="12">
        <f t="shared" si="24"/>
        <v>5.8706518673465907E-2</v>
      </c>
      <c r="J55" s="12">
        <f t="shared" si="24"/>
        <v>3.4330794386176561E-2</v>
      </c>
      <c r="K55" s="12">
        <f t="shared" si="24"/>
        <v>2.9502158570259261E-2</v>
      </c>
      <c r="L55" s="12">
        <f>(-L51+L45)/L51</f>
        <v>2.6209743931743445E-3</v>
      </c>
      <c r="M55" s="12">
        <f t="shared" si="24"/>
        <v>2.9861169662603795E-3</v>
      </c>
      <c r="N55" s="12" t="e">
        <f t="shared" si="24"/>
        <v>#DIV/0!</v>
      </c>
      <c r="O55" s="12">
        <f t="shared" si="24"/>
        <v>3.4310834486516048E-2</v>
      </c>
      <c r="P55" s="12">
        <f t="shared" si="24"/>
        <v>1.9256491793253873E-2</v>
      </c>
      <c r="Q55" s="12">
        <f t="shared" si="24"/>
        <v>5.9587876444549215E-2</v>
      </c>
      <c r="R55" s="12">
        <f>(-R51+R45)/R51</f>
        <v>8.0884573274224658E-2</v>
      </c>
      <c r="S55" s="12">
        <f>(-S51+S45)/S51</f>
        <v>4.0154672533219471E-2</v>
      </c>
    </row>
    <row r="56" spans="1:20" hidden="1" x14ac:dyDescent="0.25">
      <c r="Q56" s="3"/>
    </row>
    <row r="57" spans="1:20" hidden="1" x14ac:dyDescent="0.25">
      <c r="C57" t="s">
        <v>63</v>
      </c>
      <c r="D57" s="32">
        <f t="shared" ref="D57:R57" si="25">+D18</f>
        <v>56683010</v>
      </c>
      <c r="E57" s="32">
        <f t="shared" si="25"/>
        <v>51443652</v>
      </c>
      <c r="F57" s="32">
        <f t="shared" si="25"/>
        <v>52909040</v>
      </c>
      <c r="G57" s="32">
        <f t="shared" si="25"/>
        <v>52032570</v>
      </c>
      <c r="H57" s="32">
        <f t="shared" si="25"/>
        <v>53897624</v>
      </c>
      <c r="I57" s="32">
        <f t="shared" si="25"/>
        <v>49433433</v>
      </c>
      <c r="J57" s="32">
        <f t="shared" si="25"/>
        <v>67754524</v>
      </c>
      <c r="K57" s="32">
        <f t="shared" si="25"/>
        <v>68029210</v>
      </c>
      <c r="L57" s="32">
        <f t="shared" si="25"/>
        <v>69940889</v>
      </c>
      <c r="M57" s="32">
        <f t="shared" si="25"/>
        <v>71172209</v>
      </c>
      <c r="N57" s="32">
        <f t="shared" si="25"/>
        <v>0</v>
      </c>
      <c r="O57" s="32">
        <f t="shared" si="25"/>
        <v>68366275</v>
      </c>
      <c r="P57" s="32">
        <f t="shared" si="25"/>
        <v>73217730</v>
      </c>
      <c r="Q57" s="32">
        <f t="shared" si="25"/>
        <v>81743587</v>
      </c>
      <c r="R57" s="32">
        <f t="shared" si="25"/>
        <v>74434458</v>
      </c>
      <c r="S57" s="32">
        <f>+S18</f>
        <v>70897170</v>
      </c>
    </row>
    <row r="58" spans="1:20" hidden="1" x14ac:dyDescent="0.25">
      <c r="C58" t="s">
        <v>64</v>
      </c>
      <c r="D58" s="32">
        <f t="shared" ref="D58:R58" si="26">+D36</f>
        <v>54384137</v>
      </c>
      <c r="E58" s="32">
        <f t="shared" si="26"/>
        <v>67183396</v>
      </c>
      <c r="F58" s="32">
        <f t="shared" si="26"/>
        <v>65896429</v>
      </c>
      <c r="G58" s="32">
        <f t="shared" si="26"/>
        <v>66094188</v>
      </c>
      <c r="H58" s="32">
        <f t="shared" si="26"/>
        <v>60344310</v>
      </c>
      <c r="I58" s="32">
        <f t="shared" si="26"/>
        <v>69010913</v>
      </c>
      <c r="J58" s="32">
        <f t="shared" si="26"/>
        <v>51921493</v>
      </c>
      <c r="K58" s="32">
        <f t="shared" si="26"/>
        <v>51441643</v>
      </c>
      <c r="L58" s="32">
        <f t="shared" si="26"/>
        <v>44740275</v>
      </c>
      <c r="M58" s="32">
        <f t="shared" si="26"/>
        <v>43358513</v>
      </c>
      <c r="N58" s="32">
        <f t="shared" si="26"/>
        <v>0</v>
      </c>
      <c r="O58" s="32">
        <f t="shared" si="26"/>
        <v>49139497</v>
      </c>
      <c r="P58" s="32">
        <f t="shared" si="26"/>
        <v>41119222</v>
      </c>
      <c r="Q58" s="32">
        <f t="shared" si="26"/>
        <v>37421943</v>
      </c>
      <c r="R58" s="32">
        <f t="shared" si="26"/>
        <v>42429544</v>
      </c>
      <c r="S58" s="32">
        <f>+S36</f>
        <v>48435465</v>
      </c>
    </row>
    <row r="59" spans="1:20" hidden="1" x14ac:dyDescent="0.25">
      <c r="C59" t="s">
        <v>65</v>
      </c>
      <c r="D59" s="32">
        <f t="shared" ref="D59:R59" si="27">+D58+D57</f>
        <v>111067147</v>
      </c>
      <c r="E59" s="32">
        <f t="shared" si="27"/>
        <v>118627048</v>
      </c>
      <c r="F59" s="32">
        <f t="shared" si="27"/>
        <v>118805469</v>
      </c>
      <c r="G59" s="32">
        <f t="shared" si="27"/>
        <v>118126758</v>
      </c>
      <c r="H59" s="32">
        <f t="shared" si="27"/>
        <v>114241934</v>
      </c>
      <c r="I59" s="32">
        <f t="shared" si="27"/>
        <v>118444346</v>
      </c>
      <c r="J59" s="32">
        <f t="shared" si="27"/>
        <v>119676017</v>
      </c>
      <c r="K59" s="32">
        <f t="shared" si="27"/>
        <v>119470853</v>
      </c>
      <c r="L59" s="32">
        <f t="shared" si="27"/>
        <v>114681164</v>
      </c>
      <c r="M59" s="32">
        <f t="shared" si="27"/>
        <v>114530722</v>
      </c>
      <c r="N59" s="32">
        <f t="shared" si="27"/>
        <v>0</v>
      </c>
      <c r="O59" s="32">
        <f t="shared" si="27"/>
        <v>117505772</v>
      </c>
      <c r="P59" s="32">
        <f t="shared" si="27"/>
        <v>114336952</v>
      </c>
      <c r="Q59" s="32">
        <f t="shared" si="27"/>
        <v>119165530</v>
      </c>
      <c r="R59" s="32">
        <f t="shared" si="27"/>
        <v>116864002</v>
      </c>
      <c r="S59" s="32">
        <f>+S58+S57</f>
        <v>119332635</v>
      </c>
    </row>
    <row r="60" spans="1:20" hidden="1" x14ac:dyDescent="0.25">
      <c r="Q60" s="3"/>
    </row>
    <row r="61" spans="1:20" hidden="1" x14ac:dyDescent="0.25">
      <c r="A61" s="13"/>
      <c r="B61" s="13"/>
      <c r="Q61" s="3"/>
    </row>
    <row r="62" spans="1:20" hidden="1" x14ac:dyDescent="0.25">
      <c r="C62" t="s">
        <v>66</v>
      </c>
      <c r="D62" s="33">
        <f t="shared" ref="D62:M62" si="28">+D37</f>
        <v>9.0705016795614508</v>
      </c>
      <c r="E62" s="33">
        <f t="shared" si="28"/>
        <v>5.4436205040900285</v>
      </c>
      <c r="F62" s="33">
        <f t="shared" si="28"/>
        <v>9.5031947482313495</v>
      </c>
      <c r="G62" s="33">
        <f t="shared" si="28"/>
        <v>5.8539641639897297</v>
      </c>
      <c r="H62" s="33">
        <f t="shared" si="28"/>
        <v>4.3478110860825154</v>
      </c>
      <c r="I62" s="33">
        <f t="shared" si="28"/>
        <v>3.3006497972284472</v>
      </c>
      <c r="J62" s="33">
        <f t="shared" si="28"/>
        <v>4.17771994730583</v>
      </c>
      <c r="K62" s="33">
        <f t="shared" si="28"/>
        <v>3.8945273579228408</v>
      </c>
      <c r="L62" s="33">
        <f t="shared" si="28"/>
        <v>4.1930630511323415</v>
      </c>
      <c r="M62" s="33">
        <f t="shared" si="28"/>
        <v>4.0536930083372553</v>
      </c>
      <c r="O62" s="33">
        <f>+O37</f>
        <v>3.3199455012736494</v>
      </c>
      <c r="P62" s="33">
        <f>+P37</f>
        <v>4.7371629258938803</v>
      </c>
      <c r="Q62" s="33">
        <f>+Q37</f>
        <v>3.9716946284697188</v>
      </c>
      <c r="R62" s="33">
        <f>+R37</f>
        <v>4.8713206297951261</v>
      </c>
      <c r="S62" s="33">
        <f>+S37</f>
        <v>3.9076871668311637</v>
      </c>
    </row>
    <row r="63" spans="1:20" hidden="1" x14ac:dyDescent="0.25">
      <c r="A63" s="13"/>
      <c r="B63" s="13"/>
      <c r="C63" t="s">
        <v>68</v>
      </c>
      <c r="D63" s="33">
        <f t="shared" ref="D63:M63" si="29">+D65</f>
        <v>3.4314249719624983</v>
      </c>
      <c r="E63" s="33">
        <f t="shared" si="29"/>
        <v>4.0955922997068717</v>
      </c>
      <c r="F63" s="33">
        <f t="shared" si="29"/>
        <v>4.9922594513149363</v>
      </c>
      <c r="G63" s="33">
        <f t="shared" si="29"/>
        <v>4.6349741902043275</v>
      </c>
      <c r="H63" s="33">
        <f t="shared" si="29"/>
        <v>4.6233766260271514</v>
      </c>
      <c r="I63" s="33">
        <f t="shared" si="29"/>
        <v>5.0472088798688128</v>
      </c>
      <c r="J63" s="33">
        <f t="shared" si="29"/>
        <v>4.1220656202971773</v>
      </c>
      <c r="K63" s="33">
        <f t="shared" si="29"/>
        <v>4.2645914306516275</v>
      </c>
      <c r="L63" s="33">
        <f t="shared" si="29"/>
        <v>4.1904303932996907</v>
      </c>
      <c r="M63" s="33">
        <f t="shared" si="29"/>
        <v>4.2153654384958035</v>
      </c>
      <c r="O63" s="33">
        <f>+O65</f>
        <v>4.5962486181966185</v>
      </c>
      <c r="P63" s="33">
        <f>+P65</f>
        <v>4.8004949893966939</v>
      </c>
      <c r="Q63" s="33">
        <f>+Q65</f>
        <v>4.3496745133046337</v>
      </c>
      <c r="R63" s="33">
        <f>+R19</f>
        <v>4.7658325924164275</v>
      </c>
      <c r="S63" s="33">
        <f>+S19</f>
        <v>4.5551371745925611</v>
      </c>
    </row>
    <row r="64" spans="1:20" hidden="1" x14ac:dyDescent="0.25">
      <c r="A64" s="13"/>
      <c r="B64" s="13"/>
      <c r="C64" t="s">
        <v>69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O64" s="33"/>
      <c r="P64" s="33"/>
      <c r="Q64" s="33"/>
      <c r="R64" s="33">
        <f>+R20</f>
        <v>4.8879194302409887</v>
      </c>
      <c r="S64" s="33">
        <f>+S20</f>
        <v>6.0537881807224867</v>
      </c>
    </row>
    <row r="65" spans="3:19" hidden="1" x14ac:dyDescent="0.25">
      <c r="C65" t="s">
        <v>67</v>
      </c>
      <c r="D65" s="33">
        <f t="shared" ref="D65:L65" si="30">+D33</f>
        <v>3.4314249719624983</v>
      </c>
      <c r="E65" s="33">
        <f t="shared" si="30"/>
        <v>4.0955922997068717</v>
      </c>
      <c r="F65" s="33">
        <f t="shared" si="30"/>
        <v>4.9922594513149363</v>
      </c>
      <c r="G65" s="33">
        <f t="shared" si="30"/>
        <v>4.6349741902043275</v>
      </c>
      <c r="H65" s="33">
        <f t="shared" si="30"/>
        <v>4.6233766260271514</v>
      </c>
      <c r="I65" s="33">
        <f t="shared" si="30"/>
        <v>5.0472088798688128</v>
      </c>
      <c r="J65" s="33">
        <f t="shared" si="30"/>
        <v>4.1220656202971773</v>
      </c>
      <c r="K65" s="33">
        <f t="shared" si="30"/>
        <v>4.2645914306516275</v>
      </c>
      <c r="L65" s="33">
        <f t="shared" si="30"/>
        <v>4.1904303932996907</v>
      </c>
      <c r="M65" s="33">
        <f>+M33</f>
        <v>4.2153654384958035</v>
      </c>
      <c r="O65" s="33">
        <f t="shared" ref="O65:R65" si="31">+O33</f>
        <v>4.5962486181966185</v>
      </c>
      <c r="P65" s="33">
        <f t="shared" si="31"/>
        <v>4.8004949893966939</v>
      </c>
      <c r="Q65" s="33">
        <f t="shared" si="31"/>
        <v>4.3496745133046337</v>
      </c>
      <c r="R65" s="33">
        <f t="shared" si="31"/>
        <v>4.9735259038226625</v>
      </c>
      <c r="S65" s="33">
        <f>+S33</f>
        <v>4.8968298452533441</v>
      </c>
    </row>
    <row r="66" spans="3:19" hidden="1" x14ac:dyDescent="0.25"/>
  </sheetData>
  <mergeCells count="5">
    <mergeCell ref="A8:B8"/>
    <mergeCell ref="V39:V42"/>
    <mergeCell ref="A3:T3"/>
    <mergeCell ref="A4:T4"/>
    <mergeCell ref="A5:T5"/>
  </mergeCells>
  <printOptions horizontalCentered="1"/>
  <pageMargins left="0.7" right="0.7" top="0.75" bottom="0.75" header="0.3" footer="0.3"/>
  <pageSetup scale="68" orientation="portrait" r:id="rId1"/>
  <headerFooter>
    <oddHeader>&amp;RDPU Exhibit 1.1</oddHeader>
    <oddFooter>&amp;Z&amp;F</oddFooter>
  </headerFooter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S12" sqref="S12"/>
    </sheetView>
  </sheetViews>
  <sheetFormatPr defaultRowHeight="15" x14ac:dyDescent="0.25"/>
  <cols>
    <col min="1" max="1" width="22.28515625" customWidth="1"/>
    <col min="2" max="7" width="9.7109375" hidden="1" customWidth="1"/>
    <col min="8" max="11" width="9.7109375" customWidth="1"/>
    <col min="12" max="12" width="9.7109375" hidden="1" customWidth="1"/>
    <col min="13" max="18" width="9.7109375" customWidth="1"/>
  </cols>
  <sheetData>
    <row r="1" spans="1:18" x14ac:dyDescent="0.25">
      <c r="B1" s="7" t="s">
        <v>29</v>
      </c>
      <c r="C1" s="7" t="s">
        <v>28</v>
      </c>
      <c r="D1" s="7" t="s">
        <v>26</v>
      </c>
      <c r="E1" s="7" t="s">
        <v>27</v>
      </c>
      <c r="F1" s="7" t="s">
        <v>18</v>
      </c>
      <c r="G1" s="7" t="s">
        <v>25</v>
      </c>
      <c r="H1" s="7" t="s">
        <v>24</v>
      </c>
      <c r="I1" s="7" t="s">
        <v>23</v>
      </c>
      <c r="J1" s="25" t="s">
        <v>17</v>
      </c>
      <c r="K1" s="25" t="s">
        <v>16</v>
      </c>
      <c r="L1" s="25" t="s">
        <v>20</v>
      </c>
      <c r="M1" s="25" t="s">
        <v>19</v>
      </c>
      <c r="N1" s="25" t="s">
        <v>15</v>
      </c>
      <c r="O1" s="25" t="s">
        <v>2</v>
      </c>
      <c r="P1" s="25" t="s">
        <v>30</v>
      </c>
      <c r="Q1" s="25" t="s">
        <v>62</v>
      </c>
      <c r="R1" s="25" t="s">
        <v>70</v>
      </c>
    </row>
    <row r="2" spans="1:18" ht="15.75" x14ac:dyDescent="0.25">
      <c r="A2" s="37" t="s">
        <v>54</v>
      </c>
      <c r="B2" s="38">
        <v>3.4314249719624983</v>
      </c>
      <c r="C2" s="38">
        <v>4.0955922997068717</v>
      </c>
      <c r="D2" s="38">
        <v>4.9922594513149363</v>
      </c>
      <c r="E2" s="38">
        <v>4.6349741902043275</v>
      </c>
      <c r="F2" s="38">
        <v>4.6233766260271514</v>
      </c>
      <c r="G2" s="38">
        <v>5.0472088798688128</v>
      </c>
      <c r="H2" s="38">
        <v>4.1220656202971773</v>
      </c>
      <c r="I2" s="38">
        <v>4.2645914306516275</v>
      </c>
      <c r="J2" s="38">
        <v>4.1904303932996907</v>
      </c>
      <c r="K2" s="38">
        <v>4.2153654384958035</v>
      </c>
      <c r="L2" s="38"/>
      <c r="M2" s="38">
        <v>4.5962486181966185</v>
      </c>
      <c r="N2" s="38">
        <v>4.8004949893966939</v>
      </c>
      <c r="O2" s="38">
        <v>4.3496745133046337</v>
      </c>
      <c r="P2" s="38">
        <v>4.9735259038226625</v>
      </c>
      <c r="Q2" s="38">
        <v>4.8968298452533441</v>
      </c>
      <c r="R2" s="38">
        <v>5.1130773862173573</v>
      </c>
    </row>
    <row r="3" spans="1:18" x14ac:dyDescent="0.25">
      <c r="A3" t="s">
        <v>55</v>
      </c>
      <c r="B3" s="36">
        <v>9.0705016795614508</v>
      </c>
      <c r="C3" s="36">
        <v>5.4436205040900285</v>
      </c>
      <c r="D3" s="36">
        <v>9.5031947482313495</v>
      </c>
      <c r="E3" s="36">
        <v>5.8539641639897297</v>
      </c>
      <c r="F3" s="36">
        <v>4.3478110860825154</v>
      </c>
      <c r="G3" s="36">
        <v>3.3006497972284472</v>
      </c>
      <c r="H3" s="36">
        <v>4.17771994730583</v>
      </c>
      <c r="I3" s="36">
        <v>3.8945273579228408</v>
      </c>
      <c r="J3" s="36">
        <v>4.1930630511323415</v>
      </c>
      <c r="K3" s="36">
        <v>4.0536930083372553</v>
      </c>
      <c r="L3" s="36"/>
      <c r="M3" s="36">
        <v>3.3199455012736494</v>
      </c>
      <c r="N3" s="36">
        <v>4.7371629258938803</v>
      </c>
      <c r="O3" s="36">
        <v>3.9716946284697188</v>
      </c>
      <c r="P3" s="36">
        <v>4.8713206297951261</v>
      </c>
      <c r="Q3" s="36">
        <v>3.9076871668311637</v>
      </c>
      <c r="R3" s="36">
        <v>2.8541703832876619</v>
      </c>
    </row>
    <row r="4" spans="1:18" x14ac:dyDescent="0.25">
      <c r="A4" t="s">
        <v>14</v>
      </c>
      <c r="B4" s="36">
        <v>7.4560456574031786</v>
      </c>
      <c r="C4" s="36">
        <v>6.091028906762153</v>
      </c>
      <c r="D4" s="36">
        <v>8.9358128457497106</v>
      </c>
      <c r="E4" s="36">
        <v>6.6180108193693403</v>
      </c>
      <c r="F4" s="36">
        <v>5.7384581475653729</v>
      </c>
      <c r="G4" s="36">
        <v>5.0697102603799795</v>
      </c>
      <c r="H4" s="36">
        <v>5.1817649431563559</v>
      </c>
      <c r="I4" s="36">
        <v>5.1149021637761232</v>
      </c>
      <c r="J4" s="36">
        <v>5.1809464144508057</v>
      </c>
      <c r="K4" s="36">
        <v>5.1207229394177007</v>
      </c>
      <c r="L4" s="36"/>
      <c r="M4" s="36">
        <v>4.9853317883091659</v>
      </c>
      <c r="N4" s="36">
        <v>5.7367639096482037</v>
      </c>
      <c r="O4" s="36">
        <v>5.2847931118048201</v>
      </c>
      <c r="P4" s="36">
        <v>5.9626303821856688</v>
      </c>
      <c r="Q4" s="36">
        <v>5.503486770013966</v>
      </c>
      <c r="R4" s="36">
        <v>5.1044481962166177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191 Filing - Exhibit 1.4</vt:lpstr>
      <vt:lpstr>Sheet2</vt:lpstr>
      <vt:lpstr>Sheet3</vt:lpstr>
      <vt:lpstr>'191 Filing - Exhibit 1.4'!Print_Area</vt:lpstr>
    </vt:vector>
  </TitlesOfParts>
  <Company>Dept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Wheelwright</dc:creator>
  <cp:lastModifiedBy>laurieharris</cp:lastModifiedBy>
  <cp:lastPrinted>2015-05-19T21:23:06Z</cp:lastPrinted>
  <dcterms:created xsi:type="dcterms:W3CDTF">2013-11-13T16:50:19Z</dcterms:created>
  <dcterms:modified xsi:type="dcterms:W3CDTF">2015-05-21T14:34:14Z</dcterms:modified>
</cp:coreProperties>
</file>