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5docs\1505718\"/>
    </mc:Choice>
  </mc:AlternateContent>
  <bookViews>
    <workbookView xWindow="0" yWindow="0" windowWidth="14370" windowHeight="7980" activeTab="1"/>
  </bookViews>
  <sheets>
    <sheet name="Exhibit 1.3" sheetId="2" r:id="rId1"/>
    <sheet name="Forecast Amortization " sheetId="1" r:id="rId2"/>
  </sheets>
  <definedNames>
    <definedName name="_xlnm.Print_Area" localSheetId="1">'Forecast Amortization '!$A$1:$H$40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B16" i="1"/>
  <c r="F16" i="1" s="1"/>
  <c r="B17" i="1" s="1"/>
  <c r="F17" i="1" s="1"/>
  <c r="B18" i="1" s="1"/>
  <c r="F18" i="1" s="1"/>
  <c r="B19" i="1" s="1"/>
  <c r="F19" i="1" s="1"/>
  <c r="B20" i="1" s="1"/>
  <c r="C5" i="1"/>
  <c r="F20" i="1" l="1"/>
  <c r="B21" i="1" s="1"/>
  <c r="F21" i="1" s="1"/>
  <c r="B22" i="1" s="1"/>
  <c r="F22" i="1" s="1"/>
  <c r="B23" i="1" s="1"/>
  <c r="F23" i="1" s="1"/>
  <c r="B24" i="1" s="1"/>
  <c r="F24" i="1" s="1"/>
  <c r="B25" i="1" s="1"/>
  <c r="F25" i="1" s="1"/>
  <c r="B26" i="1" s="1"/>
  <c r="E26" i="1" s="1"/>
  <c r="F26" i="1" l="1"/>
  <c r="B27" i="1" s="1"/>
  <c r="E27" i="1" l="1"/>
  <c r="F27" i="1" s="1"/>
  <c r="B28" i="1" l="1"/>
  <c r="C2" i="1"/>
  <c r="E28" i="1"/>
  <c r="F28" i="1" s="1"/>
  <c r="B29" i="1" l="1"/>
  <c r="C4" i="1"/>
  <c r="E29" i="1" l="1"/>
  <c r="F29" i="1" l="1"/>
  <c r="B30" i="1" s="1"/>
  <c r="E30" i="1" l="1"/>
  <c r="F30" i="1" s="1"/>
  <c r="B31" i="1" s="1"/>
  <c r="E31" i="1" l="1"/>
  <c r="F31" i="1" s="1"/>
  <c r="B32" i="1" s="1"/>
  <c r="E32" i="1" l="1"/>
  <c r="F32" i="1" l="1"/>
  <c r="B33" i="1" s="1"/>
  <c r="E33" i="1" l="1"/>
  <c r="F33" i="1" s="1"/>
  <c r="B34" i="1" s="1"/>
  <c r="E34" i="1" l="1"/>
  <c r="F34" i="1" s="1"/>
  <c r="B35" i="1" s="1"/>
  <c r="E35" i="1" l="1"/>
  <c r="F35" i="1" s="1"/>
  <c r="B36" i="1" s="1"/>
  <c r="E36" i="1" l="1"/>
  <c r="F36" i="1" s="1"/>
  <c r="B37" i="1" s="1"/>
  <c r="E37" i="1" l="1"/>
  <c r="F37" i="1" s="1"/>
  <c r="B38" i="1" s="1"/>
  <c r="E38" i="1" l="1"/>
  <c r="F38" i="1" s="1"/>
  <c r="B39" i="1" s="1"/>
  <c r="E39" i="1" l="1"/>
  <c r="F39" i="1" s="1"/>
  <c r="B40" i="1" s="1"/>
  <c r="E40" i="1" l="1"/>
  <c r="F40" i="1" l="1"/>
</calcChain>
</file>

<file path=xl/sharedStrings.xml><?xml version="1.0" encoding="utf-8"?>
<sst xmlns="http://schemas.openxmlformats.org/spreadsheetml/2006/main" count="12" uniqueCount="12">
  <si>
    <t>Amortization</t>
  </si>
  <si>
    <t>Budget (2016)</t>
  </si>
  <si>
    <t>Total Amortization</t>
  </si>
  <si>
    <t>Amortization Volumes (Dec 15 - Nov 16)</t>
  </si>
  <si>
    <t>Current Rate</t>
  </si>
  <si>
    <t>Begining Balance</t>
  </si>
  <si>
    <t>Costs</t>
  </si>
  <si>
    <t>Interest</t>
  </si>
  <si>
    <t>Ending Balance</t>
  </si>
  <si>
    <t>Dth Volumes</t>
  </si>
  <si>
    <t>Proposed Rate (Dec 15 - Nov 16)</t>
  </si>
  <si>
    <t>Beginning Balance Amortization Amount (Nov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</si>
</sst>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0"/>
    <numFmt numFmtId="166" formatCode="_(&quot;$&quot;* #,##0.0000_);_(&quot;$&quot;* \(#,##0.0000\);_(&quot;$&quot;* &quot;-&quot;??_);_(@_)"/>
    <numFmt numFmtId="167" formatCode="&quot;$&quot;#,##0.0000"/>
    <numFmt numFmtId="168" formatCode="&quot;$&quot;#,##0.00"/>
    <numFmt numFmtId="169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4" fillId="0" borderId="0" applyFont="0" applyFill="0" applyBorder="0" applyAlignment="0" applyProtection="0"/>
    <xf numFmtId="15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/>
    <xf numFmtId="3" fontId="0" fillId="2" borderId="0" xfId="0" applyNumberFormat="1" applyFont="1" applyFill="1" applyAlignment="1">
      <alignment vertical="center"/>
    </xf>
    <xf numFmtId="1" fontId="0" fillId="0" borderId="0" xfId="1" applyNumberFormat="1" applyFont="1" applyFill="1"/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6" fontId="0" fillId="0" borderId="0" xfId="2" applyNumberFormat="1" applyFont="1" applyFill="1"/>
    <xf numFmtId="167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Border="1"/>
    <xf numFmtId="3" fontId="0" fillId="0" borderId="0" xfId="0" applyNumberFormat="1" applyFont="1" applyFill="1" applyBorder="1"/>
    <xf numFmtId="168" fontId="0" fillId="0" borderId="0" xfId="0" applyNumberFormat="1" applyFont="1" applyFill="1"/>
    <xf numFmtId="0" fontId="3" fillId="0" borderId="0" xfId="0" applyFont="1" applyFill="1" applyAlignment="1">
      <alignment horizontal="center"/>
    </xf>
    <xf numFmtId="17" fontId="0" fillId="0" borderId="0" xfId="0" applyNumberFormat="1" applyFont="1" applyFill="1"/>
    <xf numFmtId="3" fontId="2" fillId="0" borderId="0" xfId="0" applyNumberFormat="1" applyFont="1" applyFill="1"/>
    <xf numFmtId="3" fontId="5" fillId="0" borderId="0" xfId="0" applyNumberFormat="1" applyFont="1" applyFill="1"/>
    <xf numFmtId="169" fontId="0" fillId="0" borderId="0" xfId="1" applyNumberFormat="1" applyFont="1" applyFill="1"/>
    <xf numFmtId="3" fontId="0" fillId="2" borderId="0" xfId="0" applyNumberFormat="1" applyFont="1" applyFill="1"/>
    <xf numFmtId="0" fontId="3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SDate" xfId="4"/>
    <cellStyle name="PSDec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65899327011996E-2"/>
          <c:y val="1.841170275998754E-2"/>
          <c:w val="0.89699613388892385"/>
          <c:h val="0.9550857785753921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'Forecast Amortization '!$A$28:$A$39</c:f>
              <c:numCache>
                <c:formatCode>mmm\-yy</c:formatCode>
                <c:ptCount val="12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</c:numCache>
            </c:numRef>
          </c:cat>
          <c:val>
            <c:numRef>
              <c:f>'Forecast Amortization '!$F$28:$F$39</c:f>
              <c:numCache>
                <c:formatCode>#,##0</c:formatCode>
                <c:ptCount val="12"/>
                <c:pt idx="0">
                  <c:v>1191812.7270401514</c:v>
                </c:pt>
                <c:pt idx="1">
                  <c:v>-1714515.5169857612</c:v>
                </c:pt>
                <c:pt idx="2">
                  <c:v>-3639456.21196198</c:v>
                </c:pt>
                <c:pt idx="3">
                  <c:v>-3721805.2366196234</c:v>
                </c:pt>
                <c:pt idx="4">
                  <c:v>-3282400.7663759841</c:v>
                </c:pt>
                <c:pt idx="5">
                  <c:v>-1709791.6770973834</c:v>
                </c:pt>
                <c:pt idx="6">
                  <c:v>382487.96828054014</c:v>
                </c:pt>
                <c:pt idx="7">
                  <c:v>2157062.110758251</c:v>
                </c:pt>
                <c:pt idx="8">
                  <c:v>3508845.0967184203</c:v>
                </c:pt>
                <c:pt idx="9">
                  <c:v>4985025.3951998586</c:v>
                </c:pt>
                <c:pt idx="10">
                  <c:v>5005583.7697840147</c:v>
                </c:pt>
                <c:pt idx="11">
                  <c:v>4212463.9016849175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376960"/>
        <c:axId val="387377352"/>
      </c:lineChart>
      <c:dateAx>
        <c:axId val="387376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87377352"/>
        <c:crosses val="autoZero"/>
        <c:auto val="1"/>
        <c:lblOffset val="100"/>
        <c:baseTimeUnit val="months"/>
      </c:dateAx>
      <c:valAx>
        <c:axId val="387377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8737696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0.26009</cdr:x>
      <cdr:y>0.02477</cdr:y>
    </cdr:from>
    <cdr:to>
      <cdr:x>0.78587</cdr:x>
      <cdr:y>0.09288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4897" y="155524"/>
          <a:ext cx="4558393" cy="4276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0"/>
            <a:t>Projected</a:t>
          </a:r>
          <a:r>
            <a:rPr lang="en-US" sz="1600" b="0" baseline="0"/>
            <a:t> Energy Efficiency Account 182.4 Balance</a:t>
          </a:r>
          <a:endParaRPr lang="en-US" sz="1600" b="0"/>
        </a:p>
      </cdr:txBody>
    </cdr:sp>
  </cdr:relSizeAnchor>
  <cdr:relSizeAnchor xmlns:cdr="http://schemas.openxmlformats.org/drawingml/2006/chartDrawing">
    <cdr:from>
      <cdr:x>0.90078</cdr:x>
      <cdr:y>0.73762</cdr:y>
    </cdr:from>
    <cdr:to>
      <cdr:x>0.97365</cdr:x>
      <cdr:y>0.97523</cdr:y>
    </cdr:to>
    <cdr:sp macro="" textlink="">
      <cdr:nvSpPr>
        <cdr:cNvPr id="3" name="TextBox 2"/>
        <cdr:cNvSpPr txBox="1"/>
      </cdr:nvSpPr>
      <cdr:spPr>
        <a:xfrm xmlns:a="http://schemas.openxmlformats.org/drawingml/2006/main" rot="5400000">
          <a:off x="7379447" y="5061372"/>
          <a:ext cx="1491924" cy="631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Questar Gas Company</a:t>
          </a:r>
        </a:p>
        <a:p xmlns:a="http://schemas.openxmlformats.org/drawingml/2006/main">
          <a:r>
            <a:rPr lang="en-US" sz="1100"/>
            <a:t>Docket No. 15-057-18</a:t>
          </a:r>
        </a:p>
        <a:p xmlns:a="http://schemas.openxmlformats.org/drawingml/2006/main">
          <a:r>
            <a:rPr lang="en-US" sz="1100"/>
            <a:t>Exhibit 1.3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>
      <pane xSplit="1" ySplit="14" topLeftCell="B25" activePane="bottomRight" state="frozen"/>
      <selection pane="topRight" activeCell="B1" sqref="B1"/>
      <selection pane="bottomLeft" activeCell="A16" sqref="A16"/>
      <selection pane="bottomRight" activeCell="I35" sqref="I35"/>
    </sheetView>
  </sheetViews>
  <sheetFormatPr defaultRowHeight="15" x14ac:dyDescent="0.25"/>
  <cols>
    <col min="1" max="1" width="45.42578125" style="1" bestFit="1" customWidth="1"/>
    <col min="2" max="2" width="16.140625" style="1" bestFit="1" customWidth="1"/>
    <col min="3" max="3" width="17" style="1" customWidth="1"/>
    <col min="4" max="4" width="17.85546875" style="1" customWidth="1"/>
    <col min="5" max="7" width="17" style="1" customWidth="1"/>
    <col min="8" max="8" width="14.28515625" style="1" bestFit="1" customWidth="1"/>
    <col min="9" max="16384" width="9.140625" style="1"/>
  </cols>
  <sheetData>
    <row r="1" spans="1:8" ht="20.25" customHeight="1" x14ac:dyDescent="0.25">
      <c r="A1" s="22"/>
      <c r="B1" s="22"/>
      <c r="C1" s="22"/>
      <c r="D1" s="22"/>
      <c r="E1" s="22"/>
      <c r="F1" s="22"/>
      <c r="G1" s="22"/>
    </row>
    <row r="2" spans="1:8" x14ac:dyDescent="0.25">
      <c r="A2" s="2" t="s">
        <v>11</v>
      </c>
      <c r="B2" s="2"/>
      <c r="C2" s="3">
        <f>F27</f>
        <v>2273834.7619927269</v>
      </c>
      <c r="E2" s="4"/>
      <c r="F2" s="4"/>
      <c r="G2" s="4"/>
    </row>
    <row r="3" spans="1:8" x14ac:dyDescent="0.25">
      <c r="A3" s="2" t="s">
        <v>1</v>
      </c>
      <c r="B3" s="2"/>
      <c r="C3" s="5">
        <v>26730000</v>
      </c>
      <c r="E3" s="4"/>
      <c r="F3" s="4"/>
      <c r="G3" s="6"/>
      <c r="H3" s="6"/>
    </row>
    <row r="4" spans="1:8" x14ac:dyDescent="0.25">
      <c r="A4" s="2" t="s">
        <v>2</v>
      </c>
      <c r="B4" s="2"/>
      <c r="C4" s="7">
        <f>SUM(C2:C3)</f>
        <v>29003834.761992726</v>
      </c>
      <c r="E4" s="4"/>
      <c r="F4" s="4"/>
      <c r="G4" s="4"/>
      <c r="H4" s="8"/>
    </row>
    <row r="5" spans="1:8" x14ac:dyDescent="0.25">
      <c r="A5" s="2" t="s">
        <v>3</v>
      </c>
      <c r="B5" s="2"/>
      <c r="C5" s="9">
        <f>+SUM(G28:G38)</f>
        <v>91595025</v>
      </c>
      <c r="E5" s="8"/>
      <c r="F5" s="8"/>
    </row>
    <row r="6" spans="1:8" x14ac:dyDescent="0.25">
      <c r="A6" s="2" t="s">
        <v>4</v>
      </c>
      <c r="B6" s="2"/>
      <c r="C6" s="10">
        <v>0.24341019216551421</v>
      </c>
      <c r="E6" s="8"/>
      <c r="F6" s="8"/>
    </row>
    <row r="7" spans="1:8" x14ac:dyDescent="0.25">
      <c r="D7" s="11"/>
      <c r="E7" s="8"/>
      <c r="F7" s="8"/>
      <c r="G7" s="23"/>
      <c r="H7" s="23"/>
    </row>
    <row r="8" spans="1:8" x14ac:dyDescent="0.25">
      <c r="A8" s="2" t="s">
        <v>10</v>
      </c>
      <c r="C8" s="10">
        <v>0.24341019216551421</v>
      </c>
      <c r="D8" s="11"/>
      <c r="E8" s="8"/>
      <c r="F8" s="8"/>
    </row>
    <row r="9" spans="1:8" x14ac:dyDescent="0.25">
      <c r="A9" s="2"/>
      <c r="B9" s="2"/>
      <c r="C9" s="10"/>
      <c r="D9" s="11"/>
      <c r="E9" s="8"/>
      <c r="F9" s="8"/>
    </row>
    <row r="10" spans="1:8" x14ac:dyDescent="0.25">
      <c r="A10" s="2"/>
      <c r="B10" s="2"/>
      <c r="C10" s="10"/>
      <c r="D10" s="11"/>
      <c r="E10" s="8"/>
      <c r="F10" s="8"/>
    </row>
    <row r="11" spans="1:8" x14ac:dyDescent="0.25">
      <c r="A11" s="2"/>
      <c r="B11" s="2"/>
      <c r="C11" s="12"/>
      <c r="D11" s="11"/>
      <c r="E11" s="8"/>
      <c r="F11" s="8"/>
    </row>
    <row r="12" spans="1:8" x14ac:dyDescent="0.25">
      <c r="A12" s="2"/>
      <c r="B12" s="2"/>
      <c r="C12" s="12"/>
      <c r="E12" s="14"/>
      <c r="F12" s="13"/>
      <c r="G12" s="13"/>
    </row>
    <row r="13" spans="1:8" x14ac:dyDescent="0.25">
      <c r="E13" s="15"/>
      <c r="F13" s="15"/>
      <c r="G13" s="15"/>
    </row>
    <row r="14" spans="1:8" x14ac:dyDescent="0.25">
      <c r="B14" s="16" t="s">
        <v>5</v>
      </c>
      <c r="C14" s="16" t="s">
        <v>6</v>
      </c>
      <c r="D14" s="16" t="s">
        <v>0</v>
      </c>
      <c r="E14" s="16" t="s">
        <v>7</v>
      </c>
      <c r="F14" s="16" t="s">
        <v>8</v>
      </c>
      <c r="G14" s="16" t="s">
        <v>9</v>
      </c>
    </row>
    <row r="15" spans="1:8" x14ac:dyDescent="0.25">
      <c r="A15" s="17">
        <v>41944</v>
      </c>
      <c r="B15" s="18">
        <v>3209233.990000017</v>
      </c>
      <c r="C15" s="18">
        <v>1787263.41</v>
      </c>
      <c r="D15" s="18">
        <v>3937665.11</v>
      </c>
      <c r="E15" s="18">
        <v>4643.0200000000004</v>
      </c>
      <c r="F15" s="18">
        <v>1063475.3100000173</v>
      </c>
      <c r="G15" s="18">
        <v>10871472</v>
      </c>
      <c r="H15" s="15"/>
    </row>
    <row r="16" spans="1:8" x14ac:dyDescent="0.25">
      <c r="A16" s="17">
        <v>41974</v>
      </c>
      <c r="B16" s="18">
        <f t="shared" ref="B16:B40" si="0">+F15</f>
        <v>1063475.3100000173</v>
      </c>
      <c r="C16" s="18">
        <v>3590067.18</v>
      </c>
      <c r="D16" s="18">
        <v>5087722.4000000004</v>
      </c>
      <c r="E16" s="18">
        <v>-3159.41</v>
      </c>
      <c r="F16" s="18">
        <f t="shared" ref="F16:F40" si="1">B16+C16-D16+E16</f>
        <v>-437339.31999998336</v>
      </c>
      <c r="G16" s="18">
        <v>16313434</v>
      </c>
    </row>
    <row r="17" spans="1:7" x14ac:dyDescent="0.25">
      <c r="A17" s="17">
        <v>42005</v>
      </c>
      <c r="B17" s="18">
        <f t="shared" si="0"/>
        <v>-437339.31999998336</v>
      </c>
      <c r="C17" s="18">
        <v>1926802.79</v>
      </c>
      <c r="D17" s="18">
        <v>4075503.95</v>
      </c>
      <c r="E17" s="18">
        <v>-13239.54</v>
      </c>
      <c r="F17" s="18">
        <f t="shared" si="1"/>
        <v>-2599280.0199999837</v>
      </c>
      <c r="G17" s="18">
        <v>12845036</v>
      </c>
    </row>
    <row r="18" spans="1:7" x14ac:dyDescent="0.25">
      <c r="A18" s="17">
        <v>42036</v>
      </c>
      <c r="B18" s="18">
        <f t="shared" si="0"/>
        <v>-2599280.0199999837</v>
      </c>
      <c r="C18" s="18">
        <v>1529525.42</v>
      </c>
      <c r="D18" s="18">
        <v>3891701.17</v>
      </c>
      <c r="E18" s="18">
        <v>-25456.400000000001</v>
      </c>
      <c r="F18" s="18">
        <f t="shared" si="1"/>
        <v>-4986912.1699999841</v>
      </c>
      <c r="G18" s="18">
        <v>10916130</v>
      </c>
    </row>
    <row r="19" spans="1:7" x14ac:dyDescent="0.25">
      <c r="A19" s="17">
        <v>42064</v>
      </c>
      <c r="B19" s="18">
        <f t="shared" si="0"/>
        <v>-4986912.1699999841</v>
      </c>
      <c r="C19" s="18">
        <v>2720563</v>
      </c>
      <c r="D19" s="18">
        <v>1902553.03</v>
      </c>
      <c r="E19" s="18">
        <v>-21417.13</v>
      </c>
      <c r="F19" s="18">
        <f t="shared" si="1"/>
        <v>-4190319.3299999842</v>
      </c>
      <c r="G19" s="18">
        <v>7838753</v>
      </c>
    </row>
    <row r="20" spans="1:7" x14ac:dyDescent="0.25">
      <c r="A20" s="17">
        <v>42095</v>
      </c>
      <c r="B20" s="18">
        <f t="shared" si="0"/>
        <v>-4190319.3299999842</v>
      </c>
      <c r="C20" s="18">
        <v>2617375</v>
      </c>
      <c r="D20" s="18">
        <v>1689528.34</v>
      </c>
      <c r="E20" s="18">
        <v>-18032.98</v>
      </c>
      <c r="F20" s="18">
        <f t="shared" si="1"/>
        <v>-3280505.6499999841</v>
      </c>
      <c r="G20" s="18">
        <v>5446703</v>
      </c>
    </row>
    <row r="21" spans="1:7" x14ac:dyDescent="0.25">
      <c r="A21" s="17">
        <v>42125</v>
      </c>
      <c r="B21" s="18">
        <f t="shared" si="0"/>
        <v>-3280505.6499999841</v>
      </c>
      <c r="C21" s="18">
        <v>1859519.88</v>
      </c>
      <c r="D21" s="18">
        <v>1041229.05</v>
      </c>
      <c r="E21" s="18">
        <v>-14029.93</v>
      </c>
      <c r="F21" s="18">
        <f t="shared" si="1"/>
        <v>-2476244.7499999846</v>
      </c>
      <c r="G21" s="18">
        <v>2611817</v>
      </c>
    </row>
    <row r="22" spans="1:7" x14ac:dyDescent="0.25">
      <c r="A22" s="17">
        <v>42156</v>
      </c>
      <c r="B22" s="18">
        <f t="shared" si="0"/>
        <v>-2476244.7499999846</v>
      </c>
      <c r="C22" s="18">
        <v>1984764</v>
      </c>
      <c r="D22" s="18">
        <v>494537.64</v>
      </c>
      <c r="E22" s="18">
        <v>-4605.5</v>
      </c>
      <c r="F22" s="18">
        <f t="shared" si="1"/>
        <v>-990623.88999998465</v>
      </c>
      <c r="G22" s="18">
        <v>1898107</v>
      </c>
    </row>
    <row r="23" spans="1:7" x14ac:dyDescent="0.25">
      <c r="A23" s="17">
        <v>42186</v>
      </c>
      <c r="B23" s="18">
        <f t="shared" si="0"/>
        <v>-990623.88999998465</v>
      </c>
      <c r="C23" s="18">
        <v>2025602</v>
      </c>
      <c r="D23" s="18">
        <v>550908.31000000006</v>
      </c>
      <c r="E23" s="18">
        <v>328.5</v>
      </c>
      <c r="F23" s="18">
        <f t="shared" si="1"/>
        <v>484398.3000000153</v>
      </c>
      <c r="G23" s="18">
        <v>1539787</v>
      </c>
    </row>
    <row r="24" spans="1:7" x14ac:dyDescent="0.25">
      <c r="A24" s="17">
        <v>42217</v>
      </c>
      <c r="B24" s="18">
        <f t="shared" si="0"/>
        <v>484398.3000000153</v>
      </c>
      <c r="C24" s="18">
        <v>1636736.69</v>
      </c>
      <c r="D24" s="18">
        <v>528952.5</v>
      </c>
      <c r="E24" s="18">
        <v>2910.41</v>
      </c>
      <c r="F24" s="18">
        <f t="shared" si="1"/>
        <v>1595092.900000015</v>
      </c>
      <c r="G24" s="18">
        <v>1552279</v>
      </c>
    </row>
    <row r="25" spans="1:7" x14ac:dyDescent="0.25">
      <c r="A25" s="17">
        <v>42248</v>
      </c>
      <c r="B25" s="18">
        <f t="shared" si="0"/>
        <v>1595092.900000015</v>
      </c>
      <c r="C25" s="18">
        <v>1730547</v>
      </c>
      <c r="D25" s="18">
        <v>593598.81999999995</v>
      </c>
      <c r="E25" s="18">
        <v>6193.05</v>
      </c>
      <c r="F25" s="18">
        <f t="shared" si="1"/>
        <v>2738234.1300000153</v>
      </c>
      <c r="G25" s="18">
        <v>2447878</v>
      </c>
    </row>
    <row r="26" spans="1:7" x14ac:dyDescent="0.25">
      <c r="A26" s="17">
        <v>42278</v>
      </c>
      <c r="B26" s="8">
        <f t="shared" si="0"/>
        <v>2738234.1300000153</v>
      </c>
      <c r="C26" s="8">
        <v>1543088.1784755678</v>
      </c>
      <c r="D26" s="8">
        <f>+G26*$C$6</f>
        <v>1404402.3252762144</v>
      </c>
      <c r="E26" s="8">
        <f>SUM((B26+C26-D26)*0.0451)/12</f>
        <v>10812.424270190959</v>
      </c>
      <c r="F26" s="19">
        <f t="shared" si="1"/>
        <v>2887732.407469559</v>
      </c>
      <c r="G26" s="20">
        <v>5769694</v>
      </c>
    </row>
    <row r="27" spans="1:7" x14ac:dyDescent="0.25">
      <c r="A27" s="17">
        <v>42309</v>
      </c>
      <c r="B27" s="8">
        <f t="shared" si="0"/>
        <v>2887732.407469559</v>
      </c>
      <c r="C27" s="8">
        <v>2018973.6964575911</v>
      </c>
      <c r="D27" s="8">
        <f>+G27*$C$6</f>
        <v>2641385.1730994508</v>
      </c>
      <c r="E27" s="8">
        <f t="shared" ref="E27:E40" si="2">SUM((B27+C27-D27)*0.0451)/12</f>
        <v>8513.8311650274391</v>
      </c>
      <c r="F27" s="19">
        <f t="shared" si="1"/>
        <v>2273834.7619927269</v>
      </c>
      <c r="G27" s="20">
        <v>10851580</v>
      </c>
    </row>
    <row r="28" spans="1:7" x14ac:dyDescent="0.25">
      <c r="A28" s="17">
        <v>42339</v>
      </c>
      <c r="B28" s="8">
        <f t="shared" si="0"/>
        <v>2273834.7619927269</v>
      </c>
      <c r="C28" s="8">
        <v>2876630.9242516798</v>
      </c>
      <c r="D28" s="8">
        <f t="shared" ref="D28:D40" si="3">+G28*$C$8</f>
        <v>3963115.4172983775</v>
      </c>
      <c r="E28" s="8">
        <f t="shared" si="2"/>
        <v>4462.4580941221602</v>
      </c>
      <c r="F28" s="19">
        <f t="shared" si="1"/>
        <v>1191812.7270401514</v>
      </c>
      <c r="G28" s="20">
        <v>16281633</v>
      </c>
    </row>
    <row r="29" spans="1:7" ht="15" customHeight="1" x14ac:dyDescent="0.25">
      <c r="A29" s="17">
        <v>42370</v>
      </c>
      <c r="B29" s="8">
        <f t="shared" si="0"/>
        <v>1191812.7270401514</v>
      </c>
      <c r="C29" s="21">
        <v>1669843.1410293267</v>
      </c>
      <c r="D29" s="8">
        <f t="shared" si="3"/>
        <v>4569751.7912107669</v>
      </c>
      <c r="E29" s="8">
        <f t="shared" si="2"/>
        <v>-6419.5938444726771</v>
      </c>
      <c r="F29" s="19">
        <f t="shared" si="1"/>
        <v>-1714515.5169857612</v>
      </c>
      <c r="G29" s="20">
        <v>18773872</v>
      </c>
    </row>
    <row r="30" spans="1:7" x14ac:dyDescent="0.25">
      <c r="A30" s="17">
        <v>42401</v>
      </c>
      <c r="B30" s="8">
        <f t="shared" si="0"/>
        <v>-1714515.5169857612</v>
      </c>
      <c r="C30" s="21">
        <v>1983706.3351109668</v>
      </c>
      <c r="D30" s="8">
        <f t="shared" si="3"/>
        <v>3895019.9555789218</v>
      </c>
      <c r="E30" s="8">
        <f t="shared" si="2"/>
        <v>-13627.074508263549</v>
      </c>
      <c r="F30" s="19">
        <f t="shared" si="1"/>
        <v>-3639456.21196198</v>
      </c>
      <c r="G30" s="20">
        <v>16001877</v>
      </c>
    </row>
    <row r="31" spans="1:7" x14ac:dyDescent="0.25">
      <c r="A31" s="17">
        <v>42430</v>
      </c>
      <c r="B31" s="8">
        <f t="shared" si="0"/>
        <v>-3639456.21196198</v>
      </c>
      <c r="C31" s="21">
        <v>2776233.1874533384</v>
      </c>
      <c r="D31" s="8">
        <f t="shared" si="3"/>
        <v>2844646.8013488008</v>
      </c>
      <c r="E31" s="8">
        <f t="shared" si="2"/>
        <v>-13935.410762180887</v>
      </c>
      <c r="F31" s="19">
        <f t="shared" si="1"/>
        <v>-3721805.2366196234</v>
      </c>
      <c r="G31" s="20">
        <v>11686638</v>
      </c>
    </row>
    <row r="32" spans="1:7" x14ac:dyDescent="0.25">
      <c r="A32" s="17">
        <v>42461</v>
      </c>
      <c r="B32" s="8">
        <f t="shared" si="0"/>
        <v>-3721805.2366196234</v>
      </c>
      <c r="C32" s="21">
        <v>2445176.6447660318</v>
      </c>
      <c r="D32" s="8">
        <f t="shared" si="3"/>
        <v>1993482.008848089</v>
      </c>
      <c r="E32" s="8">
        <f t="shared" si="2"/>
        <v>-12290.165674303817</v>
      </c>
      <c r="F32" s="19">
        <f t="shared" si="1"/>
        <v>-3282400.7663759841</v>
      </c>
      <c r="G32" s="20">
        <v>8189805</v>
      </c>
    </row>
    <row r="33" spans="1:7" x14ac:dyDescent="0.25">
      <c r="A33" s="17">
        <v>42491</v>
      </c>
      <c r="B33" s="8">
        <f t="shared" si="0"/>
        <v>-3282400.7663759841</v>
      </c>
      <c r="C33" s="21">
        <v>2630760.3912895168</v>
      </c>
      <c r="D33" s="8">
        <f t="shared" si="3"/>
        <v>1051749.3954566251</v>
      </c>
      <c r="E33" s="8">
        <f t="shared" si="2"/>
        <v>-6401.906554291123</v>
      </c>
      <c r="F33" s="19">
        <f t="shared" si="1"/>
        <v>-1709791.6770973834</v>
      </c>
      <c r="G33" s="20">
        <v>4320893</v>
      </c>
    </row>
    <row r="34" spans="1:7" x14ac:dyDescent="0.25">
      <c r="A34" s="17">
        <v>42522</v>
      </c>
      <c r="B34" s="8">
        <f t="shared" si="0"/>
        <v>-1709791.6770973834</v>
      </c>
      <c r="C34" s="21">
        <v>2809494.9262192077</v>
      </c>
      <c r="D34" s="8">
        <f t="shared" si="3"/>
        <v>718647.41568196227</v>
      </c>
      <c r="E34" s="8">
        <f t="shared" si="2"/>
        <v>1432.1348406781481</v>
      </c>
      <c r="F34" s="19">
        <f t="shared" si="1"/>
        <v>382487.96828054014</v>
      </c>
      <c r="G34" s="20">
        <v>2952413</v>
      </c>
    </row>
    <row r="35" spans="1:7" x14ac:dyDescent="0.25">
      <c r="A35" s="17">
        <v>42552</v>
      </c>
      <c r="B35" s="8">
        <f t="shared" si="0"/>
        <v>382487.96828054014</v>
      </c>
      <c r="C35" s="21">
        <v>2291521.3960158955</v>
      </c>
      <c r="D35" s="8">
        <f t="shared" si="3"/>
        <v>525023.85740159801</v>
      </c>
      <c r="E35" s="8">
        <f t="shared" si="2"/>
        <v>8076.6038634131</v>
      </c>
      <c r="F35" s="19">
        <f t="shared" si="1"/>
        <v>2157062.110758251</v>
      </c>
      <c r="G35" s="20">
        <v>2156951</v>
      </c>
    </row>
    <row r="36" spans="1:7" x14ac:dyDescent="0.25">
      <c r="A36" s="17">
        <v>42583</v>
      </c>
      <c r="B36" s="8">
        <f t="shared" si="0"/>
        <v>2157062.110758251</v>
      </c>
      <c r="C36" s="21">
        <v>1855866.5406786352</v>
      </c>
      <c r="D36" s="8">
        <f t="shared" si="3"/>
        <v>517221.58710192464</v>
      </c>
      <c r="E36" s="8">
        <f t="shared" si="2"/>
        <v>13138.032383458898</v>
      </c>
      <c r="F36" s="19">
        <f t="shared" si="1"/>
        <v>3508845.0967184203</v>
      </c>
      <c r="G36" s="20">
        <v>2124897</v>
      </c>
    </row>
    <row r="37" spans="1:7" x14ac:dyDescent="0.25">
      <c r="A37" s="17">
        <v>42614</v>
      </c>
      <c r="B37" s="8">
        <f t="shared" si="0"/>
        <v>3508845.0967184203</v>
      </c>
      <c r="C37" s="21">
        <v>2228581.3489384567</v>
      </c>
      <c r="D37" s="8">
        <f t="shared" si="3"/>
        <v>771066.28738519014</v>
      </c>
      <c r="E37" s="8">
        <f t="shared" si="2"/>
        <v>18665.236928171089</v>
      </c>
      <c r="F37" s="19">
        <f t="shared" si="1"/>
        <v>4985025.3951998586</v>
      </c>
      <c r="G37" s="20">
        <v>3167765</v>
      </c>
    </row>
    <row r="38" spans="1:7" x14ac:dyDescent="0.25">
      <c r="A38" s="17">
        <v>42644</v>
      </c>
      <c r="B38" s="8">
        <f t="shared" si="0"/>
        <v>4985025.3951998586</v>
      </c>
      <c r="C38" s="21">
        <v>1447254.2810755062</v>
      </c>
      <c r="D38" s="8">
        <f t="shared" si="3"/>
        <v>1445438.1193428219</v>
      </c>
      <c r="E38" s="8">
        <f t="shared" si="2"/>
        <v>18742.212851471475</v>
      </c>
      <c r="F38" s="19">
        <f t="shared" si="1"/>
        <v>5005583.7697840147</v>
      </c>
      <c r="G38" s="20">
        <v>5938281</v>
      </c>
    </row>
    <row r="39" spans="1:7" x14ac:dyDescent="0.25">
      <c r="A39" s="17">
        <v>42675</v>
      </c>
      <c r="B39" s="8">
        <f t="shared" si="0"/>
        <v>5005583.7697840147</v>
      </c>
      <c r="C39" s="21">
        <v>1893584.803730225</v>
      </c>
      <c r="D39" s="8">
        <f t="shared" si="3"/>
        <v>2702477.2367699202</v>
      </c>
      <c r="E39" s="8">
        <f t="shared" si="2"/>
        <v>15772.564940597402</v>
      </c>
      <c r="F39" s="19">
        <f t="shared" si="1"/>
        <v>4212463.9016849175</v>
      </c>
      <c r="G39" s="20">
        <v>11102564</v>
      </c>
    </row>
    <row r="40" spans="1:7" x14ac:dyDescent="0.25">
      <c r="A40" s="17">
        <v>42705</v>
      </c>
      <c r="B40" s="8">
        <f t="shared" si="0"/>
        <v>4212463.9016849175</v>
      </c>
      <c r="C40" s="21">
        <v>2697977.003692891</v>
      </c>
      <c r="D40" s="8">
        <f t="shared" si="3"/>
        <v>4037068.301882104</v>
      </c>
      <c r="E40" s="8">
        <f t="shared" si="2"/>
        <v>10799.092034804691</v>
      </c>
      <c r="F40" s="19">
        <f t="shared" si="1"/>
        <v>2884171.6955305096</v>
      </c>
      <c r="G40" s="20">
        <v>16585453</v>
      </c>
    </row>
    <row r="41" spans="1:7" x14ac:dyDescent="0.25">
      <c r="A41" s="17"/>
      <c r="B41" s="8"/>
      <c r="C41" s="8"/>
      <c r="D41" s="8"/>
      <c r="E41" s="8"/>
      <c r="F41" s="8"/>
      <c r="G41" s="8"/>
    </row>
  </sheetData>
  <mergeCells count="2">
    <mergeCell ref="A1:G1"/>
    <mergeCell ref="G7:H7"/>
  </mergeCells>
  <pageMargins left="0.7" right="0.7" top="0.75" bottom="0.75" header="0.3" footer="0.3"/>
  <pageSetup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Amortization </vt:lpstr>
      <vt:lpstr>Exhibit 1.3</vt:lpstr>
      <vt:lpstr>'Forecast Amortization '!Print_Area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Willey</dc:creator>
  <cp:lastModifiedBy>mpaschal</cp:lastModifiedBy>
  <dcterms:created xsi:type="dcterms:W3CDTF">2015-10-26T21:23:15Z</dcterms:created>
  <dcterms:modified xsi:type="dcterms:W3CDTF">2015-10-30T21:02:21Z</dcterms:modified>
</cp:coreProperties>
</file>