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0" yWindow="0" windowWidth="21600" windowHeight="9435"/>
  </bookViews>
  <sheets>
    <sheet name="Ex4.6 P1" sheetId="1" r:id="rId1"/>
    <sheet name="Ex 4.6 P2" sheetId="2" r:id="rId2"/>
  </sheets>
  <definedNames>
    <definedName name="_xlnm.Print_Area" localSheetId="0">'Ex4.6 P1'!$A$1:$M$98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L92" i="1"/>
  <c r="K92" i="1"/>
  <c r="J92" i="1"/>
  <c r="I92" i="1"/>
  <c r="H92" i="1"/>
  <c r="G92" i="1"/>
  <c r="F92" i="1"/>
  <c r="M72" i="1"/>
  <c r="L72" i="1"/>
  <c r="K72" i="1"/>
  <c r="J72" i="1"/>
  <c r="I72" i="1"/>
  <c r="H72" i="1"/>
  <c r="G72" i="1"/>
  <c r="F72" i="1"/>
  <c r="M58" i="1"/>
  <c r="M75" i="1" s="1"/>
  <c r="L58" i="1"/>
  <c r="L75" i="1" s="1"/>
  <c r="K58" i="1"/>
  <c r="K75" i="1" s="1"/>
  <c r="J58" i="1"/>
  <c r="J75" i="1" s="1"/>
  <c r="I58" i="1"/>
  <c r="I75" i="1" s="1"/>
  <c r="H58" i="1"/>
  <c r="H75" i="1" s="1"/>
  <c r="G58" i="1"/>
  <c r="G75" i="1" s="1"/>
  <c r="F58" i="1"/>
  <c r="F75" i="1" s="1"/>
  <c r="M40" i="1"/>
  <c r="L40" i="1"/>
  <c r="K40" i="1"/>
  <c r="J40" i="1"/>
  <c r="I40" i="1"/>
  <c r="H40" i="1"/>
  <c r="G40" i="1"/>
  <c r="F40" i="1"/>
  <c r="M34" i="1"/>
  <c r="M43" i="1" s="1"/>
  <c r="L34" i="1"/>
  <c r="L43" i="1" s="1"/>
  <c r="K34" i="1"/>
  <c r="K43" i="1" s="1"/>
  <c r="J34" i="1"/>
  <c r="J43" i="1" s="1"/>
  <c r="I34" i="1"/>
  <c r="I43" i="1" s="1"/>
  <c r="H34" i="1"/>
  <c r="H43" i="1" s="1"/>
  <c r="G34" i="1"/>
  <c r="G43" i="1" s="1"/>
  <c r="F34" i="1"/>
  <c r="F43" i="1" s="1"/>
  <c r="M26" i="1"/>
  <c r="L26" i="1"/>
  <c r="K26" i="1"/>
  <c r="J26" i="1"/>
  <c r="I26" i="1"/>
  <c r="H26" i="1"/>
  <c r="G26" i="1"/>
  <c r="F26" i="1"/>
  <c r="M21" i="1"/>
  <c r="M46" i="1" s="1"/>
  <c r="L21" i="1"/>
  <c r="L46" i="1" s="1"/>
  <c r="K21" i="1"/>
  <c r="K46" i="1" s="1"/>
  <c r="J21" i="1"/>
  <c r="J46" i="1" s="1"/>
  <c r="I21" i="1"/>
  <c r="I46" i="1" s="1"/>
  <c r="H21" i="1"/>
  <c r="H46" i="1" s="1"/>
  <c r="G21" i="1"/>
  <c r="G46" i="1" s="1"/>
  <c r="F21" i="1"/>
  <c r="F46" i="1" s="1"/>
  <c r="J83" i="1" l="1"/>
  <c r="J91" i="1" s="1"/>
  <c r="J93" i="1" s="1"/>
  <c r="G83" i="1"/>
  <c r="G91" i="1" s="1"/>
  <c r="G93" i="1" s="1"/>
  <c r="K83" i="1"/>
  <c r="K91" i="1" s="1"/>
  <c r="K93" i="1" s="1"/>
  <c r="F83" i="1"/>
  <c r="F91" i="1" s="1"/>
  <c r="F93" i="1" s="1"/>
  <c r="H83" i="1"/>
  <c r="H91" i="1" s="1"/>
  <c r="H93" i="1" s="1"/>
  <c r="L83" i="1"/>
  <c r="L91" i="1" s="1"/>
  <c r="L93" i="1" s="1"/>
  <c r="I83" i="1"/>
  <c r="I91" i="1" s="1"/>
  <c r="I93" i="1" s="1"/>
  <c r="M83" i="1"/>
  <c r="M91" i="1" s="1"/>
  <c r="M93" i="1" s="1"/>
</calcChain>
</file>

<file path=xl/sharedStrings.xml><?xml version="1.0" encoding="utf-8"?>
<sst xmlns="http://schemas.openxmlformats.org/spreadsheetml/2006/main" count="136" uniqueCount="102">
  <si>
    <t>COST OF SERVICE SUMMARY AND ALLOCATIONS TO RATE CLASSES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</si>
  <si>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</si>
  <si>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</si>
  <si>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</si>
  <si>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</si>
  <si>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</si>
  <si>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</si>
  <si>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</si>
  <si>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</si>
  <si>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</si>
  <si>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Utah</t>
  </si>
  <si>
    <t>Jurisdiction</t>
  </si>
  <si>
    <t>Allocations to Rate Classes</t>
  </si>
  <si>
    <t>Description</t>
  </si>
  <si>
    <t>DNG Related</t>
  </si>
  <si>
    <t>GS</t>
  </si>
  <si>
    <t>GSR</t>
  </si>
  <si>
    <t>GSC</t>
  </si>
  <si>
    <t>FS</t>
  </si>
  <si>
    <t>IS</t>
  </si>
  <si>
    <t>TS</t>
  </si>
  <si>
    <t>TSS</t>
  </si>
  <si>
    <t>TSL</t>
  </si>
  <si>
    <t>FT-1</t>
  </si>
  <si>
    <t>NGV</t>
  </si>
  <si>
    <t>Total</t>
  </si>
  <si>
    <t>Annual Revenue before Deficiency</t>
  </si>
  <si>
    <t xml:space="preserve">Return on Rate Base </t>
  </si>
  <si>
    <t>Increase (Decrease) to equal ROR</t>
  </si>
  <si>
    <t>Revenue Neutral Spread</t>
  </si>
  <si>
    <t>Percentage Change from Current Revenues</t>
  </si>
  <si>
    <t>Rate of Return Index</t>
  </si>
  <si>
    <t>Deficiency</t>
  </si>
  <si>
    <t>COS Adjustment</t>
  </si>
  <si>
    <t>General Related Revenue Class Allocation</t>
  </si>
  <si>
    <t>Net Cost of Service Collected in Rates</t>
  </si>
  <si>
    <t>Increase (Decrease) to equal allowed ROR</t>
  </si>
  <si>
    <t>Questar Gas Company</t>
  </si>
  <si>
    <t>Utah - DEC 2017 Adjusted Avg  Results</t>
  </si>
  <si>
    <t>12 Months Ended : Dec-2017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</si>
  <si>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</si>
  <si>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</si>
  <si>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</si>
  <si>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</si>
  <si>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</si>
  <si>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</si>
  <si>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</si>
  <si>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</si>
  <si>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</si>
  <si>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</si>
  <si>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Value of Peaking Supply</t>
  </si>
  <si>
    <t>Total Gas Purchase Expenses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</si>
  <si>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</si>
  <si>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</si>
  <si>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</si>
  <si>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</si>
  <si>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</si>
  <si>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</si>
  <si>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</si>
  <si>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</si>
  <si>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</si>
  <si>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</si>
  <si>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</si>
  <si>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</si>
  <si>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</si>
  <si>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</si>
  <si>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</si>
  <si>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</si>
  <si>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</si>
  <si>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Gas Plant Held For Future Use</t>
  </si>
  <si>
    <t>Completed Construction Not Classified</t>
  </si>
  <si>
    <t>Accumulated Depreciation</t>
  </si>
  <si>
    <t>Accumulated Amort &amp; Depletion</t>
  </si>
  <si>
    <t>Other Regulatory Liabilities</t>
  </si>
  <si>
    <t>Total Net Utility Plant</t>
  </si>
  <si>
    <t>Other Rate Base Accounts</t>
  </si>
  <si>
    <t>Materials &amp; Supplies</t>
  </si>
  <si>
    <t>164-1</t>
  </si>
  <si>
    <t>Gas Stored Underground</t>
  </si>
  <si>
    <t>Prepayments</t>
  </si>
  <si>
    <t>190008</t>
  </si>
  <si>
    <t>Accum Deferred Income Tax Federal</t>
  </si>
  <si>
    <t>Accum Deferred Income Tax State</t>
  </si>
  <si>
    <t>235-1</t>
  </si>
  <si>
    <t>Customer Deposits</t>
  </si>
  <si>
    <t>Misc Customer Credits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</si>
  <si>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</si>
  <si>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</si>
  <si>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</si>
  <si>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</si>
  <si>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</si>
  <si>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</si>
  <si>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</si>
  <si>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Base- Actual</t>
  </si>
  <si>
    <t>Return On Equity - Actual</t>
  </si>
  <si>
    <t>Cost of Service (Line 25 + Line 26)</t>
  </si>
  <si>
    <t>Deficiency (((Line 48 * Line 57) - Line 26) * Tax Factor)</t>
  </si>
  <si>
    <t>Total Cost Of Service incl./Deficiency</t>
  </si>
  <si>
    <t>Return On Rate Base - Allowed</t>
  </si>
  <si>
    <t>Return On Equity - Allowed</t>
  </si>
  <si>
    <t>Current Revenue Analysis @ 6.47%</t>
  </si>
  <si>
    <t>Proposed Revenue Analysis @ 7.49%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</si>
</sst>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mm\ d\,\ yyyy\ \ \ h:mm\ AM/PM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164" fontId="2" fillId="0" borderId="0" xfId="1" applyNumberFormat="1" applyFont="1" applyFill="1" applyAlignment="1">
      <alignment horizontal="center"/>
    </xf>
    <xf numFmtId="37" fontId="3" fillId="0" borderId="2" xfId="1" applyNumberFormat="1" applyFont="1" applyFill="1" applyBorder="1" applyAlignment="1">
      <alignment horizontal="center"/>
    </xf>
    <xf numFmtId="37" fontId="3" fillId="0" borderId="3" xfId="1" applyNumberFormat="1" applyFont="1" applyFill="1" applyBorder="1" applyAlignment="1">
      <alignment horizontal="center"/>
    </xf>
    <xf numFmtId="37" fontId="3" fillId="0" borderId="4" xfId="1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7" fontId="2" fillId="0" borderId="4" xfId="1" applyNumberFormat="1" applyFont="1" applyFill="1" applyBorder="1"/>
    <xf numFmtId="37" fontId="2" fillId="0" borderId="5" xfId="1" applyNumberFormat="1" applyFont="1" applyFill="1" applyBorder="1"/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/>
    <xf numFmtId="37" fontId="2" fillId="0" borderId="4" xfId="1" applyNumberFormat="1" applyFont="1" applyFill="1" applyBorder="1" applyAlignment="1">
      <alignment horizontal="right"/>
    </xf>
    <xf numFmtId="37" fontId="2" fillId="0" borderId="6" xfId="1" applyNumberFormat="1" applyFont="1" applyFill="1" applyBorder="1"/>
    <xf numFmtId="37" fontId="2" fillId="0" borderId="7" xfId="1" applyNumberFormat="1" applyFont="1" applyFill="1" applyBorder="1"/>
    <xf numFmtId="37" fontId="2" fillId="0" borderId="8" xfId="1" applyNumberFormat="1" applyFont="1" applyFill="1" applyBorder="1"/>
    <xf numFmtId="37" fontId="2" fillId="0" borderId="9" xfId="1" applyNumberFormat="1" applyFont="1" applyFill="1" applyBorder="1"/>
    <xf numFmtId="37" fontId="2" fillId="0" borderId="1" xfId="1" applyNumberFormat="1" applyFont="1" applyFill="1" applyBorder="1"/>
    <xf numFmtId="37" fontId="2" fillId="0" borderId="2" xfId="1" applyNumberFormat="1" applyFont="1" applyFill="1" applyBorder="1"/>
    <xf numFmtId="37" fontId="2" fillId="0" borderId="3" xfId="1" applyNumberFormat="1" applyFont="1" applyFill="1" applyBorder="1"/>
    <xf numFmtId="0" fontId="2" fillId="0" borderId="0" xfId="0" applyFont="1" applyFill="1"/>
    <xf numFmtId="37" fontId="3" fillId="0" borderId="0" xfId="1" quotePrefix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left"/>
    </xf>
    <xf numFmtId="165" fontId="2" fillId="0" borderId="0" xfId="1" applyNumberFormat="1" applyFont="1" applyFill="1"/>
    <xf numFmtId="49" fontId="2" fillId="0" borderId="0" xfId="1" quotePrefix="1" applyNumberFormat="1" applyFont="1" applyFill="1" applyAlignment="1">
      <alignment horizontal="left"/>
    </xf>
    <xf numFmtId="165" fontId="2" fillId="0" borderId="0" xfId="1" quotePrefix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37" fontId="2" fillId="0" borderId="4" xfId="0" applyNumberFormat="1" applyFont="1" applyFill="1" applyBorder="1"/>
    <xf numFmtId="37" fontId="2" fillId="0" borderId="5" xfId="0" applyNumberFormat="1" applyFont="1" applyFill="1" applyBorder="1"/>
    <xf numFmtId="37" fontId="2" fillId="0" borderId="0" xfId="1" quotePrefix="1" applyNumberFormat="1" applyFont="1" applyFill="1" applyAlignment="1">
      <alignment horizontal="left"/>
    </xf>
    <xf numFmtId="10" fontId="2" fillId="0" borderId="4" xfId="1" applyNumberFormat="1" applyFont="1" applyFill="1" applyBorder="1" applyAlignment="1">
      <alignment horizontal="right"/>
    </xf>
    <xf numFmtId="10" fontId="2" fillId="0" borderId="5" xfId="0" applyNumberFormat="1" applyFont="1" applyFill="1" applyBorder="1"/>
    <xf numFmtId="37" fontId="2" fillId="0" borderId="0" xfId="0" applyNumberFormat="1" applyFont="1" applyFill="1" applyBorder="1"/>
    <xf numFmtId="37" fontId="2" fillId="0" borderId="1" xfId="0" applyNumberFormat="1" applyFont="1" applyFill="1" applyBorder="1"/>
    <xf numFmtId="37" fontId="2" fillId="0" borderId="2" xfId="0" applyNumberFormat="1" applyFont="1" applyFill="1" applyBorder="1"/>
    <xf numFmtId="37" fontId="2" fillId="0" borderId="3" xfId="0" applyNumberFormat="1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quotePrefix="1" applyFont="1" applyFill="1" applyAlignment="1">
      <alignment horizontal="left"/>
    </xf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7" fontId="2" fillId="0" borderId="0" xfId="0" applyNumberFormat="1" applyFont="1" applyFill="1"/>
    <xf numFmtId="37" fontId="2" fillId="0" borderId="0" xfId="1" applyNumberFormat="1" applyFont="1" applyFill="1" applyBorder="1"/>
    <xf numFmtId="37" fontId="2" fillId="0" borderId="10" xfId="1" applyNumberFormat="1" applyFont="1" applyFill="1" applyBorder="1"/>
    <xf numFmtId="37" fontId="2" fillId="0" borderId="11" xfId="1" applyNumberFormat="1" applyFont="1" applyFill="1" applyBorder="1"/>
    <xf numFmtId="10" fontId="2" fillId="0" borderId="0" xfId="0" applyNumberFormat="1" applyFont="1" applyFill="1" applyBorder="1"/>
    <xf numFmtId="3" fontId="2" fillId="0" borderId="11" xfId="0" applyNumberFormat="1" applyFont="1" applyFill="1" applyBorder="1"/>
    <xf numFmtId="37" fontId="2" fillId="0" borderId="13" xfId="1" applyNumberFormat="1" applyFont="1" applyFill="1" applyBorder="1"/>
    <xf numFmtId="37" fontId="2" fillId="0" borderId="14" xfId="1" applyNumberFormat="1" applyFont="1" applyFill="1" applyBorder="1"/>
    <xf numFmtId="37" fontId="2" fillId="0" borderId="15" xfId="1" applyNumberFormat="1" applyFont="1" applyFill="1" applyBorder="1"/>
    <xf numFmtId="37" fontId="2" fillId="0" borderId="12" xfId="1" applyNumberFormat="1" applyFont="1" applyFill="1" applyBorder="1"/>
    <xf numFmtId="37" fontId="2" fillId="0" borderId="13" xfId="0" applyNumberFormat="1" applyFont="1" applyFill="1" applyBorder="1"/>
    <xf numFmtId="10" fontId="2" fillId="0" borderId="13" xfId="0" applyNumberFormat="1" applyFont="1" applyFill="1" applyBorder="1"/>
    <xf numFmtId="37" fontId="2" fillId="0" borderId="12" xfId="0" applyNumberFormat="1" applyFont="1" applyFill="1" applyBorder="1"/>
    <xf numFmtId="0" fontId="2" fillId="0" borderId="13" xfId="0" applyFont="1" applyFill="1" applyBorder="1"/>
    <xf numFmtId="3" fontId="2" fillId="0" borderId="15" xfId="0" applyNumberFormat="1" applyFont="1" applyFill="1" applyBorder="1"/>
    <xf numFmtId="165" fontId="3" fillId="0" borderId="0" xfId="1" applyNumberFormat="1" applyFont="1" applyFill="1" applyAlignment="1">
      <alignment horizontal="left"/>
    </xf>
    <xf numFmtId="37" fontId="3" fillId="0" borderId="0" xfId="1" applyNumberFormat="1" applyFont="1" applyFill="1" applyAlignment="1"/>
    <xf numFmtId="166" fontId="3" fillId="0" borderId="0" xfId="0" applyNumberFormat="1" applyFont="1" applyFill="1" applyAlignment="1">
      <alignment horizontal="left"/>
    </xf>
    <xf numFmtId="37" fontId="3" fillId="0" borderId="4" xfId="1" quotePrefix="1" applyNumberFormat="1" applyFont="1" applyFill="1" applyBorder="1" applyAlignment="1">
      <alignment horizontal="center"/>
    </xf>
    <xf numFmtId="37" fontId="3" fillId="0" borderId="0" xfId="1" quotePrefix="1" applyNumberFormat="1" applyFont="1" applyFill="1" applyBorder="1" applyAlignment="1">
      <alignment horizontal="center"/>
    </xf>
    <xf numFmtId="0" fontId="0" fillId="0" borderId="0" xfId="0" applyBorder="1"/>
    <xf numFmtId="10" fontId="2" fillId="0" borderId="4" xfId="0" applyNumberFormat="1" applyFont="1" applyFill="1" applyBorder="1"/>
    <xf numFmtId="37" fontId="3" fillId="0" borderId="4" xfId="1" applyNumberFormat="1" applyFont="1" applyFill="1" applyBorder="1" applyAlignment="1"/>
    <xf numFmtId="165" fontId="4" fillId="0" borderId="0" xfId="1" applyNumberFormat="1" applyFont="1" applyFill="1" applyAlignment="1">
      <alignment horizontal="left"/>
    </xf>
    <xf numFmtId="37" fontId="4" fillId="0" borderId="0" xfId="1" applyNumberFormat="1" applyFont="1" applyFill="1"/>
    <xf numFmtId="37" fontId="5" fillId="0" borderId="0" xfId="1" applyNumberFormat="1" applyFont="1" applyFill="1" applyAlignment="1">
      <alignment horizontal="left"/>
    </xf>
    <xf numFmtId="37" fontId="5" fillId="0" borderId="0" xfId="1" applyNumberFormat="1" applyFont="1" applyFill="1"/>
    <xf numFmtId="37" fontId="4" fillId="0" borderId="0" xfId="1" quotePrefix="1" applyNumberFormat="1" applyFont="1" applyFill="1" applyAlignment="1"/>
    <xf numFmtId="0" fontId="0" fillId="0" borderId="0" xfId="0" applyFill="1"/>
    <xf numFmtId="37" fontId="2" fillId="0" borderId="5" xfId="1" applyNumberFormat="1" applyFont="1" applyFill="1" applyBorder="1" applyAlignment="1">
      <alignment horizontal="right"/>
    </xf>
    <xf numFmtId="37" fontId="2" fillId="0" borderId="13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165" fontId="3" fillId="0" borderId="0" xfId="2" applyNumberFormat="1" applyFont="1" applyFill="1" applyAlignment="1">
      <alignment horizontal="left"/>
    </xf>
    <xf numFmtId="37" fontId="3" fillId="0" borderId="0" xfId="2" applyNumberFormat="1" applyFont="1" applyFill="1" applyAlignment="1">
      <alignment horizontal="center"/>
    </xf>
    <xf numFmtId="10" fontId="3" fillId="0" borderId="0" xfId="0" quotePrefix="1" applyNumberFormat="1" applyFont="1" applyFill="1" applyAlignment="1">
      <alignment horizontal="left"/>
    </xf>
    <xf numFmtId="37" fontId="3" fillId="0" borderId="0" xfId="2" applyNumberFormat="1" applyFont="1" applyFill="1"/>
    <xf numFmtId="37" fontId="2" fillId="0" borderId="0" xfId="2" applyNumberFormat="1" applyFont="1" applyFill="1" applyAlignment="1">
      <alignment horizontal="left"/>
    </xf>
    <xf numFmtId="37" fontId="2" fillId="0" borderId="0" xfId="2" applyNumberFormat="1" applyFont="1" applyFill="1"/>
    <xf numFmtId="37" fontId="3" fillId="0" borderId="0" xfId="2" applyNumberFormat="1" applyFont="1" applyFill="1" applyAlignment="1">
      <alignment horizontal="left"/>
    </xf>
    <xf numFmtId="37" fontId="3" fillId="0" borderId="0" xfId="2" applyNumberFormat="1" applyFont="1" applyFill="1" applyAlignment="1"/>
    <xf numFmtId="37" fontId="3" fillId="0" borderId="0" xfId="2" applyNumberFormat="1" applyFont="1" applyFill="1" applyBorder="1" applyAlignment="1">
      <alignment horizontal="center"/>
    </xf>
    <xf numFmtId="37" fontId="3" fillId="0" borderId="0" xfId="2" quotePrefix="1" applyNumberFormat="1" applyFont="1" applyFill="1" applyAlignment="1">
      <alignment horizontal="center"/>
    </xf>
    <xf numFmtId="37" fontId="3" fillId="0" borderId="4" xfId="2" quotePrefix="1" applyNumberFormat="1" applyFont="1" applyFill="1" applyBorder="1" applyAlignment="1">
      <alignment horizontal="center"/>
    </xf>
    <xf numFmtId="37" fontId="3" fillId="0" borderId="0" xfId="2" quotePrefix="1" applyNumberFormat="1" applyFont="1" applyFill="1" applyBorder="1" applyAlignment="1">
      <alignment horizontal="center"/>
    </xf>
    <xf numFmtId="37" fontId="3" fillId="0" borderId="4" xfId="2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37" fontId="3" fillId="0" borderId="4" xfId="2" applyNumberFormat="1" applyFont="1" applyFill="1" applyBorder="1" applyAlignment="1"/>
    <xf numFmtId="37" fontId="3" fillId="0" borderId="2" xfId="2" applyNumberFormat="1" applyFont="1" applyFill="1" applyBorder="1" applyAlignment="1">
      <alignment horizontal="center"/>
    </xf>
    <xf numFmtId="37" fontId="3" fillId="0" borderId="3" xfId="2" applyNumberFormat="1" applyFont="1" applyFill="1" applyBorder="1" applyAlignment="1">
      <alignment horizontal="center"/>
    </xf>
    <xf numFmtId="37" fontId="3" fillId="0" borderId="12" xfId="2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37" fontId="0" fillId="0" borderId="0" xfId="0" applyNumberFormat="1"/>
    <xf numFmtId="10" fontId="0" fillId="0" borderId="0" xfId="0" applyNumberFormat="1"/>
    <xf numFmtId="0" fontId="2" fillId="0" borderId="0" xfId="0" applyFont="1" applyFill="1" applyBorder="1" applyAlignment="1">
      <alignment horizontal="left"/>
    </xf>
    <xf numFmtId="165" fontId="0" fillId="0" borderId="0" xfId="0" applyNumberFormat="1"/>
    <xf numFmtId="165" fontId="0" fillId="0" borderId="0" xfId="2" applyNumberFormat="1" applyFont="1"/>
    <xf numFmtId="167" fontId="0" fillId="0" borderId="0" xfId="3" applyNumberFormat="1" applyFont="1"/>
    <xf numFmtId="43" fontId="0" fillId="0" borderId="0" xfId="2" applyFont="1"/>
    <xf numFmtId="37" fontId="0" fillId="0" borderId="16" xfId="0" applyNumberFormat="1" applyBorder="1"/>
    <xf numFmtId="10" fontId="0" fillId="0" borderId="0" xfId="3" applyNumberFormat="1" applyFont="1"/>
    <xf numFmtId="37" fontId="3" fillId="0" borderId="1" xfId="1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left"/>
    </xf>
    <xf numFmtId="37" fontId="3" fillId="0" borderId="0" xfId="1" quotePrefix="1" applyNumberFormat="1" applyFont="1" applyFill="1" applyAlignment="1">
      <alignment horizontal="left"/>
    </xf>
    <xf numFmtId="37" fontId="3" fillId="0" borderId="5" xfId="1" applyNumberFormat="1" applyFont="1" applyFill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37" fontId="3" fillId="0" borderId="13" xfId="1" applyNumberFormat="1" applyFont="1" applyFill="1" applyBorder="1" applyAlignment="1">
      <alignment horizontal="center"/>
    </xf>
    <xf numFmtId="37" fontId="3" fillId="0" borderId="5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horizontal="center"/>
    </xf>
    <xf numFmtId="37" fontId="3" fillId="0" borderId="13" xfId="2" applyNumberFormat="1" applyFont="1" applyFill="1" applyBorder="1" applyAlignment="1">
      <alignment horizontal="center"/>
    </xf>
    <xf numFmtId="37" fontId="3" fillId="0" borderId="1" xfId="2" applyNumberFormat="1" applyFont="1" applyFill="1" applyBorder="1" applyAlignment="1">
      <alignment horizontal="center"/>
    </xf>
    <xf numFmtId="37" fontId="3" fillId="0" borderId="1" xfId="1" applyNumberFormat="1" applyFont="1" applyFill="1" applyBorder="1" applyAlignment="1">
      <alignment horizontal="center"/>
    </xf>
    <xf numFmtId="37" fontId="3" fillId="0" borderId="12" xfId="1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left"/>
    </xf>
    <xf numFmtId="37" fontId="3" fillId="0" borderId="13" xfId="1" applyNumberFormat="1" applyFont="1" applyFill="1" applyBorder="1" applyAlignment="1">
      <alignment horizontal="left"/>
    </xf>
    <xf numFmtId="37" fontId="3" fillId="0" borderId="0" xfId="1" quotePrefix="1" applyNumberFormat="1" applyFont="1" applyFill="1" applyAlignment="1">
      <alignment horizontal="left"/>
    </xf>
    <xf numFmtId="37" fontId="3" fillId="0" borderId="13" xfId="1" quotePrefix="1" applyNumberFormat="1" applyFont="1" applyFill="1" applyBorder="1" applyAlignment="1">
      <alignment horizontal="left"/>
    </xf>
    <xf numFmtId="37" fontId="3" fillId="0" borderId="5" xfId="1" applyNumberFormat="1" applyFont="1" applyFill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37" fontId="3" fillId="0" borderId="13" xfId="1" applyNumberFormat="1" applyFont="1" applyFill="1" applyBorder="1" applyAlignment="1">
      <alignment horizontal="center"/>
    </xf>
    <xf numFmtId="37" fontId="3" fillId="0" borderId="0" xfId="2" quotePrefix="1" applyNumberFormat="1" applyFont="1" applyFill="1" applyAlignment="1">
      <alignment horizontal="center"/>
    </xf>
    <xf numFmtId="37" fontId="3" fillId="0" borderId="5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horizontal="center"/>
    </xf>
    <xf numFmtId="37" fontId="3" fillId="0" borderId="13" xfId="2" applyNumberFormat="1" applyFont="1" applyFill="1" applyBorder="1" applyAlignment="1">
      <alignment horizontal="center"/>
    </xf>
    <xf numFmtId="37" fontId="3" fillId="0" borderId="1" xfId="2" applyNumberFormat="1" applyFont="1" applyFill="1" applyBorder="1" applyAlignment="1">
      <alignment horizontal="center"/>
    </xf>
    <xf numFmtId="37" fontId="3" fillId="0" borderId="12" xfId="2" applyNumberFormat="1" applyFont="1" applyFill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4"/>
  <sheetViews>
    <sheetView tabSelected="1" zoomScaleNormal="100" workbookViewId="0">
      <selection activeCell="H111" sqref="H111"/>
    </sheetView>
  </sheetViews>
  <sheetFormatPr defaultRowHeight="15" x14ac:dyDescent="0.25"/>
  <cols>
    <col min="1" max="1" width="3.85546875" customWidth="1"/>
    <col min="2" max="2" width="1.5703125" customWidth="1"/>
    <col min="3" max="3" width="7.28515625" customWidth="1"/>
    <col min="4" max="4" width="11.140625" customWidth="1"/>
    <col min="5" max="5" width="24.28515625" customWidth="1"/>
    <col min="6" max="6" width="13.42578125" bestFit="1" customWidth="1"/>
    <col min="7" max="13" width="13.5703125" customWidth="1"/>
  </cols>
  <sheetData>
    <row r="3" spans="1:13" x14ac:dyDescent="0.25">
      <c r="A3" s="57" t="s">
        <v>37</v>
      </c>
    </row>
    <row r="4" spans="1:13" x14ac:dyDescent="0.25">
      <c r="A4" s="57" t="s">
        <v>38</v>
      </c>
    </row>
    <row r="5" spans="1:13" s="19" customFormat="1" ht="12.75" x14ac:dyDescent="0.2">
      <c r="A5" s="57" t="s">
        <v>39</v>
      </c>
      <c r="B5" s="9"/>
      <c r="C5" s="21"/>
      <c r="D5" s="21"/>
      <c r="E5" s="10"/>
      <c r="F5" s="106"/>
      <c r="G5" s="106"/>
      <c r="H5" s="42"/>
      <c r="I5" s="42"/>
      <c r="J5" s="42"/>
      <c r="K5" s="42"/>
      <c r="L5" s="42"/>
      <c r="M5" s="42"/>
    </row>
    <row r="6" spans="1:13" s="19" customFormat="1" x14ac:dyDescent="0.25">
      <c r="A6" s="65"/>
      <c r="B6" s="66"/>
      <c r="C6" s="67"/>
      <c r="D6" s="67"/>
      <c r="E6" s="68"/>
      <c r="F6" s="69" t="s">
        <v>0</v>
      </c>
      <c r="G6" s="69"/>
      <c r="H6" s="69"/>
      <c r="I6" s="69"/>
      <c r="J6" s="69"/>
      <c r="K6" s="69"/>
      <c r="L6" s="69"/>
      <c r="M6" s="69"/>
    </row>
    <row r="7" spans="1:13" s="19" customFormat="1" ht="12.75" x14ac:dyDescent="0.2">
      <c r="A7" s="57"/>
      <c r="B7" s="59"/>
      <c r="C7" s="59"/>
      <c r="D7" s="59"/>
      <c r="E7" s="59"/>
      <c r="F7" s="109"/>
      <c r="G7" s="109"/>
      <c r="H7" s="109"/>
      <c r="I7" s="8"/>
      <c r="J7" s="20"/>
      <c r="K7" s="21"/>
      <c r="L7" s="21"/>
      <c r="M7" s="21"/>
    </row>
    <row r="8" spans="1:13" s="19" customFormat="1" ht="12.75" x14ac:dyDescent="0.2">
      <c r="E8" s="8" t="s">
        <v>1</v>
      </c>
      <c r="F8" s="60" t="s">
        <v>2</v>
      </c>
      <c r="G8" s="108" t="s">
        <v>3</v>
      </c>
      <c r="H8" s="61" t="s">
        <v>4</v>
      </c>
      <c r="I8" s="61" t="s">
        <v>5</v>
      </c>
      <c r="J8" s="109" t="s">
        <v>6</v>
      </c>
      <c r="K8" s="109" t="s">
        <v>7</v>
      </c>
      <c r="L8" s="109" t="s">
        <v>8</v>
      </c>
      <c r="M8" s="4" t="s">
        <v>9</v>
      </c>
    </row>
    <row r="9" spans="1:13" s="19" customFormat="1" ht="12.75" x14ac:dyDescent="0.2">
      <c r="A9" s="1"/>
      <c r="B9" s="58"/>
      <c r="C9" s="58"/>
      <c r="D9" s="58"/>
      <c r="E9" s="58"/>
      <c r="F9" s="4" t="s">
        <v>10</v>
      </c>
      <c r="G9" s="108"/>
      <c r="H9" s="36"/>
      <c r="I9" s="36"/>
      <c r="J9" s="36"/>
      <c r="K9" s="36"/>
      <c r="L9" s="36"/>
      <c r="M9" s="37"/>
    </row>
    <row r="10" spans="1:13" s="19" customFormat="1" ht="12.75" x14ac:dyDescent="0.2">
      <c r="A10" s="1"/>
      <c r="B10" s="9"/>
      <c r="C10" s="9"/>
      <c r="D10" s="9"/>
      <c r="E10" s="9"/>
      <c r="F10" s="4" t="s">
        <v>11</v>
      </c>
      <c r="G10" s="121" t="s">
        <v>12</v>
      </c>
      <c r="H10" s="122"/>
      <c r="I10" s="122"/>
      <c r="J10" s="122"/>
      <c r="K10" s="122"/>
      <c r="L10" s="123"/>
      <c r="M10" s="64"/>
    </row>
    <row r="11" spans="1:13" ht="15.75" thickBot="1" x14ac:dyDescent="0.3">
      <c r="A11" s="1"/>
      <c r="B11" s="115" t="s">
        <v>13</v>
      </c>
      <c r="C11" s="115"/>
      <c r="D11" s="115"/>
      <c r="E11" s="116"/>
      <c r="F11" s="2" t="s">
        <v>14</v>
      </c>
      <c r="G11" s="3" t="s">
        <v>15</v>
      </c>
      <c r="H11" s="105" t="s">
        <v>18</v>
      </c>
      <c r="I11" s="105" t="s">
        <v>19</v>
      </c>
      <c r="J11" s="105" t="s">
        <v>20</v>
      </c>
      <c r="K11" s="105" t="s">
        <v>23</v>
      </c>
      <c r="L11" s="105" t="s">
        <v>24</v>
      </c>
      <c r="M11" s="2" t="s">
        <v>25</v>
      </c>
    </row>
    <row r="12" spans="1:13" ht="5.25" customHeight="1" x14ac:dyDescent="0.25">
      <c r="A12" s="1"/>
      <c r="B12" s="109"/>
      <c r="C12" s="109"/>
      <c r="D12" s="109"/>
      <c r="E12" s="109"/>
      <c r="F12" s="4"/>
      <c r="G12" s="108"/>
      <c r="H12" s="109"/>
      <c r="I12" s="109"/>
      <c r="J12" s="109"/>
      <c r="K12" s="109"/>
      <c r="L12" s="110"/>
      <c r="M12" s="4"/>
    </row>
    <row r="13" spans="1:13" x14ac:dyDescent="0.25">
      <c r="A13" s="5">
        <v>1</v>
      </c>
      <c r="B13" s="117" t="s">
        <v>40</v>
      </c>
      <c r="C13" s="117"/>
      <c r="D13" s="117"/>
      <c r="E13" s="118"/>
      <c r="F13" s="6"/>
      <c r="G13" s="7"/>
      <c r="H13" s="43"/>
      <c r="I13" s="43"/>
      <c r="J13" s="43"/>
      <c r="K13" s="43"/>
      <c r="L13" s="48"/>
      <c r="M13" s="6"/>
    </row>
    <row r="14" spans="1:13" ht="5.25" customHeight="1" x14ac:dyDescent="0.25">
      <c r="A14" s="5"/>
      <c r="B14" s="8"/>
      <c r="C14" s="8"/>
      <c r="D14" s="8"/>
      <c r="E14" s="8"/>
      <c r="F14" s="6"/>
      <c r="G14" s="7"/>
      <c r="H14" s="43"/>
      <c r="I14" s="43"/>
      <c r="J14" s="43"/>
      <c r="K14" s="43"/>
      <c r="L14" s="48"/>
      <c r="M14" s="6"/>
    </row>
    <row r="15" spans="1:13" x14ac:dyDescent="0.25">
      <c r="A15" s="5">
        <v>2</v>
      </c>
      <c r="B15" s="9" t="s">
        <v>41</v>
      </c>
      <c r="C15" s="10"/>
      <c r="D15" s="10"/>
      <c r="E15" s="10"/>
      <c r="F15" s="6"/>
      <c r="G15" s="7"/>
      <c r="H15" s="43"/>
      <c r="I15" s="43"/>
      <c r="J15" s="43"/>
      <c r="K15" s="43"/>
      <c r="L15" s="48"/>
      <c r="M15" s="6"/>
    </row>
    <row r="16" spans="1:13" x14ac:dyDescent="0.25">
      <c r="A16" s="5">
        <v>3</v>
      </c>
      <c r="B16" s="9"/>
      <c r="C16" s="10"/>
      <c r="D16" s="10" t="s">
        <v>42</v>
      </c>
      <c r="E16" s="10"/>
      <c r="F16" s="7">
        <v>338927973.05834621</v>
      </c>
      <c r="G16" s="7">
        <v>309478741.72429973</v>
      </c>
      <c r="H16" s="43">
        <v>3824183.1599516165</v>
      </c>
      <c r="I16" s="43">
        <v>333258.61965451378</v>
      </c>
      <c r="J16" s="43">
        <v>19904320.575667191</v>
      </c>
      <c r="K16" s="43">
        <v>2352516.0849065171</v>
      </c>
      <c r="L16" s="48">
        <v>3034952.8938666</v>
      </c>
      <c r="M16" s="6">
        <v>338927973.05834621</v>
      </c>
    </row>
    <row r="17" spans="1:13" x14ac:dyDescent="0.25">
      <c r="A17" s="5">
        <v>4</v>
      </c>
      <c r="B17" s="9"/>
      <c r="C17" s="10"/>
      <c r="D17" s="10" t="s">
        <v>43</v>
      </c>
      <c r="E17" s="10"/>
      <c r="F17" s="7">
        <v>0</v>
      </c>
      <c r="G17" s="7">
        <v>0</v>
      </c>
      <c r="H17" s="43">
        <v>0</v>
      </c>
      <c r="I17" s="43">
        <v>0</v>
      </c>
      <c r="J17" s="43">
        <v>0</v>
      </c>
      <c r="K17" s="43">
        <v>0</v>
      </c>
      <c r="L17" s="48">
        <v>0</v>
      </c>
      <c r="M17" s="6">
        <v>0</v>
      </c>
    </row>
    <row r="18" spans="1:13" x14ac:dyDescent="0.25">
      <c r="A18" s="5">
        <v>5</v>
      </c>
      <c r="B18" s="9"/>
      <c r="C18" s="10"/>
      <c r="D18" s="10" t="s">
        <v>44</v>
      </c>
      <c r="E18" s="10"/>
      <c r="F18" s="7">
        <v>0</v>
      </c>
      <c r="G18" s="7">
        <v>0</v>
      </c>
      <c r="H18" s="43">
        <v>0</v>
      </c>
      <c r="I18" s="43">
        <v>0</v>
      </c>
      <c r="J18" s="43">
        <v>0</v>
      </c>
      <c r="K18" s="43">
        <v>0</v>
      </c>
      <c r="L18" s="48">
        <v>0</v>
      </c>
      <c r="M18" s="6">
        <v>0</v>
      </c>
    </row>
    <row r="19" spans="1:13" x14ac:dyDescent="0.25">
      <c r="A19" s="5">
        <v>6</v>
      </c>
      <c r="B19" s="9"/>
      <c r="C19" s="10"/>
      <c r="D19" s="10" t="s">
        <v>45</v>
      </c>
      <c r="E19" s="10"/>
      <c r="F19" s="7">
        <v>0</v>
      </c>
      <c r="G19" s="7">
        <v>0</v>
      </c>
      <c r="H19" s="43">
        <v>0</v>
      </c>
      <c r="I19" s="43">
        <v>0</v>
      </c>
      <c r="J19" s="43">
        <v>0</v>
      </c>
      <c r="K19" s="43">
        <v>0</v>
      </c>
      <c r="L19" s="48">
        <v>0</v>
      </c>
      <c r="M19" s="6">
        <v>0</v>
      </c>
    </row>
    <row r="20" spans="1:13" ht="15.75" thickBot="1" x14ac:dyDescent="0.3">
      <c r="A20" s="5">
        <v>7</v>
      </c>
      <c r="B20" s="9"/>
      <c r="C20" s="10"/>
      <c r="D20" s="10" t="s">
        <v>46</v>
      </c>
      <c r="E20" s="10"/>
      <c r="F20" s="7">
        <v>4601764.0100000007</v>
      </c>
      <c r="G20" s="7">
        <v>4413101.9843281973</v>
      </c>
      <c r="H20" s="43">
        <v>24534.890927420172</v>
      </c>
      <c r="I20" s="43">
        <v>2047.5221459489669</v>
      </c>
      <c r="J20" s="43">
        <v>115556.04695019663</v>
      </c>
      <c r="K20" s="43">
        <v>28606.328218627768</v>
      </c>
      <c r="L20" s="48">
        <v>17917.23742960973</v>
      </c>
      <c r="M20" s="6">
        <v>4601764.01</v>
      </c>
    </row>
    <row r="21" spans="1:13" x14ac:dyDescent="0.25">
      <c r="A21" s="5">
        <v>8</v>
      </c>
      <c r="B21" s="9"/>
      <c r="C21" s="10" t="s">
        <v>47</v>
      </c>
      <c r="D21" s="10"/>
      <c r="E21" s="10"/>
      <c r="F21" s="13">
        <f>SUM(F16:F20)</f>
        <v>343529737.0683462</v>
      </c>
      <c r="G21" s="13">
        <f>SUM(G16:G20)</f>
        <v>313891843.70862794</v>
      </c>
      <c r="H21" s="44">
        <f t="shared" ref="H21:M21" si="0">SUM(H16:H20)</f>
        <v>3848718.0508790365</v>
      </c>
      <c r="I21" s="44">
        <f t="shared" si="0"/>
        <v>335306.14180046273</v>
      </c>
      <c r="J21" s="44">
        <f t="shared" si="0"/>
        <v>20019876.622617386</v>
      </c>
      <c r="K21" s="44">
        <f t="shared" si="0"/>
        <v>2381122.4131251448</v>
      </c>
      <c r="L21" s="44">
        <f t="shared" si="0"/>
        <v>3052870.1312962095</v>
      </c>
      <c r="M21" s="12">
        <f t="shared" si="0"/>
        <v>343529737.0683462</v>
      </c>
    </row>
    <row r="22" spans="1:13" ht="5.25" customHeight="1" x14ac:dyDescent="0.25">
      <c r="A22" s="5"/>
      <c r="B22" s="9"/>
      <c r="C22" s="10"/>
      <c r="D22" s="10"/>
      <c r="E22" s="10"/>
      <c r="F22" s="6"/>
      <c r="G22" s="7"/>
      <c r="H22" s="43"/>
      <c r="I22" s="43"/>
      <c r="J22" s="43"/>
      <c r="K22" s="43"/>
      <c r="L22" s="48"/>
      <c r="M22" s="6"/>
    </row>
    <row r="23" spans="1:13" x14ac:dyDescent="0.25">
      <c r="A23" s="5">
        <v>9</v>
      </c>
      <c r="B23" s="9" t="s">
        <v>48</v>
      </c>
      <c r="C23" s="10"/>
      <c r="D23" s="10"/>
      <c r="E23" s="10"/>
      <c r="F23" s="6"/>
      <c r="G23" s="7"/>
      <c r="H23" s="43"/>
      <c r="I23" s="43"/>
      <c r="J23" s="43"/>
      <c r="K23" s="43"/>
      <c r="L23" s="48"/>
      <c r="M23" s="6"/>
    </row>
    <row r="24" spans="1:13" x14ac:dyDescent="0.25">
      <c r="A24" s="5">
        <v>10</v>
      </c>
      <c r="B24" s="9"/>
      <c r="C24" s="10" t="s">
        <v>49</v>
      </c>
      <c r="D24" s="10"/>
      <c r="E24" s="10"/>
      <c r="F24" s="11"/>
      <c r="G24" s="7"/>
      <c r="H24" s="43"/>
      <c r="I24" s="43"/>
      <c r="J24" s="43"/>
      <c r="K24" s="43"/>
      <c r="L24" s="48"/>
      <c r="M24" s="6"/>
    </row>
    <row r="25" spans="1:13" ht="15.75" thickBot="1" x14ac:dyDescent="0.3">
      <c r="A25" s="5">
        <v>11</v>
      </c>
      <c r="B25" s="9"/>
      <c r="C25" s="10"/>
      <c r="D25" s="10" t="s">
        <v>10</v>
      </c>
      <c r="E25" s="10" t="s">
        <v>50</v>
      </c>
      <c r="F25" s="11">
        <v>0</v>
      </c>
      <c r="G25" s="7">
        <v>0</v>
      </c>
      <c r="H25" s="43">
        <v>0</v>
      </c>
      <c r="I25" s="43">
        <v>0</v>
      </c>
      <c r="J25" s="43">
        <v>0</v>
      </c>
      <c r="K25" s="43">
        <v>0</v>
      </c>
      <c r="L25" s="48">
        <v>0</v>
      </c>
      <c r="M25" s="6">
        <v>0</v>
      </c>
    </row>
    <row r="26" spans="1:13" x14ac:dyDescent="0.25">
      <c r="A26" s="5">
        <v>12</v>
      </c>
      <c r="B26" s="9"/>
      <c r="C26" s="10"/>
      <c r="D26" s="10" t="s">
        <v>51</v>
      </c>
      <c r="E26" s="10"/>
      <c r="F26" s="12">
        <f>SUM(F25)</f>
        <v>0</v>
      </c>
      <c r="G26" s="13">
        <f t="shared" ref="G26:M26" si="1">SUM(G25)</f>
        <v>0</v>
      </c>
      <c r="H26" s="44">
        <f t="shared" si="1"/>
        <v>0</v>
      </c>
      <c r="I26" s="44">
        <f t="shared" si="1"/>
        <v>0</v>
      </c>
      <c r="J26" s="44">
        <f t="shared" si="1"/>
        <v>0</v>
      </c>
      <c r="K26" s="44">
        <f t="shared" si="1"/>
        <v>0</v>
      </c>
      <c r="L26" s="49">
        <f t="shared" si="1"/>
        <v>0</v>
      </c>
      <c r="M26" s="12">
        <f t="shared" si="1"/>
        <v>0</v>
      </c>
    </row>
    <row r="27" spans="1:13" ht="5.25" customHeight="1" x14ac:dyDescent="0.25">
      <c r="A27" s="5"/>
      <c r="B27" s="9"/>
      <c r="C27" s="10"/>
      <c r="D27" s="10"/>
      <c r="E27" s="10"/>
      <c r="F27" s="6"/>
      <c r="G27" s="7"/>
      <c r="H27" s="43"/>
      <c r="I27" s="43"/>
      <c r="J27" s="43"/>
      <c r="K27" s="43"/>
      <c r="L27" s="48"/>
      <c r="M27" s="6"/>
    </row>
    <row r="28" spans="1:13" x14ac:dyDescent="0.25">
      <c r="A28" s="5">
        <v>13</v>
      </c>
      <c r="B28" s="9"/>
      <c r="C28" s="10" t="s">
        <v>52</v>
      </c>
      <c r="D28" s="10"/>
      <c r="E28" s="10"/>
      <c r="F28" s="6"/>
      <c r="G28" s="7"/>
      <c r="H28" s="43"/>
      <c r="I28" s="43"/>
      <c r="J28" s="43"/>
      <c r="K28" s="43"/>
      <c r="L28" s="48"/>
      <c r="M28" s="6"/>
    </row>
    <row r="29" spans="1:13" x14ac:dyDescent="0.25">
      <c r="A29" s="5">
        <v>14</v>
      </c>
      <c r="B29" s="9"/>
      <c r="C29" s="10"/>
      <c r="D29" s="10" t="s">
        <v>53</v>
      </c>
      <c r="E29" s="10"/>
      <c r="F29" s="11">
        <v>-406645.42716479703</v>
      </c>
      <c r="G29" s="7">
        <v>-350071.31501673325</v>
      </c>
      <c r="H29" s="43">
        <v>-5098.9688637619911</v>
      </c>
      <c r="I29" s="43">
        <v>-455.48031231824592</v>
      </c>
      <c r="J29" s="43">
        <v>-32516.994735724038</v>
      </c>
      <c r="K29" s="43">
        <v>-6751.3587096780821</v>
      </c>
      <c r="L29" s="48">
        <v>-11751.309526581434</v>
      </c>
      <c r="M29" s="6">
        <v>-406645.42716479703</v>
      </c>
    </row>
    <row r="30" spans="1:13" x14ac:dyDescent="0.25">
      <c r="A30" s="5">
        <v>15</v>
      </c>
      <c r="B30" s="9"/>
      <c r="C30" s="10"/>
      <c r="D30" s="10" t="s">
        <v>54</v>
      </c>
      <c r="E30" s="10"/>
      <c r="F30" s="11">
        <v>57577416.477315269</v>
      </c>
      <c r="G30" s="7">
        <v>49567019.705625229</v>
      </c>
      <c r="H30" s="43">
        <v>721969.15116104053</v>
      </c>
      <c r="I30" s="43">
        <v>64492.006764746395</v>
      </c>
      <c r="J30" s="43">
        <v>4604120.5025790334</v>
      </c>
      <c r="K30" s="43">
        <v>955933.02235106612</v>
      </c>
      <c r="L30" s="48">
        <v>1663882.0888341602</v>
      </c>
      <c r="M30" s="6">
        <v>57577416.477315277</v>
      </c>
    </row>
    <row r="31" spans="1:13" x14ac:dyDescent="0.25">
      <c r="A31" s="5">
        <v>16</v>
      </c>
      <c r="B31" s="9"/>
      <c r="C31" s="10"/>
      <c r="D31" s="10" t="s">
        <v>55</v>
      </c>
      <c r="E31" s="10"/>
      <c r="F31" s="11">
        <v>23954596.502996601</v>
      </c>
      <c r="G31" s="7">
        <v>23346799.526233777</v>
      </c>
      <c r="H31" s="43">
        <v>80457.966036667931</v>
      </c>
      <c r="I31" s="43">
        <v>6947.0172654784728</v>
      </c>
      <c r="J31" s="43">
        <v>372599.60177566775</v>
      </c>
      <c r="K31" s="43">
        <v>90889.276586126129</v>
      </c>
      <c r="L31" s="48">
        <v>56903.115098881804</v>
      </c>
      <c r="M31" s="6">
        <v>23954596.502996601</v>
      </c>
    </row>
    <row r="32" spans="1:13" x14ac:dyDescent="0.25">
      <c r="A32" s="5">
        <v>17</v>
      </c>
      <c r="B32" s="9"/>
      <c r="C32" s="10"/>
      <c r="D32" s="10" t="s">
        <v>56</v>
      </c>
      <c r="E32" s="10"/>
      <c r="F32" s="11">
        <v>5278520.064077056</v>
      </c>
      <c r="G32" s="7">
        <v>4421304.1089482633</v>
      </c>
      <c r="H32" s="43">
        <v>17743.797000009017</v>
      </c>
      <c r="I32" s="43">
        <v>37956.070494465421</v>
      </c>
      <c r="J32" s="43">
        <v>744013.44872933091</v>
      </c>
      <c r="K32" s="43">
        <v>27916.882603017169</v>
      </c>
      <c r="L32" s="48">
        <v>29585.756301970549</v>
      </c>
      <c r="M32" s="6">
        <v>5278520.064077056</v>
      </c>
    </row>
    <row r="33" spans="1:13" ht="15.75" thickBot="1" x14ac:dyDescent="0.3">
      <c r="A33" s="5">
        <v>18</v>
      </c>
      <c r="B33" s="9"/>
      <c r="C33" s="10"/>
      <c r="D33" s="10" t="s">
        <v>57</v>
      </c>
      <c r="E33" s="10"/>
      <c r="F33" s="11">
        <v>46535423.255857259</v>
      </c>
      <c r="G33" s="7">
        <v>41652993.896533661</v>
      </c>
      <c r="H33" s="43">
        <v>621389.28559886315</v>
      </c>
      <c r="I33" s="43">
        <v>48159.688312054073</v>
      </c>
      <c r="J33" s="43">
        <v>3417354.357869789</v>
      </c>
      <c r="K33" s="43">
        <v>738743.10045864759</v>
      </c>
      <c r="L33" s="48">
        <v>56782.927084243864</v>
      </c>
      <c r="M33" s="6">
        <v>46535423.255857259</v>
      </c>
    </row>
    <row r="34" spans="1:13" x14ac:dyDescent="0.25">
      <c r="A34" s="5">
        <v>19</v>
      </c>
      <c r="B34" s="9"/>
      <c r="C34" s="10"/>
      <c r="D34" s="10" t="s">
        <v>58</v>
      </c>
      <c r="E34" s="10"/>
      <c r="F34" s="12">
        <f>SUM(F29:F33)</f>
        <v>132939310.87308139</v>
      </c>
      <c r="G34" s="13">
        <f t="shared" ref="G34:M34" si="2">SUM(G29:G33)</f>
        <v>118638045.92232421</v>
      </c>
      <c r="H34" s="44">
        <f t="shared" si="2"/>
        <v>1436461.2309328187</v>
      </c>
      <c r="I34" s="44">
        <f t="shared" si="2"/>
        <v>157099.30252442614</v>
      </c>
      <c r="J34" s="44">
        <f t="shared" si="2"/>
        <v>9105570.9162180964</v>
      </c>
      <c r="K34" s="44">
        <f t="shared" si="2"/>
        <v>1806730.9232891789</v>
      </c>
      <c r="L34" s="49">
        <f t="shared" si="2"/>
        <v>1795402.5777926748</v>
      </c>
      <c r="M34" s="12">
        <f t="shared" si="2"/>
        <v>132939310.87308139</v>
      </c>
    </row>
    <row r="35" spans="1:13" ht="5.25" customHeight="1" x14ac:dyDescent="0.25">
      <c r="A35" s="5"/>
      <c r="B35" s="9"/>
      <c r="C35" s="10"/>
      <c r="D35" s="10"/>
      <c r="E35" s="10"/>
      <c r="F35" s="6"/>
      <c r="G35" s="7"/>
      <c r="H35" s="43"/>
      <c r="I35" s="43"/>
      <c r="J35" s="43"/>
      <c r="K35" s="43"/>
      <c r="L35" s="48"/>
      <c r="M35" s="6"/>
    </row>
    <row r="36" spans="1:13" x14ac:dyDescent="0.25">
      <c r="A36" s="5">
        <v>20</v>
      </c>
      <c r="B36" s="9"/>
      <c r="C36" s="10" t="s">
        <v>59</v>
      </c>
      <c r="D36" s="10"/>
      <c r="E36" s="10"/>
      <c r="F36" s="6"/>
      <c r="G36" s="7"/>
      <c r="H36" s="43"/>
      <c r="I36" s="43"/>
      <c r="J36" s="43"/>
      <c r="K36" s="43"/>
      <c r="L36" s="48"/>
      <c r="M36" s="6"/>
    </row>
    <row r="37" spans="1:13" x14ac:dyDescent="0.25">
      <c r="A37" s="5">
        <v>21</v>
      </c>
      <c r="B37" s="9"/>
      <c r="C37" s="10"/>
      <c r="D37" s="10" t="s">
        <v>60</v>
      </c>
      <c r="E37" s="10"/>
      <c r="F37" s="11">
        <v>67584435.685741857</v>
      </c>
      <c r="G37" s="7">
        <v>60428210.72268872</v>
      </c>
      <c r="H37" s="43">
        <v>869491.59680090065</v>
      </c>
      <c r="I37" s="43">
        <v>71116.726920196728</v>
      </c>
      <c r="J37" s="43">
        <v>5046358.5869458551</v>
      </c>
      <c r="K37" s="43">
        <v>1090891.4318356877</v>
      </c>
      <c r="L37" s="48">
        <v>78366.620550499239</v>
      </c>
      <c r="M37" s="6">
        <v>67584435.685741857</v>
      </c>
    </row>
    <row r="38" spans="1:13" x14ac:dyDescent="0.25">
      <c r="A38" s="5">
        <v>22</v>
      </c>
      <c r="B38" s="9"/>
      <c r="C38" s="10"/>
      <c r="D38" s="10" t="s">
        <v>61</v>
      </c>
      <c r="E38" s="10"/>
      <c r="F38" s="11">
        <v>21988639.830860991</v>
      </c>
      <c r="G38" s="7">
        <v>19646306.437013563</v>
      </c>
      <c r="H38" s="43">
        <v>275803.08450201363</v>
      </c>
      <c r="I38" s="43">
        <v>23390.100459964779</v>
      </c>
      <c r="J38" s="43">
        <v>1659733.7844037963</v>
      </c>
      <c r="K38" s="43">
        <v>358791.26172643283</v>
      </c>
      <c r="L38" s="48">
        <v>24615.162755221496</v>
      </c>
      <c r="M38" s="6">
        <v>21988639.830860991</v>
      </c>
    </row>
    <row r="39" spans="1:13" ht="15.75" thickBot="1" x14ac:dyDescent="0.3">
      <c r="A39" s="5">
        <v>23</v>
      </c>
      <c r="B39" s="9"/>
      <c r="C39" s="10"/>
      <c r="D39" s="10" t="s">
        <v>62</v>
      </c>
      <c r="E39" s="10"/>
      <c r="F39" s="11">
        <v>34344274.545558386</v>
      </c>
      <c r="G39" s="7">
        <v>33532129.738291424</v>
      </c>
      <c r="H39" s="43">
        <v>335138.63375370164</v>
      </c>
      <c r="I39" s="43">
        <v>19350.438561111019</v>
      </c>
      <c r="J39" s="43">
        <v>713841.77795171656</v>
      </c>
      <c r="K39" s="43">
        <v>-525336.35228207172</v>
      </c>
      <c r="L39" s="48">
        <v>269150.30928250198</v>
      </c>
      <c r="M39" s="6">
        <v>34344274.545558386</v>
      </c>
    </row>
    <row r="40" spans="1:13" x14ac:dyDescent="0.25">
      <c r="A40" s="5">
        <v>24</v>
      </c>
      <c r="B40" s="9"/>
      <c r="C40" s="10"/>
      <c r="D40" s="10" t="s">
        <v>63</v>
      </c>
      <c r="E40" s="10"/>
      <c r="F40" s="12">
        <f>SUM(F37:F39)</f>
        <v>123917350.06216124</v>
      </c>
      <c r="G40" s="13">
        <f t="shared" ref="G40:M40" si="3">SUM(G37:G39)</f>
        <v>113606646.89799371</v>
      </c>
      <c r="H40" s="44">
        <f t="shared" si="3"/>
        <v>1480433.315056616</v>
      </c>
      <c r="I40" s="44">
        <f t="shared" si="3"/>
        <v>113857.26594127252</v>
      </c>
      <c r="J40" s="44">
        <f t="shared" si="3"/>
        <v>7419934.1493013678</v>
      </c>
      <c r="K40" s="44">
        <f t="shared" si="3"/>
        <v>924346.34128004895</v>
      </c>
      <c r="L40" s="49">
        <f t="shared" si="3"/>
        <v>372132.0925882227</v>
      </c>
      <c r="M40" s="12">
        <f t="shared" si="3"/>
        <v>123917350.06216124</v>
      </c>
    </row>
    <row r="41" spans="1:13" ht="5.25" customHeight="1" thickBot="1" x14ac:dyDescent="0.3">
      <c r="A41" s="5"/>
      <c r="B41" s="9"/>
      <c r="C41" s="10"/>
      <c r="D41" s="10"/>
      <c r="E41" s="10"/>
      <c r="F41" s="14"/>
      <c r="G41" s="15"/>
      <c r="H41" s="45"/>
      <c r="I41" s="45"/>
      <c r="J41" s="45"/>
      <c r="K41" s="45"/>
      <c r="L41" s="50"/>
      <c r="M41" s="14"/>
    </row>
    <row r="42" spans="1:13" ht="5.25" customHeight="1" thickTop="1" x14ac:dyDescent="0.25">
      <c r="A42" s="5"/>
      <c r="B42" s="9"/>
      <c r="C42" s="10"/>
      <c r="D42" s="10"/>
      <c r="E42" s="10"/>
      <c r="F42" s="6"/>
      <c r="G42" s="7"/>
      <c r="H42" s="43"/>
      <c r="I42" s="43"/>
      <c r="J42" s="43"/>
      <c r="K42" s="43"/>
      <c r="L42" s="48"/>
      <c r="M42" s="6"/>
    </row>
    <row r="43" spans="1:13" x14ac:dyDescent="0.25">
      <c r="A43" s="5">
        <v>25</v>
      </c>
      <c r="B43" s="9"/>
      <c r="C43" s="10" t="s">
        <v>64</v>
      </c>
      <c r="D43" s="10"/>
      <c r="E43" s="10"/>
      <c r="F43" s="11">
        <f>+F34+F40</f>
        <v>256856660.93524262</v>
      </c>
      <c r="G43" s="71">
        <f t="shared" ref="G43:M43" si="4">+G34+G40</f>
        <v>232244692.82031792</v>
      </c>
      <c r="H43" s="73">
        <f t="shared" si="4"/>
        <v>2916894.5459894347</v>
      </c>
      <c r="I43" s="73">
        <f t="shared" si="4"/>
        <v>270956.56846569863</v>
      </c>
      <c r="J43" s="73">
        <f t="shared" si="4"/>
        <v>16525505.065519463</v>
      </c>
      <c r="K43" s="73">
        <f t="shared" si="4"/>
        <v>2731077.2645692276</v>
      </c>
      <c r="L43" s="72">
        <f t="shared" si="4"/>
        <v>2167534.6703808974</v>
      </c>
      <c r="M43" s="11">
        <f t="shared" si="4"/>
        <v>256856660.93524262</v>
      </c>
    </row>
    <row r="44" spans="1:13" ht="5.25" customHeight="1" thickBot="1" x14ac:dyDescent="0.3">
      <c r="A44" s="5"/>
      <c r="B44" s="9"/>
      <c r="C44" s="10"/>
      <c r="D44" s="10"/>
      <c r="E44" s="10"/>
      <c r="F44" s="14"/>
      <c r="G44" s="15"/>
      <c r="H44" s="45"/>
      <c r="I44" s="45"/>
      <c r="J44" s="45"/>
      <c r="K44" s="45"/>
      <c r="L44" s="50"/>
      <c r="M44" s="14"/>
    </row>
    <row r="45" spans="1:13" ht="5.25" customHeight="1" thickTop="1" x14ac:dyDescent="0.25">
      <c r="A45" s="5"/>
      <c r="B45" s="9"/>
      <c r="C45" s="10"/>
      <c r="D45" s="10"/>
      <c r="E45" s="10"/>
      <c r="F45" s="6"/>
      <c r="G45" s="7"/>
      <c r="H45" s="43"/>
      <c r="I45" s="43"/>
      <c r="J45" s="43"/>
      <c r="K45" s="43"/>
      <c r="L45" s="48"/>
      <c r="M45" s="6"/>
    </row>
    <row r="46" spans="1:13" x14ac:dyDescent="0.25">
      <c r="A46" s="5">
        <v>26</v>
      </c>
      <c r="B46" s="9" t="s">
        <v>65</v>
      </c>
      <c r="C46" s="10"/>
      <c r="D46" s="10"/>
      <c r="E46" s="10"/>
      <c r="F46" s="6">
        <f>+F21-F43</f>
        <v>86673076.133103579</v>
      </c>
      <c r="G46" s="7">
        <f>+G21-G43</f>
        <v>81647150.888310015</v>
      </c>
      <c r="H46" s="43">
        <f t="shared" ref="H46:M46" si="5">+H21-H43</f>
        <v>931823.50488960184</v>
      </c>
      <c r="I46" s="43">
        <f t="shared" si="5"/>
        <v>64349.573334764107</v>
      </c>
      <c r="J46" s="43">
        <f t="shared" si="5"/>
        <v>3494371.557097923</v>
      </c>
      <c r="K46" s="43">
        <f t="shared" si="5"/>
        <v>-349954.8514440828</v>
      </c>
      <c r="L46" s="48">
        <f t="shared" si="5"/>
        <v>885335.46091531217</v>
      </c>
      <c r="M46" s="6">
        <f t="shared" si="5"/>
        <v>86673076.133103579</v>
      </c>
    </row>
    <row r="47" spans="1:13" ht="5.25" customHeight="1" thickBot="1" x14ac:dyDescent="0.3">
      <c r="A47" s="5"/>
      <c r="B47" s="16"/>
      <c r="C47" s="16"/>
      <c r="D47" s="16"/>
      <c r="E47" s="16"/>
      <c r="F47" s="17"/>
      <c r="G47" s="18"/>
      <c r="H47" s="16"/>
      <c r="I47" s="16"/>
      <c r="J47" s="16"/>
      <c r="K47" s="16"/>
      <c r="L47" s="51"/>
      <c r="M47" s="17"/>
    </row>
    <row r="48" spans="1:13" ht="5.25" customHeight="1" x14ac:dyDescent="0.25">
      <c r="A48" s="5"/>
      <c r="B48" s="19"/>
      <c r="C48" s="19"/>
      <c r="D48" s="19"/>
      <c r="E48" s="19"/>
      <c r="F48" s="6"/>
      <c r="G48" s="7"/>
      <c r="H48" s="43"/>
      <c r="I48" s="43"/>
      <c r="J48" s="43"/>
      <c r="K48" s="43"/>
      <c r="L48" s="48"/>
      <c r="M48" s="6"/>
    </row>
    <row r="49" spans="1:13" x14ac:dyDescent="0.25">
      <c r="A49" s="5">
        <v>27</v>
      </c>
      <c r="B49" s="119" t="s">
        <v>66</v>
      </c>
      <c r="C49" s="119"/>
      <c r="D49" s="119"/>
      <c r="E49" s="120"/>
      <c r="F49" s="6"/>
      <c r="G49" s="7"/>
      <c r="H49" s="43"/>
      <c r="I49" s="43"/>
      <c r="J49" s="43"/>
      <c r="K49" s="43"/>
      <c r="L49" s="48"/>
      <c r="M49" s="6"/>
    </row>
    <row r="50" spans="1:13" ht="5.25" customHeight="1" x14ac:dyDescent="0.25">
      <c r="A50" s="5"/>
      <c r="B50" s="20"/>
      <c r="C50" s="20"/>
      <c r="D50" s="20"/>
      <c r="E50" s="20"/>
      <c r="F50" s="6"/>
      <c r="G50" s="7"/>
      <c r="H50" s="43"/>
      <c r="I50" s="43"/>
      <c r="J50" s="43"/>
      <c r="K50" s="43"/>
      <c r="L50" s="48"/>
      <c r="M50" s="6"/>
    </row>
    <row r="51" spans="1:13" x14ac:dyDescent="0.25">
      <c r="A51" s="5">
        <v>28</v>
      </c>
      <c r="B51" s="9" t="s">
        <v>67</v>
      </c>
      <c r="C51" s="10"/>
      <c r="D51" s="10"/>
      <c r="E51" s="10"/>
      <c r="F51" s="6"/>
      <c r="G51" s="7"/>
      <c r="H51" s="43"/>
      <c r="I51" s="43"/>
      <c r="J51" s="43"/>
      <c r="K51" s="43"/>
      <c r="L51" s="48"/>
      <c r="M51" s="6"/>
    </row>
    <row r="52" spans="1:13" x14ac:dyDescent="0.25">
      <c r="A52" s="5">
        <v>29</v>
      </c>
      <c r="B52" s="19"/>
      <c r="C52" s="21">
        <v>101</v>
      </c>
      <c r="D52" s="10" t="s">
        <v>68</v>
      </c>
      <c r="E52" s="10"/>
      <c r="F52" s="11">
        <v>2708449419.5605941</v>
      </c>
      <c r="G52" s="7">
        <v>2408201650.4795203</v>
      </c>
      <c r="H52" s="43">
        <v>35926125.907938741</v>
      </c>
      <c r="I52" s="43">
        <v>2784391.4693805366</v>
      </c>
      <c r="J52" s="43">
        <v>197577115.95324907</v>
      </c>
      <c r="K52" s="43">
        <v>42711031.966250189</v>
      </c>
      <c r="L52" s="48">
        <v>21249103.784255229</v>
      </c>
      <c r="M52" s="6">
        <v>2708449419.5605946</v>
      </c>
    </row>
    <row r="53" spans="1:13" x14ac:dyDescent="0.25">
      <c r="A53" s="5">
        <v>30</v>
      </c>
      <c r="B53" s="19"/>
      <c r="C53" s="21">
        <v>105</v>
      </c>
      <c r="D53" s="10" t="s">
        <v>69</v>
      </c>
      <c r="E53" s="10"/>
      <c r="F53" s="11">
        <v>5036.829999999999</v>
      </c>
      <c r="G53" s="7">
        <v>4499.5323228029947</v>
      </c>
      <c r="H53" s="43">
        <v>62.798176351838414</v>
      </c>
      <c r="I53" s="43">
        <v>5.37133399727679</v>
      </c>
      <c r="J53" s="43">
        <v>381.14348922340633</v>
      </c>
      <c r="K53" s="43">
        <v>82.39330589176636</v>
      </c>
      <c r="L53" s="48">
        <v>5.5913717327170724</v>
      </c>
      <c r="M53" s="6">
        <v>5036.829999999999</v>
      </c>
    </row>
    <row r="54" spans="1:13" x14ac:dyDescent="0.25">
      <c r="A54" s="5">
        <v>31</v>
      </c>
      <c r="B54" s="19"/>
      <c r="C54" s="21">
        <v>106</v>
      </c>
      <c r="D54" s="10" t="s">
        <v>70</v>
      </c>
      <c r="E54" s="10"/>
      <c r="F54" s="11">
        <v>0</v>
      </c>
      <c r="G54" s="7">
        <v>0</v>
      </c>
      <c r="H54" s="43">
        <v>0</v>
      </c>
      <c r="I54" s="43">
        <v>0</v>
      </c>
      <c r="J54" s="43">
        <v>0</v>
      </c>
      <c r="K54" s="43">
        <v>0</v>
      </c>
      <c r="L54" s="48">
        <v>0</v>
      </c>
      <c r="M54" s="6">
        <v>0</v>
      </c>
    </row>
    <row r="55" spans="1:13" x14ac:dyDescent="0.25">
      <c r="A55" s="5">
        <v>32</v>
      </c>
      <c r="B55" s="19"/>
      <c r="C55" s="21">
        <v>108</v>
      </c>
      <c r="D55" s="10" t="s">
        <v>71</v>
      </c>
      <c r="E55" s="10"/>
      <c r="F55" s="11">
        <v>-829503550.07216156</v>
      </c>
      <c r="G55" s="7">
        <v>-745182573.64621377</v>
      </c>
      <c r="H55" s="43">
        <v>-12442838.840788513</v>
      </c>
      <c r="I55" s="43">
        <v>-809821.42327934876</v>
      </c>
      <c r="J55" s="43">
        <v>-57463967.623879366</v>
      </c>
      <c r="K55" s="43">
        <v>-12422214.719805039</v>
      </c>
      <c r="L55" s="48">
        <v>-1182133.818195587</v>
      </c>
      <c r="M55" s="6">
        <v>-829503550.07216156</v>
      </c>
    </row>
    <row r="56" spans="1:13" x14ac:dyDescent="0.25">
      <c r="A56" s="5">
        <v>33</v>
      </c>
      <c r="B56" s="19"/>
      <c r="C56" s="21">
        <v>111</v>
      </c>
      <c r="D56" s="10" t="s">
        <v>72</v>
      </c>
      <c r="E56" s="10"/>
      <c r="F56" s="11">
        <v>-5577689.9222817998</v>
      </c>
      <c r="G56" s="7">
        <v>-5310565.1264230106</v>
      </c>
      <c r="H56" s="43">
        <v>-234900.98752487253</v>
      </c>
      <c r="I56" s="43">
        <v>-62.586265774731089</v>
      </c>
      <c r="J56" s="43">
        <v>-4441.0471824947699</v>
      </c>
      <c r="K56" s="43">
        <v>-960.03885500607385</v>
      </c>
      <c r="L56" s="48">
        <v>-26760.136030641097</v>
      </c>
      <c r="M56" s="6">
        <v>-5577689.9222817998</v>
      </c>
    </row>
    <row r="57" spans="1:13" ht="15.75" thickBot="1" x14ac:dyDescent="0.3">
      <c r="A57" s="5">
        <v>34</v>
      </c>
      <c r="B57" s="19"/>
      <c r="C57" s="21">
        <v>254</v>
      </c>
      <c r="D57" s="22" t="s">
        <v>73</v>
      </c>
      <c r="E57" s="10"/>
      <c r="F57" s="11">
        <v>-77341812.482706532</v>
      </c>
      <c r="G57" s="7">
        <v>-69091469.271368355</v>
      </c>
      <c r="H57" s="43">
        <v>-964282.05431984481</v>
      </c>
      <c r="I57" s="43">
        <v>-82478.206887937064</v>
      </c>
      <c r="J57" s="43">
        <v>-5852555.7290043887</v>
      </c>
      <c r="K57" s="43">
        <v>-1265170.2785504526</v>
      </c>
      <c r="L57" s="48">
        <v>-85856.942575570298</v>
      </c>
      <c r="M57" s="6">
        <v>-77341812.482706532</v>
      </c>
    </row>
    <row r="58" spans="1:13" x14ac:dyDescent="0.25">
      <c r="A58" s="5">
        <v>35</v>
      </c>
      <c r="B58" s="19"/>
      <c r="C58" s="107" t="s">
        <v>74</v>
      </c>
      <c r="D58" s="10"/>
      <c r="E58" s="10"/>
      <c r="F58" s="12">
        <f>SUM(F52:F57)</f>
        <v>1796031403.913444</v>
      </c>
      <c r="G58" s="13">
        <f>SUM(G52:G57)</f>
        <v>1588621541.967838</v>
      </c>
      <c r="H58" s="44">
        <f t="shared" ref="H58:M58" si="6">SUM(H52:H57)</f>
        <v>22284166.823481862</v>
      </c>
      <c r="I58" s="44">
        <f t="shared" si="6"/>
        <v>1892034.6242814732</v>
      </c>
      <c r="J58" s="44">
        <f t="shared" si="6"/>
        <v>134256532.69667202</v>
      </c>
      <c r="K58" s="44">
        <f t="shared" si="6"/>
        <v>29022769.322345581</v>
      </c>
      <c r="L58" s="49">
        <f t="shared" si="6"/>
        <v>19954358.478825167</v>
      </c>
      <c r="M58" s="12">
        <f t="shared" si="6"/>
        <v>1796031403.9134445</v>
      </c>
    </row>
    <row r="59" spans="1:13" ht="5.25" customHeight="1" x14ac:dyDescent="0.25">
      <c r="A59" s="5">
        <v>0</v>
      </c>
      <c r="B59" s="10"/>
      <c r="C59" s="10"/>
      <c r="D59" s="10"/>
      <c r="E59" s="10"/>
      <c r="F59" s="6"/>
      <c r="G59" s="7"/>
      <c r="H59" s="43"/>
      <c r="I59" s="43"/>
      <c r="J59" s="43"/>
      <c r="K59" s="43"/>
      <c r="L59" s="48"/>
      <c r="M59" s="6"/>
    </row>
    <row r="60" spans="1:13" x14ac:dyDescent="0.25">
      <c r="A60" s="5">
        <v>36</v>
      </c>
      <c r="B60" s="9" t="s">
        <v>75</v>
      </c>
      <c r="C60" s="10"/>
      <c r="D60" s="10"/>
      <c r="E60" s="10"/>
      <c r="F60" s="6"/>
      <c r="G60" s="7"/>
      <c r="H60" s="43"/>
      <c r="I60" s="43"/>
      <c r="J60" s="43"/>
      <c r="K60" s="43"/>
      <c r="L60" s="48"/>
      <c r="M60" s="6"/>
    </row>
    <row r="61" spans="1:13" x14ac:dyDescent="0.25">
      <c r="A61" s="5">
        <v>37</v>
      </c>
      <c r="B61" s="19"/>
      <c r="C61" s="21">
        <v>154</v>
      </c>
      <c r="D61" s="10" t="s">
        <v>76</v>
      </c>
      <c r="E61" s="10"/>
      <c r="F61" s="11">
        <v>18748924.460309371</v>
      </c>
      <c r="G61" s="7">
        <v>16781814.400141753</v>
      </c>
      <c r="H61" s="43">
        <v>250355.10501502306</v>
      </c>
      <c r="I61" s="43">
        <v>19403.333955517326</v>
      </c>
      <c r="J61" s="43">
        <v>1376837.5621628242</v>
      </c>
      <c r="K61" s="43">
        <v>297636.45878799621</v>
      </c>
      <c r="L61" s="48">
        <v>22877.600246254191</v>
      </c>
      <c r="M61" s="6">
        <v>18748924.460309371</v>
      </c>
    </row>
    <row r="62" spans="1:13" x14ac:dyDescent="0.25">
      <c r="A62" s="5">
        <v>38</v>
      </c>
      <c r="B62" s="19"/>
      <c r="C62" s="21" t="s">
        <v>77</v>
      </c>
      <c r="D62" s="10" t="s">
        <v>78</v>
      </c>
      <c r="E62" s="10"/>
      <c r="F62" s="11">
        <v>0</v>
      </c>
      <c r="G62" s="7">
        <v>0</v>
      </c>
      <c r="H62" s="43">
        <v>0</v>
      </c>
      <c r="I62" s="43">
        <v>0</v>
      </c>
      <c r="J62" s="43">
        <v>0</v>
      </c>
      <c r="K62" s="43">
        <v>0</v>
      </c>
      <c r="L62" s="48">
        <v>0</v>
      </c>
      <c r="M62" s="6">
        <v>0</v>
      </c>
    </row>
    <row r="63" spans="1:13" x14ac:dyDescent="0.25">
      <c r="A63" s="5">
        <v>39</v>
      </c>
      <c r="B63" s="19"/>
      <c r="C63" s="21">
        <v>165</v>
      </c>
      <c r="D63" s="10" t="s">
        <v>79</v>
      </c>
      <c r="E63" s="10"/>
      <c r="F63" s="11">
        <v>3062476.9605016024</v>
      </c>
      <c r="G63" s="7">
        <v>2741166.3034136579</v>
      </c>
      <c r="H63" s="43">
        <v>40893.371919842713</v>
      </c>
      <c r="I63" s="43">
        <v>3169.3691721615551</v>
      </c>
      <c r="J63" s="43">
        <v>224894.67710017465</v>
      </c>
      <c r="K63" s="43">
        <v>48616.377946006331</v>
      </c>
      <c r="L63" s="48">
        <v>3736.8609497594175</v>
      </c>
      <c r="M63" s="6">
        <v>3062476.9605016024</v>
      </c>
    </row>
    <row r="64" spans="1:13" x14ac:dyDescent="0.25">
      <c r="A64" s="5">
        <v>40</v>
      </c>
      <c r="B64" s="19"/>
      <c r="C64" s="23" t="s">
        <v>80</v>
      </c>
      <c r="D64" s="24" t="s">
        <v>81</v>
      </c>
      <c r="E64" s="10"/>
      <c r="F64" s="11">
        <v>0</v>
      </c>
      <c r="G64" s="7">
        <v>0</v>
      </c>
      <c r="H64" s="43">
        <v>0</v>
      </c>
      <c r="I64" s="43">
        <v>0</v>
      </c>
      <c r="J64" s="43">
        <v>0</v>
      </c>
      <c r="K64" s="43">
        <v>0</v>
      </c>
      <c r="L64" s="48">
        <v>0</v>
      </c>
      <c r="M64" s="6">
        <v>0</v>
      </c>
    </row>
    <row r="65" spans="1:13" x14ac:dyDescent="0.25">
      <c r="A65" s="5">
        <v>41</v>
      </c>
      <c r="B65" s="19"/>
      <c r="C65" s="23" t="s">
        <v>80</v>
      </c>
      <c r="D65" s="24" t="s">
        <v>82</v>
      </c>
      <c r="E65" s="10"/>
      <c r="F65" s="11">
        <v>0</v>
      </c>
      <c r="G65" s="7">
        <v>0</v>
      </c>
      <c r="H65" s="43">
        <v>0</v>
      </c>
      <c r="I65" s="43">
        <v>0</v>
      </c>
      <c r="J65" s="43">
        <v>0</v>
      </c>
      <c r="K65" s="43">
        <v>0</v>
      </c>
      <c r="L65" s="48">
        <v>0</v>
      </c>
      <c r="M65" s="6">
        <v>0</v>
      </c>
    </row>
    <row r="66" spans="1:13" x14ac:dyDescent="0.25">
      <c r="A66" s="5">
        <v>42</v>
      </c>
      <c r="B66" s="19"/>
      <c r="C66" s="21" t="s">
        <v>83</v>
      </c>
      <c r="D66" s="10" t="s">
        <v>84</v>
      </c>
      <c r="E66" s="10"/>
      <c r="F66" s="11">
        <v>-5974990.1616666662</v>
      </c>
      <c r="G66" s="7">
        <v>-5967451.5852155816</v>
      </c>
      <c r="H66" s="43">
        <v>-3543.6724099668691</v>
      </c>
      <c r="I66" s="43">
        <v>-276.75540043883865</v>
      </c>
      <c r="J66" s="43">
        <v>-3501.5574577261764</v>
      </c>
      <c r="K66" s="43">
        <v>-42.114952240692837</v>
      </c>
      <c r="L66" s="48">
        <v>-174.47623071144176</v>
      </c>
      <c r="M66" s="6">
        <v>-5974990.1616666662</v>
      </c>
    </row>
    <row r="67" spans="1:13" x14ac:dyDescent="0.25">
      <c r="A67" s="5">
        <v>43</v>
      </c>
      <c r="B67" s="19"/>
      <c r="C67" s="21">
        <v>252</v>
      </c>
      <c r="D67" s="10" t="s">
        <v>85</v>
      </c>
      <c r="E67" s="10"/>
      <c r="F67" s="11">
        <v>-15257074.167431312</v>
      </c>
      <c r="G67" s="7">
        <v>-15257074.167431312</v>
      </c>
      <c r="H67" s="43">
        <v>0</v>
      </c>
      <c r="I67" s="43">
        <v>0</v>
      </c>
      <c r="J67" s="43">
        <v>0</v>
      </c>
      <c r="K67" s="43">
        <v>0</v>
      </c>
      <c r="L67" s="48">
        <v>0</v>
      </c>
      <c r="M67" s="6">
        <v>-15257074.167431312</v>
      </c>
    </row>
    <row r="68" spans="1:13" x14ac:dyDescent="0.25">
      <c r="A68" s="5">
        <v>44</v>
      </c>
      <c r="B68" s="19"/>
      <c r="C68" s="21" t="s">
        <v>86</v>
      </c>
      <c r="D68" s="10" t="s">
        <v>87</v>
      </c>
      <c r="E68" s="10"/>
      <c r="F68" s="11">
        <v>-62013.682811542938</v>
      </c>
      <c r="G68" s="7">
        <v>-61935.440860303024</v>
      </c>
      <c r="H68" s="43">
        <v>-36.779337015410661</v>
      </c>
      <c r="I68" s="43">
        <v>-2.8724100215770636</v>
      </c>
      <c r="J68" s="43">
        <v>-36.342231142561985</v>
      </c>
      <c r="K68" s="43">
        <v>-0.43710587284868363</v>
      </c>
      <c r="L68" s="48">
        <v>-1.810867187515975</v>
      </c>
      <c r="M68" s="6">
        <v>-62013.682811542938</v>
      </c>
    </row>
    <row r="69" spans="1:13" x14ac:dyDescent="0.25">
      <c r="A69" s="5">
        <v>45</v>
      </c>
      <c r="B69" s="19"/>
      <c r="C69" s="21">
        <v>255</v>
      </c>
      <c r="D69" s="10" t="s">
        <v>88</v>
      </c>
      <c r="E69" s="10"/>
      <c r="F69" s="11">
        <v>-62900.157452529507</v>
      </c>
      <c r="G69" s="7">
        <v>-56219.132254111071</v>
      </c>
      <c r="H69" s="43">
        <v>-798.73756415446405</v>
      </c>
      <c r="I69" s="43">
        <v>-66.56097317859755</v>
      </c>
      <c r="J69" s="43">
        <v>-4723.0877052624528</v>
      </c>
      <c r="K69" s="43">
        <v>-1021.0086779817202</v>
      </c>
      <c r="L69" s="48">
        <v>-71.630277841199984</v>
      </c>
      <c r="M69" s="6">
        <v>-62900.157452529515</v>
      </c>
    </row>
    <row r="70" spans="1:13" x14ac:dyDescent="0.25">
      <c r="A70" s="5">
        <v>46</v>
      </c>
      <c r="B70" s="19"/>
      <c r="C70" s="21">
        <v>282</v>
      </c>
      <c r="D70" s="10" t="s">
        <v>89</v>
      </c>
      <c r="E70" s="10"/>
      <c r="F70" s="11">
        <v>-459931898.53902918</v>
      </c>
      <c r="G70" s="7">
        <v>-410998527.60065967</v>
      </c>
      <c r="H70" s="43">
        <v>-5799550.6237829207</v>
      </c>
      <c r="I70" s="43">
        <v>-488155.64028364507</v>
      </c>
      <c r="J70" s="43">
        <v>-34638945.207302995</v>
      </c>
      <c r="K70" s="43">
        <v>-7488038.7280092705</v>
      </c>
      <c r="L70" s="48">
        <v>-518680.7389906348</v>
      </c>
      <c r="M70" s="6">
        <v>-459931898.53902912</v>
      </c>
    </row>
    <row r="71" spans="1:13" ht="15.75" thickBot="1" x14ac:dyDescent="0.3">
      <c r="A71" s="5">
        <v>47</v>
      </c>
      <c r="B71" s="19"/>
      <c r="C71" s="10"/>
      <c r="D71" s="10" t="s">
        <v>90</v>
      </c>
      <c r="E71" s="10"/>
      <c r="F71" s="11">
        <v>3695500.8134813933</v>
      </c>
      <c r="G71" s="7">
        <v>3307774.2085262146</v>
      </c>
      <c r="H71" s="43">
        <v>49346.163626655893</v>
      </c>
      <c r="I71" s="43">
        <v>3824.4879896263787</v>
      </c>
      <c r="J71" s="43">
        <v>271381.13131639856</v>
      </c>
      <c r="K71" s="43">
        <v>58665.539876766437</v>
      </c>
      <c r="L71" s="48">
        <v>4509.2821457311175</v>
      </c>
      <c r="M71" s="6">
        <v>3695500.8134813933</v>
      </c>
    </row>
    <row r="72" spans="1:13" x14ac:dyDescent="0.25">
      <c r="A72" s="5">
        <v>48</v>
      </c>
      <c r="B72" s="19"/>
      <c r="C72" s="107" t="s">
        <v>91</v>
      </c>
      <c r="D72" s="10"/>
      <c r="E72" s="10"/>
      <c r="F72" s="12">
        <f>SUM(F61:F71)</f>
        <v>-455781974.47409886</v>
      </c>
      <c r="G72" s="13">
        <f t="shared" ref="G72:M72" si="7">SUM(G61:G71)</f>
        <v>-409510453.01433939</v>
      </c>
      <c r="H72" s="44">
        <f t="shared" si="7"/>
        <v>-5463335.1725325361</v>
      </c>
      <c r="I72" s="44">
        <f t="shared" si="7"/>
        <v>-462104.63794997887</v>
      </c>
      <c r="J72" s="44">
        <f t="shared" si="7"/>
        <v>-32774092.824117731</v>
      </c>
      <c r="K72" s="44">
        <f t="shared" si="7"/>
        <v>-7084183.9121345971</v>
      </c>
      <c r="L72" s="49">
        <f t="shared" si="7"/>
        <v>-487804.91302463022</v>
      </c>
      <c r="M72" s="12">
        <f t="shared" si="7"/>
        <v>-455781974.4740988</v>
      </c>
    </row>
    <row r="73" spans="1:13" ht="5.25" customHeight="1" thickBot="1" x14ac:dyDescent="0.3">
      <c r="A73" s="5"/>
      <c r="B73" s="9"/>
      <c r="C73" s="10"/>
      <c r="D73" s="10"/>
      <c r="E73" s="10"/>
      <c r="F73" s="14"/>
      <c r="G73" s="15"/>
      <c r="H73" s="45"/>
      <c r="I73" s="45"/>
      <c r="J73" s="45"/>
      <c r="K73" s="45"/>
      <c r="L73" s="50"/>
      <c r="M73" s="14"/>
    </row>
    <row r="74" spans="1:13" ht="5.25" customHeight="1" thickTop="1" x14ac:dyDescent="0.25">
      <c r="A74" s="5"/>
      <c r="B74" s="9"/>
      <c r="C74" s="10"/>
      <c r="D74" s="10"/>
      <c r="E74" s="10"/>
      <c r="F74" s="6"/>
      <c r="G74" s="7"/>
      <c r="H74" s="43"/>
      <c r="I74" s="43"/>
      <c r="J74" s="43"/>
      <c r="K74" s="43"/>
      <c r="L74" s="48"/>
      <c r="M74" s="6"/>
    </row>
    <row r="75" spans="1:13" x14ac:dyDescent="0.25">
      <c r="A75" s="5">
        <v>49</v>
      </c>
      <c r="B75" s="107" t="s">
        <v>92</v>
      </c>
      <c r="C75" s="10"/>
      <c r="D75" s="10"/>
      <c r="E75" s="10"/>
      <c r="F75" s="11">
        <f>+F58+F72</f>
        <v>1340249429.4393451</v>
      </c>
      <c r="G75" s="71">
        <f>+G58+G72</f>
        <v>1179111088.9534986</v>
      </c>
      <c r="H75" s="73">
        <f t="shared" ref="H75:M75" si="8">+H58+H72</f>
        <v>16820831.650949325</v>
      </c>
      <c r="I75" s="73">
        <f t="shared" si="8"/>
        <v>1429929.9863314943</v>
      </c>
      <c r="J75" s="73">
        <f t="shared" si="8"/>
        <v>101482439.87255429</v>
      </c>
      <c r="K75" s="73">
        <f t="shared" si="8"/>
        <v>21938585.410210982</v>
      </c>
      <c r="L75" s="72">
        <f t="shared" si="8"/>
        <v>19466553.565800536</v>
      </c>
      <c r="M75" s="11">
        <f t="shared" si="8"/>
        <v>1340249429.4393458</v>
      </c>
    </row>
    <row r="76" spans="1:13" ht="5.25" customHeight="1" x14ac:dyDescent="0.25">
      <c r="A76" s="5"/>
      <c r="B76" s="107"/>
      <c r="C76" s="10"/>
      <c r="D76" s="10"/>
      <c r="E76" s="10"/>
      <c r="F76" s="11"/>
      <c r="G76" s="7"/>
      <c r="H76" s="43"/>
      <c r="I76" s="43"/>
      <c r="J76" s="43"/>
      <c r="K76" s="43"/>
      <c r="L76" s="48"/>
      <c r="M76" s="6"/>
    </row>
    <row r="77" spans="1:13" ht="5.25" customHeight="1" x14ac:dyDescent="0.25">
      <c r="A77" s="25"/>
      <c r="B77" s="26"/>
      <c r="C77" s="19"/>
      <c r="D77" s="19"/>
      <c r="E77" s="19"/>
      <c r="F77" s="27"/>
      <c r="G77" s="28"/>
      <c r="H77" s="32"/>
      <c r="I77" s="32"/>
      <c r="J77" s="32"/>
      <c r="K77" s="32"/>
      <c r="L77" s="52"/>
      <c r="M77" s="27"/>
    </row>
    <row r="78" spans="1:13" x14ac:dyDescent="0.25">
      <c r="A78" s="5">
        <v>50</v>
      </c>
      <c r="B78" s="29" t="s">
        <v>93</v>
      </c>
      <c r="C78" s="10"/>
      <c r="D78" s="10"/>
      <c r="E78" s="10"/>
      <c r="F78" s="30">
        <v>6.466936245543535E-2</v>
      </c>
      <c r="G78" s="31">
        <v>6.9244663758335656E-2</v>
      </c>
      <c r="H78" s="46">
        <v>5.5396993693650816E-2</v>
      </c>
      <c r="I78" s="46">
        <v>4.5001904953300441E-2</v>
      </c>
      <c r="J78" s="46">
        <v>3.4433263148642215E-2</v>
      </c>
      <c r="K78" s="46">
        <v>-1.595156865862471E-2</v>
      </c>
      <c r="L78" s="53">
        <v>4.5479825585084448E-2</v>
      </c>
      <c r="M78" s="63">
        <v>6.466936245543542E-2</v>
      </c>
    </row>
    <row r="79" spans="1:13" ht="5.25" customHeight="1" x14ac:dyDescent="0.25">
      <c r="A79" s="5"/>
      <c r="B79" s="29"/>
      <c r="C79" s="10"/>
      <c r="D79" s="10"/>
      <c r="E79" s="10"/>
      <c r="F79" s="30"/>
      <c r="G79" s="31"/>
      <c r="H79" s="46"/>
      <c r="I79" s="46"/>
      <c r="J79" s="46"/>
      <c r="K79" s="46"/>
      <c r="L79" s="53"/>
      <c r="M79" s="63"/>
    </row>
    <row r="80" spans="1:13" x14ac:dyDescent="0.25">
      <c r="A80" s="5">
        <v>51</v>
      </c>
      <c r="B80" s="29" t="s">
        <v>94</v>
      </c>
      <c r="C80" s="10"/>
      <c r="D80" s="10"/>
      <c r="E80" s="10"/>
      <c r="F80" s="30">
        <v>7.9050440784536269E-2</v>
      </c>
      <c r="G80" s="31">
        <v>8.7728760591356078E-2</v>
      </c>
      <c r="H80" s="46">
        <v>6.1462838099108193E-2</v>
      </c>
      <c r="I80" s="46">
        <v>4.1745687569186486E-2</v>
      </c>
      <c r="J80" s="46">
        <v>2.1699345824128337E-2</v>
      </c>
      <c r="K80" s="46">
        <v>-7.3869373018303042E-2</v>
      </c>
      <c r="L80" s="53">
        <v>4.2652195755274652E-2</v>
      </c>
      <c r="M80" s="63">
        <v>7.9050440784536394E-2</v>
      </c>
    </row>
    <row r="81" spans="1:13" ht="5.25" customHeight="1" thickBot="1" x14ac:dyDescent="0.3">
      <c r="A81" s="32"/>
      <c r="B81" s="33"/>
      <c r="C81" s="33"/>
      <c r="D81" s="33"/>
      <c r="E81" s="33"/>
      <c r="F81" s="34"/>
      <c r="G81" s="35"/>
      <c r="H81" s="33"/>
      <c r="I81" s="33"/>
      <c r="J81" s="33"/>
      <c r="K81" s="33"/>
      <c r="L81" s="54"/>
      <c r="M81" s="34"/>
    </row>
    <row r="82" spans="1:13" ht="5.25" customHeight="1" x14ac:dyDescent="0.25">
      <c r="A82" s="36"/>
      <c r="B82" s="36"/>
      <c r="C82" s="36"/>
      <c r="D82" s="36"/>
      <c r="E82" s="36"/>
      <c r="F82" s="37"/>
      <c r="G82" s="38"/>
      <c r="H82" s="36"/>
      <c r="I82" s="36"/>
      <c r="J82" s="36"/>
      <c r="K82" s="36"/>
      <c r="L82" s="55"/>
      <c r="M82" s="37"/>
    </row>
    <row r="83" spans="1:13" x14ac:dyDescent="0.25">
      <c r="A83" s="5">
        <v>52</v>
      </c>
      <c r="B83" s="29" t="s">
        <v>95</v>
      </c>
      <c r="C83" s="19"/>
      <c r="D83" s="10"/>
      <c r="E83" s="10"/>
      <c r="F83" s="6">
        <f>+F43+F46</f>
        <v>343529737.0683462</v>
      </c>
      <c r="G83" s="7">
        <f t="shared" ref="G83:M83" si="9">+G43+G46</f>
        <v>313891843.70862794</v>
      </c>
      <c r="H83" s="43">
        <f t="shared" si="9"/>
        <v>3848718.0508790365</v>
      </c>
      <c r="I83" s="43">
        <f t="shared" si="9"/>
        <v>335306.14180046273</v>
      </c>
      <c r="J83" s="43">
        <f t="shared" si="9"/>
        <v>20019876.622617386</v>
      </c>
      <c r="K83" s="43">
        <f t="shared" si="9"/>
        <v>2381122.4131251448</v>
      </c>
      <c r="L83" s="48">
        <f t="shared" si="9"/>
        <v>3052870.1312962095</v>
      </c>
      <c r="M83" s="6">
        <f t="shared" si="9"/>
        <v>343529737.0683462</v>
      </c>
    </row>
    <row r="84" spans="1:13" ht="12" customHeight="1" x14ac:dyDescent="0.25">
      <c r="A84" s="25"/>
      <c r="B84" s="19"/>
      <c r="C84" s="19"/>
      <c r="D84" s="19"/>
      <c r="E84" s="19"/>
      <c r="F84" s="27"/>
      <c r="G84" s="28"/>
      <c r="H84" s="32"/>
      <c r="I84" s="32"/>
      <c r="J84" s="32"/>
      <c r="K84" s="32"/>
      <c r="L84" s="52"/>
      <c r="M84" s="27"/>
    </row>
    <row r="85" spans="1:13" x14ac:dyDescent="0.25">
      <c r="A85" s="25">
        <v>53</v>
      </c>
      <c r="B85" s="39" t="s">
        <v>96</v>
      </c>
      <c r="C85" s="19"/>
      <c r="D85" s="19"/>
      <c r="E85" s="19"/>
      <c r="F85" s="27">
        <v>22233115.190741487</v>
      </c>
      <c r="G85" s="28">
        <v>10832415.908774301</v>
      </c>
      <c r="H85" s="32">
        <v>531361.50453647191</v>
      </c>
      <c r="I85" s="32">
        <v>69217.923086504932</v>
      </c>
      <c r="J85" s="32">
        <v>6647536.6914129844</v>
      </c>
      <c r="K85" s="32">
        <v>3225326.2162829423</v>
      </c>
      <c r="L85" s="52">
        <v>927256.94664838444</v>
      </c>
      <c r="M85" s="27">
        <v>22233115.190741591</v>
      </c>
    </row>
    <row r="86" spans="1:13" ht="12" customHeight="1" x14ac:dyDescent="0.25">
      <c r="A86" s="25"/>
      <c r="B86" s="39"/>
      <c r="C86" s="19"/>
      <c r="D86" s="19"/>
      <c r="E86" s="19"/>
      <c r="F86" s="27"/>
      <c r="G86" s="28"/>
      <c r="H86" s="32"/>
      <c r="I86" s="32"/>
      <c r="J86" s="32"/>
      <c r="K86" s="32"/>
      <c r="L86" s="52"/>
      <c r="M86" s="27"/>
    </row>
    <row r="87" spans="1:13" x14ac:dyDescent="0.25">
      <c r="A87" s="25">
        <v>54</v>
      </c>
      <c r="B87" s="39" t="s">
        <v>33</v>
      </c>
      <c r="C87" s="19"/>
      <c r="D87" s="19"/>
      <c r="E87" s="19"/>
      <c r="F87" s="27">
        <v>-1.9190338207408786E-10</v>
      </c>
      <c r="G87" s="28">
        <v>2229443.0566204782</v>
      </c>
      <c r="H87" s="32">
        <v>71106.163150158711</v>
      </c>
      <c r="I87" s="32">
        <v>4395.5470340303837</v>
      </c>
      <c r="J87" s="32">
        <v>491990.58437771816</v>
      </c>
      <c r="K87" s="32">
        <v>-2803224.3147040438</v>
      </c>
      <c r="L87" s="52">
        <v>6288.963521658251</v>
      </c>
      <c r="M87" s="27">
        <v>-1.9190338207408786E-10</v>
      </c>
    </row>
    <row r="88" spans="1:13" ht="5.25" customHeight="1" x14ac:dyDescent="0.25">
      <c r="A88" s="25"/>
      <c r="B88" s="39"/>
      <c r="C88" s="19"/>
      <c r="D88" s="19"/>
      <c r="E88" s="19"/>
      <c r="F88" s="27"/>
      <c r="G88" s="28"/>
      <c r="H88" s="32"/>
      <c r="I88" s="32"/>
      <c r="J88" s="32"/>
      <c r="K88" s="32"/>
      <c r="L88" s="52"/>
      <c r="M88" s="27"/>
    </row>
    <row r="89" spans="1:13" ht="5.25" customHeight="1" thickBot="1" x14ac:dyDescent="0.3">
      <c r="A89" s="25"/>
      <c r="B89" s="19"/>
      <c r="C89" s="19"/>
      <c r="D89" s="19"/>
      <c r="E89" s="19"/>
      <c r="F89" s="40"/>
      <c r="G89" s="41"/>
      <c r="H89" s="47"/>
      <c r="I89" s="47"/>
      <c r="J89" s="47"/>
      <c r="K89" s="47"/>
      <c r="L89" s="56"/>
      <c r="M89" s="40"/>
    </row>
    <row r="90" spans="1:13" ht="5.25" customHeight="1" thickTop="1" x14ac:dyDescent="0.25">
      <c r="A90" s="25"/>
      <c r="B90" s="19"/>
      <c r="C90" s="19"/>
      <c r="D90" s="19"/>
      <c r="E90" s="19"/>
      <c r="F90" s="37"/>
      <c r="G90" s="38"/>
      <c r="H90" s="36"/>
      <c r="I90" s="36"/>
      <c r="J90" s="36"/>
      <c r="K90" s="36"/>
      <c r="L90" s="55"/>
      <c r="M90" s="37"/>
    </row>
    <row r="91" spans="1:13" x14ac:dyDescent="0.25">
      <c r="A91" s="25">
        <v>55</v>
      </c>
      <c r="B91" s="26" t="s">
        <v>97</v>
      </c>
      <c r="C91" s="19"/>
      <c r="D91" s="19"/>
      <c r="E91" s="19"/>
      <c r="F91" s="27">
        <f>+F83+F85+F87</f>
        <v>365762852.25908768</v>
      </c>
      <c r="G91" s="28">
        <f t="shared" ref="G91:M91" si="10">+G83+G85+G87</f>
        <v>326953702.67402273</v>
      </c>
      <c r="H91" s="32">
        <f t="shared" si="10"/>
        <v>4451185.718565667</v>
      </c>
      <c r="I91" s="32">
        <f t="shared" si="10"/>
        <v>408919.61192099802</v>
      </c>
      <c r="J91" s="32">
        <f t="shared" si="10"/>
        <v>27159403.898408089</v>
      </c>
      <c r="K91" s="32">
        <f t="shared" si="10"/>
        <v>2803224.3147040438</v>
      </c>
      <c r="L91" s="52">
        <f t="shared" si="10"/>
        <v>3986416.0414662524</v>
      </c>
      <c r="M91" s="27">
        <f t="shared" si="10"/>
        <v>365762852.2590878</v>
      </c>
    </row>
    <row r="92" spans="1:13" x14ac:dyDescent="0.25">
      <c r="A92" s="25">
        <v>56</v>
      </c>
      <c r="B92" s="26" t="s">
        <v>34</v>
      </c>
      <c r="C92" s="19"/>
      <c r="D92" s="19"/>
      <c r="E92" s="19"/>
      <c r="F92" s="27">
        <f t="shared" ref="F92:M92" si="11">F20</f>
        <v>4601764.0100000007</v>
      </c>
      <c r="G92" s="28">
        <f t="shared" si="11"/>
        <v>4413101.9843281973</v>
      </c>
      <c r="H92" s="32">
        <f t="shared" si="11"/>
        <v>24534.890927420172</v>
      </c>
      <c r="I92" s="32">
        <f t="shared" si="11"/>
        <v>2047.5221459489669</v>
      </c>
      <c r="J92" s="32">
        <f t="shared" si="11"/>
        <v>115556.04695019663</v>
      </c>
      <c r="K92" s="32">
        <f t="shared" si="11"/>
        <v>28606.328218627768</v>
      </c>
      <c r="L92" s="52">
        <f t="shared" si="11"/>
        <v>17917.23742960973</v>
      </c>
      <c r="M92" s="27">
        <f t="shared" si="11"/>
        <v>4601764.01</v>
      </c>
    </row>
    <row r="93" spans="1:13" x14ac:dyDescent="0.25">
      <c r="A93" s="25">
        <v>57</v>
      </c>
      <c r="B93" s="26" t="s">
        <v>35</v>
      </c>
      <c r="C93" s="19"/>
      <c r="D93" s="19"/>
      <c r="E93" s="19"/>
      <c r="F93" s="27">
        <f>F91-F92</f>
        <v>361161088.24908769</v>
      </c>
      <c r="G93" s="28">
        <f t="shared" ref="G93:M93" si="12">G91-G92</f>
        <v>322540600.68969452</v>
      </c>
      <c r="H93" s="32">
        <f t="shared" si="12"/>
        <v>4426650.8276382471</v>
      </c>
      <c r="I93" s="32">
        <f t="shared" si="12"/>
        <v>406872.08977504907</v>
      </c>
      <c r="J93" s="32">
        <f t="shared" si="12"/>
        <v>27043847.851457894</v>
      </c>
      <c r="K93" s="32">
        <f t="shared" si="12"/>
        <v>2774617.9864854161</v>
      </c>
      <c r="L93" s="52">
        <f t="shared" si="12"/>
        <v>3968498.8040366429</v>
      </c>
      <c r="M93" s="27">
        <f t="shared" si="12"/>
        <v>361161088.24908781</v>
      </c>
    </row>
    <row r="94" spans="1:13" x14ac:dyDescent="0.25">
      <c r="A94" s="25">
        <v>58</v>
      </c>
      <c r="B94" s="29" t="s">
        <v>98</v>
      </c>
      <c r="C94" s="19"/>
      <c r="D94" s="19"/>
      <c r="E94" s="19"/>
      <c r="F94" s="30">
        <v>7.4923374245761107E-2</v>
      </c>
      <c r="G94" s="46">
        <v>7.4923374245761107E-2</v>
      </c>
      <c r="H94" s="46">
        <v>7.4923374245761107E-2</v>
      </c>
      <c r="I94" s="46">
        <v>7.4923374245761107E-2</v>
      </c>
      <c r="J94" s="46">
        <v>7.4923374245761107E-2</v>
      </c>
      <c r="K94" s="46">
        <v>7.4923374245761107E-2</v>
      </c>
      <c r="L94" s="53">
        <v>7.4923374245761107E-2</v>
      </c>
      <c r="M94" s="63">
        <v>7.4923374245761107E-2</v>
      </c>
    </row>
    <row r="95" spans="1:13" x14ac:dyDescent="0.25">
      <c r="A95" s="25">
        <v>59</v>
      </c>
      <c r="B95" s="29" t="s">
        <v>99</v>
      </c>
      <c r="C95" s="19"/>
      <c r="D95" s="19"/>
      <c r="E95" s="19"/>
      <c r="F95" s="30">
        <v>9.8500000000000004E-2</v>
      </c>
      <c r="G95" s="31">
        <v>9.8500000000000004E-2</v>
      </c>
      <c r="H95" s="46">
        <v>9.8500000000000004E-2</v>
      </c>
      <c r="I95" s="46">
        <v>9.8500000000000004E-2</v>
      </c>
      <c r="J95" s="46">
        <v>9.8500000000000004E-2</v>
      </c>
      <c r="K95" s="46">
        <v>9.8500000000000004E-2</v>
      </c>
      <c r="L95" s="53">
        <v>9.8500000000000004E-2</v>
      </c>
      <c r="M95" s="63">
        <v>9.8500000000000004E-2</v>
      </c>
    </row>
    <row r="96" spans="1:13" ht="5.25" customHeight="1" thickBot="1" x14ac:dyDescent="0.3">
      <c r="A96" s="32"/>
      <c r="B96" s="32"/>
      <c r="C96" s="32"/>
      <c r="D96" s="32"/>
      <c r="E96" s="32"/>
      <c r="F96" s="34"/>
      <c r="G96" s="35"/>
      <c r="H96" s="33"/>
      <c r="I96" s="33"/>
      <c r="J96" s="33"/>
      <c r="K96" s="33"/>
      <c r="L96" s="54"/>
      <c r="M96" s="34"/>
    </row>
    <row r="97" spans="1:13" ht="5.2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5.2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x14ac:dyDescent="0.25">
      <c r="E99" s="70"/>
      <c r="F99" s="70"/>
      <c r="G99" s="70"/>
      <c r="H99" s="109"/>
      <c r="I99" s="109"/>
      <c r="J99" s="109"/>
      <c r="K99" s="109"/>
      <c r="L99" s="109"/>
      <c r="M99" s="109"/>
    </row>
    <row r="100" spans="1:13" x14ac:dyDescent="0.25">
      <c r="H100" s="109"/>
      <c r="I100" s="109"/>
      <c r="J100" s="109"/>
      <c r="K100" s="109"/>
      <c r="L100" s="109"/>
      <c r="M100" s="109"/>
    </row>
    <row r="101" spans="1:13" x14ac:dyDescent="0.25">
      <c r="H101" s="43"/>
      <c r="I101" s="43"/>
      <c r="J101" s="43"/>
      <c r="K101" s="43"/>
      <c r="L101" s="43"/>
      <c r="M101" s="43"/>
    </row>
    <row r="102" spans="1:13" x14ac:dyDescent="0.25">
      <c r="H102" s="43"/>
      <c r="I102" s="43"/>
      <c r="J102" s="43"/>
      <c r="K102" s="43"/>
      <c r="L102" s="43"/>
      <c r="M102" s="43"/>
    </row>
    <row r="103" spans="1:13" x14ac:dyDescent="0.25">
      <c r="H103" s="43"/>
      <c r="I103" s="43"/>
      <c r="J103" s="43"/>
      <c r="K103" s="43"/>
      <c r="L103" s="43"/>
      <c r="M103" s="43"/>
    </row>
    <row r="104" spans="1:13" x14ac:dyDescent="0.25">
      <c r="H104" s="62"/>
      <c r="I104" s="62"/>
      <c r="J104" s="62"/>
      <c r="K104" s="62"/>
      <c r="L104" s="62"/>
      <c r="M104" s="62"/>
    </row>
  </sheetData>
  <mergeCells count="4">
    <mergeCell ref="B11:E11"/>
    <mergeCell ref="B13:E13"/>
    <mergeCell ref="B49:E49"/>
    <mergeCell ref="G10:L10"/>
  </mergeCells>
  <pageMargins left="0.7" right="0.7" top="0.75" bottom="0.75" header="0.5" footer="0.3"/>
  <pageSetup scale="57" orientation="portrait" r:id="rId1"/>
  <headerFooter scaleWithDoc="0" alignWithMargins="0">
    <oddHeader>&amp;RQuestar Gas Company
Docket No. 16-057-03
QGC Exhibit 4.6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opLeftCell="A5" zoomScaleNormal="100" workbookViewId="0">
      <selection activeCell="G32" sqref="G32"/>
    </sheetView>
  </sheetViews>
  <sheetFormatPr defaultRowHeight="15" x14ac:dyDescent="0.25"/>
  <cols>
    <col min="1" max="1" width="4.140625" customWidth="1"/>
    <col min="2" max="2" width="2.7109375" customWidth="1"/>
    <col min="3" max="3" width="6.7109375" customWidth="1"/>
    <col min="4" max="4" width="5.7109375" customWidth="1"/>
    <col min="5" max="5" width="26.28515625" customWidth="1"/>
    <col min="6" max="6" width="14.5703125" customWidth="1"/>
    <col min="7" max="7" width="14.42578125" customWidth="1"/>
    <col min="8" max="9" width="0" hidden="1" customWidth="1"/>
    <col min="10" max="10" width="11.5703125" bestFit="1" customWidth="1"/>
    <col min="11" max="11" width="11.7109375" customWidth="1"/>
    <col min="12" max="12" width="12.28515625" bestFit="1" customWidth="1"/>
    <col min="13" max="14" width="0" hidden="1" customWidth="1"/>
    <col min="15" max="15" width="12.28515625" bestFit="1" customWidth="1"/>
    <col min="16" max="16" width="11.28515625" bestFit="1" customWidth="1"/>
    <col min="17" max="17" width="14.42578125" bestFit="1" customWidth="1"/>
  </cols>
  <sheetData>
    <row r="1" spans="1:17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74"/>
      <c r="Q1" s="19"/>
    </row>
    <row r="2" spans="1:17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75"/>
      <c r="Q2" s="19"/>
    </row>
    <row r="3" spans="1:17" ht="15.75" x14ac:dyDescent="0.25">
      <c r="A3" s="76" t="s">
        <v>37</v>
      </c>
      <c r="B3" s="19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74"/>
      <c r="Q3" s="78"/>
    </row>
    <row r="4" spans="1:17" ht="15.75" x14ac:dyDescent="0.25">
      <c r="A4" s="76" t="s">
        <v>38</v>
      </c>
      <c r="B4" s="79"/>
      <c r="C4" s="80"/>
      <c r="D4" s="80"/>
      <c r="E4" s="81"/>
      <c r="F4" s="82"/>
      <c r="G4" s="82"/>
      <c r="H4" s="42"/>
      <c r="I4" s="42"/>
      <c r="J4" s="42"/>
      <c r="K4" s="42"/>
      <c r="L4" s="42"/>
      <c r="M4" s="42"/>
      <c r="N4" s="42"/>
      <c r="O4" s="42"/>
      <c r="P4" s="75"/>
      <c r="Q4" s="42"/>
    </row>
    <row r="5" spans="1:17" ht="15.75" x14ac:dyDescent="0.25">
      <c r="A5" s="76" t="s">
        <v>39</v>
      </c>
      <c r="B5" s="79"/>
      <c r="C5" s="80"/>
      <c r="D5" s="80"/>
      <c r="E5" s="81"/>
      <c r="F5" s="82"/>
      <c r="G5" s="82"/>
      <c r="H5" s="42"/>
      <c r="I5" s="42"/>
      <c r="J5" s="42"/>
      <c r="K5" s="42"/>
      <c r="L5" s="42"/>
      <c r="M5" s="42"/>
      <c r="N5" s="42"/>
      <c r="O5" s="42"/>
      <c r="P5" s="75"/>
      <c r="Q5" s="42"/>
    </row>
    <row r="6" spans="1:17" x14ac:dyDescent="0.25">
      <c r="A6" s="76"/>
      <c r="B6" s="79"/>
      <c r="C6" s="80"/>
      <c r="D6" s="80"/>
      <c r="E6" s="81"/>
      <c r="F6" s="124" t="s">
        <v>0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83"/>
    </row>
    <row r="7" spans="1:17" x14ac:dyDescent="0.25">
      <c r="A7" s="76"/>
      <c r="B7" s="59"/>
      <c r="C7" s="59"/>
      <c r="D7" s="59"/>
      <c r="E7" s="59"/>
      <c r="F7" s="84"/>
      <c r="G7" s="84"/>
      <c r="H7" s="84"/>
      <c r="I7" s="77"/>
      <c r="J7" s="85"/>
      <c r="K7" s="80"/>
      <c r="L7" s="80"/>
      <c r="M7" s="80"/>
      <c r="N7" s="80"/>
      <c r="O7" s="77"/>
      <c r="P7" s="77"/>
      <c r="Q7" s="77"/>
    </row>
    <row r="8" spans="1:17" x14ac:dyDescent="0.25">
      <c r="A8" s="19"/>
      <c r="B8" s="19"/>
      <c r="C8" s="19"/>
      <c r="D8" s="19"/>
      <c r="E8" s="77" t="s">
        <v>1</v>
      </c>
      <c r="F8" s="86" t="s">
        <v>2</v>
      </c>
      <c r="G8" s="111" t="s">
        <v>3</v>
      </c>
      <c r="H8" s="87" t="s">
        <v>3</v>
      </c>
      <c r="I8" s="87" t="s">
        <v>4</v>
      </c>
      <c r="J8" s="112" t="s">
        <v>4</v>
      </c>
      <c r="K8" s="112" t="s">
        <v>5</v>
      </c>
      <c r="L8" s="112" t="s">
        <v>6</v>
      </c>
      <c r="M8" s="112"/>
      <c r="N8" s="112"/>
      <c r="O8" s="112" t="s">
        <v>7</v>
      </c>
      <c r="P8" s="113" t="s">
        <v>8</v>
      </c>
      <c r="Q8" s="88" t="s">
        <v>9</v>
      </c>
    </row>
    <row r="9" spans="1:17" x14ac:dyDescent="0.25">
      <c r="A9" s="89"/>
      <c r="B9" s="83"/>
      <c r="C9" s="83"/>
      <c r="D9" s="83"/>
      <c r="E9" s="83"/>
      <c r="F9" s="88" t="s">
        <v>10</v>
      </c>
      <c r="G9" s="111"/>
      <c r="H9" s="36"/>
      <c r="I9" s="36"/>
      <c r="J9" s="36"/>
      <c r="K9" s="36"/>
      <c r="L9" s="36"/>
      <c r="M9" s="36"/>
      <c r="N9" s="36"/>
      <c r="O9" s="36"/>
      <c r="P9" s="55"/>
      <c r="Q9" s="37"/>
    </row>
    <row r="10" spans="1:17" x14ac:dyDescent="0.25">
      <c r="A10" s="89"/>
      <c r="B10" s="79"/>
      <c r="C10" s="79"/>
      <c r="D10" s="79"/>
      <c r="E10" s="79"/>
      <c r="F10" s="88" t="s">
        <v>11</v>
      </c>
      <c r="G10" s="125" t="s">
        <v>12</v>
      </c>
      <c r="H10" s="126"/>
      <c r="I10" s="126"/>
      <c r="J10" s="126"/>
      <c r="K10" s="126"/>
      <c r="L10" s="126"/>
      <c r="M10" s="126"/>
      <c r="N10" s="126"/>
      <c r="O10" s="126"/>
      <c r="P10" s="127"/>
      <c r="Q10" s="90"/>
    </row>
    <row r="11" spans="1:17" ht="15.75" thickBot="1" x14ac:dyDescent="0.3">
      <c r="A11" s="89"/>
      <c r="B11" s="128" t="s">
        <v>13</v>
      </c>
      <c r="C11" s="128"/>
      <c r="D11" s="128"/>
      <c r="E11" s="129"/>
      <c r="F11" s="91" t="s">
        <v>14</v>
      </c>
      <c r="G11" s="92" t="s">
        <v>15</v>
      </c>
      <c r="H11" s="114" t="s">
        <v>16</v>
      </c>
      <c r="I11" s="114" t="s">
        <v>17</v>
      </c>
      <c r="J11" s="114" t="s">
        <v>18</v>
      </c>
      <c r="K11" s="114" t="s">
        <v>19</v>
      </c>
      <c r="L11" s="114" t="s">
        <v>20</v>
      </c>
      <c r="M11" s="114" t="s">
        <v>21</v>
      </c>
      <c r="N11" s="114" t="s">
        <v>22</v>
      </c>
      <c r="O11" s="114" t="s">
        <v>23</v>
      </c>
      <c r="P11" s="93" t="s">
        <v>24</v>
      </c>
      <c r="Q11" s="91" t="s">
        <v>25</v>
      </c>
    </row>
    <row r="12" spans="1:17" x14ac:dyDescent="0.25">
      <c r="B12" s="94" t="s">
        <v>100</v>
      </c>
    </row>
    <row r="13" spans="1:17" x14ac:dyDescent="0.25">
      <c r="A13">
        <v>1</v>
      </c>
      <c r="C13" s="95" t="s">
        <v>26</v>
      </c>
      <c r="F13" s="96">
        <v>343529737.0683462</v>
      </c>
      <c r="G13" s="96">
        <v>313891843.70862794</v>
      </c>
      <c r="H13" s="96">
        <v>0</v>
      </c>
      <c r="I13" s="96">
        <v>0</v>
      </c>
      <c r="J13" s="96">
        <v>3848718.0508790365</v>
      </c>
      <c r="K13" s="96">
        <v>335306.14180046273</v>
      </c>
      <c r="L13" s="96">
        <v>20019876.622617386</v>
      </c>
      <c r="M13" s="96">
        <v>0</v>
      </c>
      <c r="N13" s="96">
        <v>0</v>
      </c>
      <c r="O13" s="96">
        <v>2381122.4131251448</v>
      </c>
      <c r="P13" s="96">
        <v>3052870.1312962095</v>
      </c>
      <c r="Q13" s="96">
        <v>343529737.0683462</v>
      </c>
    </row>
    <row r="14" spans="1:17" x14ac:dyDescent="0.25">
      <c r="A14">
        <v>2</v>
      </c>
      <c r="C14" s="95" t="s">
        <v>27</v>
      </c>
      <c r="F14" s="97">
        <v>6.466936245543535E-2</v>
      </c>
      <c r="G14" s="97">
        <v>6.9244663758335656E-2</v>
      </c>
      <c r="H14" s="97">
        <v>0</v>
      </c>
      <c r="I14" s="97">
        <v>0</v>
      </c>
      <c r="J14" s="97">
        <v>5.5396993693650816E-2</v>
      </c>
      <c r="K14" s="97">
        <v>4.5001904953300441E-2</v>
      </c>
      <c r="L14" s="97">
        <v>3.4433263148642215E-2</v>
      </c>
      <c r="M14" s="97">
        <v>0</v>
      </c>
      <c r="N14" s="97">
        <v>0</v>
      </c>
      <c r="O14" s="97">
        <v>-1.595156865862471E-2</v>
      </c>
      <c r="P14" s="97">
        <v>4.5479825585084448E-2</v>
      </c>
      <c r="Q14" s="97">
        <v>6.466936245543542E-2</v>
      </c>
    </row>
    <row r="15" spans="1:17" x14ac:dyDescent="0.25">
      <c r="A15">
        <v>3</v>
      </c>
      <c r="C15" s="98" t="s">
        <v>28</v>
      </c>
      <c r="F15" s="99">
        <v>-5.9604644775390625E-7</v>
      </c>
      <c r="G15" s="99">
        <v>-11664725.781772256</v>
      </c>
      <c r="H15" s="99">
        <v>0</v>
      </c>
      <c r="I15" s="99">
        <v>0</v>
      </c>
      <c r="J15" s="99">
        <v>462759.90792060224</v>
      </c>
      <c r="K15" s="99">
        <v>31210.315092259494</v>
      </c>
      <c r="L15" s="99">
        <v>5991875.4592741057</v>
      </c>
      <c r="M15" s="99">
        <v>0</v>
      </c>
      <c r="N15" s="99">
        <v>0</v>
      </c>
      <c r="O15" s="99">
        <v>3242126.7463793843</v>
      </c>
      <c r="P15" s="99">
        <v>1936753.3531053332</v>
      </c>
      <c r="Q15" s="99">
        <v>0</v>
      </c>
    </row>
    <row r="16" spans="1:17" x14ac:dyDescent="0.25">
      <c r="A16">
        <v>4</v>
      </c>
      <c r="C16" s="98" t="s">
        <v>29</v>
      </c>
      <c r="F16" s="100">
        <v>343529737.06834561</v>
      </c>
      <c r="G16" s="100">
        <v>302227117.92685568</v>
      </c>
      <c r="H16" s="100">
        <v>0</v>
      </c>
      <c r="I16" s="100">
        <v>0</v>
      </c>
      <c r="J16" s="100">
        <v>4311477.9587996388</v>
      </c>
      <c r="K16" s="100">
        <v>366516.45689272223</v>
      </c>
      <c r="L16" s="100">
        <v>26011752.081891492</v>
      </c>
      <c r="M16" s="100">
        <v>0</v>
      </c>
      <c r="N16" s="100">
        <v>0</v>
      </c>
      <c r="O16" s="100">
        <v>5623249.1595045291</v>
      </c>
      <c r="P16" s="100">
        <v>4989623.4844015427</v>
      </c>
      <c r="Q16" s="100">
        <v>343529737.06834579</v>
      </c>
    </row>
    <row r="17" spans="1:17" x14ac:dyDescent="0.25">
      <c r="A17">
        <v>5</v>
      </c>
      <c r="C17" s="98" t="s">
        <v>30</v>
      </c>
      <c r="F17" s="101">
        <v>-1.7763568394002505E-15</v>
      </c>
      <c r="G17" s="101">
        <v>-3.7161608418854297E-2</v>
      </c>
      <c r="H17" s="101" t="e">
        <v>#DIV/0!</v>
      </c>
      <c r="I17" s="101" t="e">
        <v>#DIV/0!</v>
      </c>
      <c r="J17" s="101">
        <v>0.12023741458923154</v>
      </c>
      <c r="K17" s="101">
        <v>9.3080057897753754E-2</v>
      </c>
      <c r="L17" s="101">
        <v>0.29929632296059228</v>
      </c>
      <c r="M17" s="101" t="e">
        <v>#DIV/0!</v>
      </c>
      <c r="N17" s="101" t="e">
        <v>#DIV/0!</v>
      </c>
      <c r="O17" s="101">
        <v>1.3615959971264977</v>
      </c>
      <c r="P17" s="101">
        <v>0.63440410820325743</v>
      </c>
      <c r="Q17" s="101">
        <v>-1.2212453270876722E-15</v>
      </c>
    </row>
    <row r="18" spans="1:17" x14ac:dyDescent="0.25">
      <c r="A18">
        <v>6</v>
      </c>
      <c r="C18" s="95" t="s">
        <v>31</v>
      </c>
      <c r="F18" s="102">
        <v>1</v>
      </c>
      <c r="G18" s="102">
        <v>1.0707491326523162</v>
      </c>
      <c r="H18" s="102">
        <v>0</v>
      </c>
      <c r="I18" s="102">
        <v>0</v>
      </c>
      <c r="J18" s="102">
        <v>0.85661883139524897</v>
      </c>
      <c r="K18" s="102">
        <v>0.69587673737021827</v>
      </c>
      <c r="L18" s="102">
        <v>0.53245094494894252</v>
      </c>
      <c r="M18" s="102">
        <v>0</v>
      </c>
      <c r="N18" s="102">
        <v>0</v>
      </c>
      <c r="O18" s="102">
        <v>-0.24666345937177253</v>
      </c>
      <c r="P18" s="102">
        <v>0.70326695452464516</v>
      </c>
      <c r="Q18" s="102">
        <v>1.0000000000000011</v>
      </c>
    </row>
    <row r="19" spans="1:17" x14ac:dyDescent="0.25">
      <c r="B19" s="95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x14ac:dyDescent="0.25">
      <c r="B20" s="94" t="s">
        <v>101</v>
      </c>
    </row>
    <row r="21" spans="1:17" x14ac:dyDescent="0.25">
      <c r="A21">
        <v>7</v>
      </c>
      <c r="C21" s="95" t="s">
        <v>26</v>
      </c>
      <c r="F21" s="96">
        <v>343529737.0683462</v>
      </c>
      <c r="G21" s="96">
        <v>313891843.70862794</v>
      </c>
      <c r="H21" s="96">
        <v>0</v>
      </c>
      <c r="I21" s="96">
        <v>0</v>
      </c>
      <c r="J21" s="96">
        <v>3848718.0508790365</v>
      </c>
      <c r="K21" s="96">
        <v>335306.14180046273</v>
      </c>
      <c r="L21" s="96">
        <v>20019876.622617386</v>
      </c>
      <c r="M21" s="96">
        <v>0</v>
      </c>
      <c r="N21" s="96">
        <v>0</v>
      </c>
      <c r="O21" s="96">
        <v>2381122.4131251448</v>
      </c>
      <c r="P21" s="96">
        <v>3052870.1312962095</v>
      </c>
      <c r="Q21" s="96">
        <v>343529737.0683462</v>
      </c>
    </row>
    <row r="22" spans="1:17" x14ac:dyDescent="0.25">
      <c r="A22">
        <v>8</v>
      </c>
      <c r="C22" s="95" t="s">
        <v>32</v>
      </c>
      <c r="F22" s="96">
        <v>22233115.190741487</v>
      </c>
      <c r="G22" s="96">
        <v>10832415.908774301</v>
      </c>
      <c r="H22" s="96">
        <v>0</v>
      </c>
      <c r="I22" s="96">
        <v>0</v>
      </c>
      <c r="J22" s="96">
        <v>531361.50453647191</v>
      </c>
      <c r="K22" s="96">
        <v>69217.923086504932</v>
      </c>
      <c r="L22" s="96">
        <v>6647536.6914129844</v>
      </c>
      <c r="M22" s="96">
        <v>0</v>
      </c>
      <c r="N22" s="96">
        <v>0</v>
      </c>
      <c r="O22" s="96">
        <v>3225326.2162829423</v>
      </c>
      <c r="P22" s="96">
        <v>927256.94664838444</v>
      </c>
      <c r="Q22" s="96">
        <v>22233115.190741591</v>
      </c>
    </row>
    <row r="23" spans="1:17" x14ac:dyDescent="0.25">
      <c r="A23">
        <v>9</v>
      </c>
      <c r="C23" s="95" t="s">
        <v>33</v>
      </c>
      <c r="F23" s="96">
        <v>-1.9190338207408786E-10</v>
      </c>
      <c r="G23" s="96">
        <v>2229443.0566204782</v>
      </c>
      <c r="H23" s="96">
        <v>0</v>
      </c>
      <c r="I23" s="96">
        <v>0</v>
      </c>
      <c r="J23" s="96">
        <v>71106.163150158711</v>
      </c>
      <c r="K23" s="96">
        <v>4395.5470340303837</v>
      </c>
      <c r="L23" s="96">
        <v>491990.58437771816</v>
      </c>
      <c r="M23" s="96">
        <v>0</v>
      </c>
      <c r="N23" s="96">
        <v>0</v>
      </c>
      <c r="O23" s="96">
        <v>-2803224.3147040438</v>
      </c>
      <c r="P23" s="96">
        <v>6288.963521658251</v>
      </c>
      <c r="Q23" s="96">
        <v>-1.9190338207408786E-10</v>
      </c>
    </row>
    <row r="24" spans="1:17" x14ac:dyDescent="0.25">
      <c r="A24">
        <v>10</v>
      </c>
      <c r="C24" s="19" t="s">
        <v>34</v>
      </c>
      <c r="F24" s="96">
        <v>-4601764.0100000007</v>
      </c>
      <c r="G24" s="96">
        <v>-4413101.9843281973</v>
      </c>
      <c r="H24" s="96">
        <v>0</v>
      </c>
      <c r="I24" s="96">
        <v>0</v>
      </c>
      <c r="J24" s="96">
        <v>-24534.890927420172</v>
      </c>
      <c r="K24" s="96">
        <v>-2047.5221459489669</v>
      </c>
      <c r="L24" s="96">
        <v>-115556.04695019663</v>
      </c>
      <c r="M24" s="96">
        <v>0</v>
      </c>
      <c r="N24" s="96">
        <v>0</v>
      </c>
      <c r="O24" s="96">
        <v>-28606.328218627768</v>
      </c>
      <c r="P24" s="96">
        <v>-17917.23742960973</v>
      </c>
      <c r="Q24" s="96">
        <v>-4601764.01</v>
      </c>
    </row>
    <row r="25" spans="1:17" x14ac:dyDescent="0.25">
      <c r="A25">
        <v>11</v>
      </c>
      <c r="C25" s="95" t="s">
        <v>35</v>
      </c>
      <c r="F25" s="103">
        <v>361161088.24908769</v>
      </c>
      <c r="G25" s="103">
        <v>322540600.68969452</v>
      </c>
      <c r="H25" s="103">
        <v>0</v>
      </c>
      <c r="I25" s="103">
        <v>0</v>
      </c>
      <c r="J25" s="103">
        <v>4426650.8276382471</v>
      </c>
      <c r="K25" s="103">
        <v>406872.08977504907</v>
      </c>
      <c r="L25" s="103">
        <v>27043847.851457894</v>
      </c>
      <c r="M25" s="103">
        <v>0</v>
      </c>
      <c r="N25" s="103">
        <v>0</v>
      </c>
      <c r="O25" s="103">
        <v>2774617.9864854161</v>
      </c>
      <c r="P25" s="103">
        <v>3968498.8040366429</v>
      </c>
      <c r="Q25" s="103">
        <v>361161088.24908781</v>
      </c>
    </row>
    <row r="26" spans="1:17" x14ac:dyDescent="0.25">
      <c r="A26">
        <v>12</v>
      </c>
      <c r="C26" s="98" t="s">
        <v>36</v>
      </c>
      <c r="F26" s="96">
        <v>17631351.180741489</v>
      </c>
      <c r="G26" s="96">
        <v>8648756.9810665846</v>
      </c>
      <c r="H26" s="96">
        <v>0</v>
      </c>
      <c r="I26" s="96">
        <v>0</v>
      </c>
      <c r="J26" s="96">
        <v>577932.77675921051</v>
      </c>
      <c r="K26" s="96">
        <v>71565.947974586335</v>
      </c>
      <c r="L26" s="96">
        <v>7023971.2288405076</v>
      </c>
      <c r="M26" s="96">
        <v>0</v>
      </c>
      <c r="N26" s="96">
        <v>0</v>
      </c>
      <c r="O26" s="96">
        <v>393495.57336027129</v>
      </c>
      <c r="P26" s="96">
        <v>915628.67274043337</v>
      </c>
      <c r="Q26" s="96">
        <v>17631351.180741608</v>
      </c>
    </row>
    <row r="27" spans="1:17" x14ac:dyDescent="0.25">
      <c r="A27">
        <v>13</v>
      </c>
      <c r="C27" s="98" t="s">
        <v>30</v>
      </c>
      <c r="F27" s="104">
        <v>5.1324090109944986E-2</v>
      </c>
      <c r="G27" s="104">
        <v>2.7553302688217762E-2</v>
      </c>
      <c r="H27" s="104" t="e">
        <v>#DIV/0!</v>
      </c>
      <c r="I27" s="104" t="e">
        <v>#DIV/0!</v>
      </c>
      <c r="J27" s="104">
        <v>0.15016240969566796</v>
      </c>
      <c r="K27" s="104">
        <v>0.21343464688808034</v>
      </c>
      <c r="L27" s="104">
        <v>0.35084987591308137</v>
      </c>
      <c r="M27" s="104" t="e">
        <v>#DIV/0!</v>
      </c>
      <c r="N27" s="104" t="e">
        <v>#DIV/0!</v>
      </c>
      <c r="O27" s="104">
        <v>0.16525633927565342</v>
      </c>
      <c r="P27" s="104">
        <v>0.2999238858390838</v>
      </c>
      <c r="Q27" s="104">
        <v>5.1324090109945208E-2</v>
      </c>
    </row>
  </sheetData>
  <mergeCells count="3">
    <mergeCell ref="F6:P6"/>
    <mergeCell ref="G10:P10"/>
    <mergeCell ref="B11:E11"/>
  </mergeCells>
  <pageMargins left="0.7" right="0.7" top="0.75" bottom="0.75" header="0.5" footer="0.3"/>
  <pageSetup scale="61" fitToHeight="0" orientation="portrait" r:id="rId1"/>
  <headerFooter scaleWithDoc="0">
    <oddHeader>&amp;RQuestar Gas Company
Docket No. 16-057-03
QGC Exhibit 4.6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Ex4.6 P1</vt:lpstr>
      <vt:lpstr>Ex 4.6 P2</vt:lpstr>
      <vt:lpstr>'Ex4.6 P1'!Print_Area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Ipson</dc:creator>
  <cp:lastModifiedBy>laurieharris</cp:lastModifiedBy>
  <cp:lastPrinted>2016-06-28T18:09:38Z</cp:lastPrinted>
  <dcterms:created xsi:type="dcterms:W3CDTF">2016-05-05T17:04:12Z</dcterms:created>
  <dcterms:modified xsi:type="dcterms:W3CDTF">2016-07-01T20:55:59Z</dcterms:modified>
</cp:coreProperties>
</file>