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8\"/>
    </mc:Choice>
  </mc:AlternateContent>
  <bookViews>
    <workbookView xWindow="90" yWindow="120" windowWidth="20895" windowHeight="9720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definedNames>
    <definedName name="_xlnm.Print_Area" localSheetId="0">'Co Prod'!$A$1:$H$36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52511"/>
</workbook>
</file>

<file path=xl/calcChain.xml><?xml version="1.0" encoding="utf-8"?>
<calcChain xmlns="http://schemas.openxmlformats.org/spreadsheetml/2006/main">
  <c r="C67" i="3" l="1"/>
  <c r="C68" i="3"/>
  <c r="C69" i="3"/>
  <c r="C70" i="3"/>
  <c r="C71" i="3"/>
  <c r="C72" i="3"/>
  <c r="C73" i="3"/>
  <c r="C74" i="3"/>
  <c r="C75" i="3"/>
  <c r="F76" i="2" l="1"/>
  <c r="F77" i="2"/>
  <c r="F78" i="2"/>
  <c r="D78" i="1" l="1"/>
  <c r="D41" i="2" l="1"/>
  <c r="B41" i="2"/>
  <c r="F41" i="2" l="1"/>
  <c r="F75" i="2" l="1"/>
  <c r="D77" i="1"/>
  <c r="D76" i="1" l="1"/>
  <c r="B73" i="1" l="1"/>
  <c r="B72" i="1"/>
  <c r="B71" i="1"/>
  <c r="D75" i="1" l="1"/>
  <c r="F72" i="2"/>
  <c r="F73" i="2"/>
  <c r="F74" i="2"/>
  <c r="D74" i="1" l="1"/>
  <c r="D73" i="1"/>
  <c r="D72" i="1"/>
  <c r="I41" i="2" l="1"/>
  <c r="F39" i="3" l="1"/>
  <c r="F40" i="2"/>
  <c r="F71" i="2" l="1"/>
  <c r="D69" i="1" l="1"/>
  <c r="D40" i="2"/>
  <c r="B40" i="2"/>
  <c r="F68" i="2"/>
  <c r="B66" i="3" s="1"/>
  <c r="F69" i="2"/>
  <c r="F70" i="2"/>
  <c r="I40" i="1" l="1"/>
  <c r="B39" i="3"/>
  <c r="I36" i="1" l="1"/>
  <c r="D34" i="3" s="1"/>
  <c r="B65" i="3" l="1"/>
  <c r="F67" i="2"/>
  <c r="D58" i="1"/>
  <c r="D38" i="3" l="1"/>
  <c r="D68" i="1" l="1"/>
  <c r="D67" i="1" l="1"/>
  <c r="D66" i="1"/>
  <c r="B63" i="3"/>
  <c r="B64" i="3"/>
  <c r="F66" i="2"/>
  <c r="F65" i="2"/>
  <c r="F64" i="2"/>
  <c r="F62" i="2" l="1"/>
  <c r="F63" i="2"/>
  <c r="B60" i="3"/>
  <c r="B61" i="3"/>
  <c r="B62" i="3"/>
  <c r="F39" i="2"/>
  <c r="B37" i="3" s="1"/>
  <c r="D65" i="1"/>
  <c r="D64" i="1"/>
  <c r="D63" i="1"/>
  <c r="D47" i="1" l="1"/>
  <c r="D48" i="1"/>
  <c r="D49" i="1"/>
  <c r="D50" i="1"/>
  <c r="D46" i="1"/>
  <c r="D5" i="3"/>
  <c r="I12" i="1"/>
  <c r="D10" i="3" s="1"/>
  <c r="I13" i="1"/>
  <c r="D11" i="3" s="1"/>
  <c r="I14" i="1"/>
  <c r="D12" i="3" s="1"/>
  <c r="I15" i="1"/>
  <c r="D13" i="3" s="1"/>
  <c r="I16" i="1"/>
  <c r="D14" i="3" s="1"/>
  <c r="I17" i="1"/>
  <c r="D15" i="3" s="1"/>
  <c r="I18" i="1"/>
  <c r="D16" i="3" s="1"/>
  <c r="I19" i="1"/>
  <c r="D17" i="3" s="1"/>
  <c r="I20" i="1"/>
  <c r="D18" i="3" s="1"/>
  <c r="I21" i="1"/>
  <c r="D19" i="3" s="1"/>
  <c r="I22" i="1"/>
  <c r="D20" i="3" s="1"/>
  <c r="I23" i="1"/>
  <c r="D21" i="3" s="1"/>
  <c r="I24" i="1"/>
  <c r="D22" i="3" s="1"/>
  <c r="I25" i="1"/>
  <c r="D23" i="3" s="1"/>
  <c r="I26" i="1"/>
  <c r="D24" i="3" s="1"/>
  <c r="I27" i="1"/>
  <c r="D25" i="3" s="1"/>
  <c r="I28" i="1"/>
  <c r="D26" i="3" s="1"/>
  <c r="I29" i="1"/>
  <c r="D27" i="3" s="1"/>
  <c r="I30" i="1"/>
  <c r="D28" i="3" s="1"/>
  <c r="I31" i="1"/>
  <c r="D29" i="3" s="1"/>
  <c r="I32" i="1"/>
  <c r="D30" i="3" s="1"/>
  <c r="I33" i="1"/>
  <c r="D31" i="3" s="1"/>
  <c r="I34" i="1"/>
  <c r="D32" i="3" s="1"/>
  <c r="D4" i="3"/>
  <c r="I35" i="1" l="1"/>
  <c r="D33" i="3" s="1"/>
  <c r="F45" i="2"/>
  <c r="D57" i="1" l="1"/>
  <c r="D56" i="1"/>
  <c r="D55" i="1"/>
  <c r="D54" i="1"/>
  <c r="D53" i="1"/>
  <c r="D52" i="1"/>
  <c r="D51" i="1"/>
  <c r="D61" i="1" l="1"/>
  <c r="D62" i="1"/>
  <c r="D60" i="1"/>
  <c r="D59" i="1"/>
  <c r="E39" i="1" l="1"/>
  <c r="D39" i="1" s="1"/>
  <c r="B38" i="3"/>
  <c r="F52" i="2"/>
  <c r="F53" i="2"/>
  <c r="B51" i="3" s="1"/>
  <c r="F54" i="2"/>
  <c r="B52" i="3" s="1"/>
  <c r="F55" i="2"/>
  <c r="B53" i="3" s="1"/>
  <c r="F56" i="2"/>
  <c r="B54" i="3" s="1"/>
  <c r="F57" i="2"/>
  <c r="B55" i="3" s="1"/>
  <c r="F58" i="2"/>
  <c r="B56" i="3" s="1"/>
  <c r="F59" i="2"/>
  <c r="B57" i="3" s="1"/>
  <c r="F60" i="2"/>
  <c r="B58" i="3" s="1"/>
  <c r="F61" i="2"/>
  <c r="B59" i="3" s="1"/>
  <c r="I39" i="1" l="1"/>
  <c r="D37" i="3" s="1"/>
  <c r="F50" i="2"/>
  <c r="B48" i="3" s="1"/>
  <c r="F51" i="2"/>
  <c r="B49" i="3" s="1"/>
  <c r="B50" i="3"/>
  <c r="F49" i="2" l="1"/>
  <c r="B47" i="3" s="1"/>
  <c r="F48" i="2"/>
  <c r="B46" i="3" s="1"/>
  <c r="F47" i="2"/>
  <c r="B45" i="3" s="1"/>
  <c r="F46" i="2"/>
  <c r="B44" i="3" s="1"/>
  <c r="B43" i="3"/>
  <c r="F9" i="2" l="1"/>
  <c r="B7" i="3" s="1"/>
  <c r="F10" i="2"/>
  <c r="B8" i="3" s="1"/>
  <c r="F11" i="2"/>
  <c r="B9" i="3" s="1"/>
  <c r="F12" i="2"/>
  <c r="B10" i="3" s="1"/>
  <c r="F13" i="2"/>
  <c r="B11" i="3" s="1"/>
  <c r="F14" i="2"/>
  <c r="B12" i="3" s="1"/>
  <c r="F15" i="2"/>
  <c r="B13" i="3" s="1"/>
  <c r="F16" i="2"/>
  <c r="B14" i="3" s="1"/>
  <c r="F17" i="2"/>
  <c r="B15" i="3" s="1"/>
  <c r="F18" i="2"/>
  <c r="B16" i="3" s="1"/>
  <c r="F19" i="2"/>
  <c r="B17" i="3" s="1"/>
  <c r="F20" i="2"/>
  <c r="B18" i="3" s="1"/>
  <c r="F21" i="2"/>
  <c r="B19" i="3" s="1"/>
  <c r="F22" i="2"/>
  <c r="B20" i="3" s="1"/>
  <c r="F23" i="2"/>
  <c r="B21" i="3" s="1"/>
  <c r="F24" i="2"/>
  <c r="B22" i="3" s="1"/>
  <c r="F25" i="2"/>
  <c r="B23" i="3" s="1"/>
  <c r="F26" i="2"/>
  <c r="B24" i="3" s="1"/>
  <c r="F27" i="2"/>
  <c r="B25" i="3" s="1"/>
  <c r="F28" i="2"/>
  <c r="B26" i="3" s="1"/>
  <c r="F29" i="2"/>
  <c r="B27" i="3" s="1"/>
  <c r="F30" i="2"/>
  <c r="B28" i="3" s="1"/>
  <c r="F31" i="2"/>
  <c r="B29" i="3" s="1"/>
  <c r="F32" i="2"/>
  <c r="B30" i="3" s="1"/>
  <c r="F33" i="2"/>
  <c r="B31" i="3" s="1"/>
  <c r="F34" i="2"/>
  <c r="B32" i="3" s="1"/>
  <c r="F35" i="2"/>
  <c r="B33" i="3" s="1"/>
  <c r="F36" i="2"/>
  <c r="B34" i="3" s="1"/>
  <c r="F37" i="2"/>
  <c r="B35" i="3" s="1"/>
  <c r="F38" i="2"/>
  <c r="B36" i="3" s="1"/>
  <c r="E38" i="1"/>
  <c r="E37" i="1"/>
  <c r="E11" i="1"/>
  <c r="E10" i="1"/>
  <c r="E9" i="1"/>
  <c r="E8" i="1"/>
  <c r="I37" i="1" l="1"/>
  <c r="D35" i="3" s="1"/>
  <c r="I8" i="1"/>
  <c r="D6" i="3" s="1"/>
  <c r="I9" i="1"/>
  <c r="D7" i="3" s="1"/>
  <c r="I10" i="1"/>
  <c r="D8" i="3" s="1"/>
  <c r="I38" i="1"/>
  <c r="D36" i="3" s="1"/>
  <c r="I11" i="1"/>
  <c r="D9" i="3" s="1"/>
  <c r="D71" i="1" l="1"/>
  <c r="I41" i="1" l="1"/>
  <c r="D39" i="3" l="1"/>
  <c r="D70" i="1"/>
</calcChain>
</file>

<file path=xl/comments1.xml><?xml version="1.0" encoding="utf-8"?>
<comments xmlns="http://schemas.openxmlformats.org/spreadsheetml/2006/main">
  <authors>
    <author>Jessica Ipson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<sst xmlns="http://schemas.openxmlformats.org/spreadsheetml/2006/main" count="169" uniqueCount="88">
  <si>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</si>
  <si>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</si>
  <si>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</si>
  <si>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</si>
  <si>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</si>
  <si>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</si>
  <si>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</si>
  <si>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</si>
  <si>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</si>
  <si>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</si>
  <si>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</si>
  <si>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</si>
  <si>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</si>
  <si>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</si>
  <si>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</si>
  <si>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</si>
  <si>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</si>
  <si>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</si>
  <si>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</si>
  <si>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</si>
  <si>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</si>
  <si>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</si>
  <si>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</si>
  <si>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</si>
  <si>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</si>
  <si>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</si>
  <si>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</si>
  <si>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</si>
  <si>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</si>
  <si>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</si>
  <si>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</si>
  <si>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</si>
  <si>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</si>
  <si>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</si>
  <si>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</si>
  <si>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</si>
  <si>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</si>
  <si>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</si>
  <si>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</si>
  <si>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</si>
  <si>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</si>
  <si>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</si>
  <si>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</si>
  <si>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</si>
  <si>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</si>
  <si>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</si>
  <si>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</si>
  <si>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</si>
  <si>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</si>
  <si>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</si>
  <si>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</si>
  <si>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Into Pipe</t>
  </si>
  <si>
    <t>Purchase</t>
  </si>
  <si>
    <t>Into-Pipe</t>
  </si>
  <si>
    <t>TTM Into-Pipe</t>
  </si>
  <si>
    <t>Prior 2015</t>
  </si>
  <si>
    <t xml:space="preserve">QPC </t>
  </si>
  <si>
    <t xml:space="preserve">FEB </t>
  </si>
  <si>
    <t>Northwest Pipeline (NPC)</t>
  </si>
  <si>
    <t>Actual FOM</t>
  </si>
  <si>
    <t>Northwest Pipeline First-of-Month</t>
  </si>
  <si>
    <t>16 YTD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</si>
  <si>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</si>
  <si>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</si>
  <si>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</si>
  <si>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</si>
  <si>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</si>
  <si>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</si>
  <si>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</si>
  <si>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</si>
  <si>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</si>
  <si>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</si>
  <si>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</si>
  <si>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</si>
  <si>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</si>
  <si>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</si>
  <si>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</si>
  <si>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</si>
  <si>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</si>
  <si>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</si>
  <si>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</si>
  <si>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</si>
  <si>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Through August</t>
  </si>
  <si>
    <t>Cost-of Service Gas Wexpro I - Into-Pipe</t>
  </si>
  <si>
    <t>Cost-of-Service Gas Wexpro II - Into-Pipe</t>
  </si>
  <si>
    <t>JUL16</t>
  </si>
  <si>
    <t>AUG16</t>
  </si>
  <si>
    <t>SEP16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</si>
</sst>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1" applyFont="1"/>
    <xf numFmtId="43" fontId="0" fillId="0" borderId="0" xfId="1" applyNumberFormat="1" applyFon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0" applyNumberFormat="1" applyFill="1"/>
    <xf numFmtId="43" fontId="0" fillId="0" borderId="0" xfId="1" applyFont="1" applyFill="1"/>
    <xf numFmtId="43" fontId="0" fillId="0" borderId="0" xfId="0" applyNumberFormat="1" applyAlignment="1">
      <alignment wrapText="1"/>
    </xf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7" fontId="10" fillId="0" borderId="0" xfId="0" applyNumberFormat="1" applyFont="1" applyFill="1"/>
    <xf numFmtId="16" fontId="0" fillId="0" borderId="0" xfId="0" quotePrefix="1" applyNumberFormat="1" applyFill="1"/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44" fontId="0" fillId="0" borderId="0" xfId="16" applyFont="1" applyFill="1"/>
    <xf numFmtId="43" fontId="6" fillId="0" borderId="0" xfId="10" applyNumberFormat="1" applyFont="1" applyFill="1" applyAlignment="1"/>
    <xf numFmtId="15" fontId="7" fillId="0" borderId="0" xfId="11" quotePrefix="1" applyFont="1" applyFill="1"/>
    <xf numFmtId="0" fontId="6" fillId="0" borderId="0" xfId="10" applyFont="1" applyFill="1" applyAlignment="1"/>
    <xf numFmtId="167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</cellXfs>
  <cellStyles count="17">
    <cellStyle name="Comma" xfId="1" builtinId="3"/>
    <cellStyle name="Currency" xfId="16" builtinId="4"/>
    <cellStyle name="Normal" xfId="0" builtinId="0"/>
    <cellStyle name="Normal 2" xfId="2"/>
    <cellStyle name="Normal 3" xfId="9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Summary!$B$3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Summary!$A$4:$A$39</c:f>
              <c:strCache>
                <c:ptCount val="36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 YTD</c:v>
                </c:pt>
              </c:strCache>
            </c:strRef>
          </c:cat>
          <c:val>
            <c:numRef>
              <c:f>(Summary!$B$4:$B$38,Summary!$F$39)</c:f>
              <c:numCache>
                <c:formatCode>"$"#,##0.00_);\("$"#,##0.00\)</c:formatCode>
                <c:ptCount val="36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1.9814570481165166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Summary!$D$3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Summary!$A$4:$A$39</c:f>
              <c:strCache>
                <c:ptCount val="36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 YTD</c:v>
                </c:pt>
              </c:strCache>
            </c:strRef>
          </c:cat>
          <c:val>
            <c:numRef>
              <c:f>Summary!$D$4:$D$39</c:f>
              <c:numCache>
                <c:formatCode>"$"#,##0.00_);\("$"#,##0.00\)</c:formatCode>
                <c:ptCount val="36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5.1093922539043639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07416"/>
        <c:axId val="199611272"/>
      </c:lineChart>
      <c:catAx>
        <c:axId val="19960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611272"/>
        <c:crosses val="autoZero"/>
        <c:auto val="1"/>
        <c:lblAlgn val="ctr"/>
        <c:lblOffset val="100"/>
        <c:noMultiLvlLbl val="0"/>
      </c:catAx>
      <c:valAx>
        <c:axId val="199611272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99607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2016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Summary!$A$60:$A$71</c:f>
              <c:strCache>
                <c:ptCount val="12"/>
                <c:pt idx="0">
                  <c:v>JUN15</c:v>
                </c:pt>
                <c:pt idx="1">
                  <c:v>JUL15</c:v>
                </c:pt>
                <c:pt idx="2">
                  <c:v>AUG15</c:v>
                </c:pt>
                <c:pt idx="3">
                  <c:v>SEP15</c:v>
                </c:pt>
                <c:pt idx="4">
                  <c:v>OCT15</c:v>
                </c:pt>
                <c:pt idx="5">
                  <c:v>NOV15</c:v>
                </c:pt>
                <c:pt idx="6">
                  <c:v>DEC15</c:v>
                </c:pt>
                <c:pt idx="7">
                  <c:v>JAN16</c:v>
                </c:pt>
                <c:pt idx="8">
                  <c:v>FEB16</c:v>
                </c:pt>
                <c:pt idx="9">
                  <c:v>MAR16</c:v>
                </c:pt>
                <c:pt idx="10">
                  <c:v>APR16</c:v>
                </c:pt>
                <c:pt idx="11">
                  <c:v>MAY16</c:v>
                </c:pt>
              </c:strCache>
            </c:strRef>
          </c:cat>
          <c:val>
            <c:numRef>
              <c:f>'Purch Gas'!$I$74:$I$76</c:f>
              <c:numCache>
                <c:formatCode>_(* #,##0.00_);_(* \(#,##0.00\);_(* "-"??_);_(@_)</c:formatCode>
                <c:ptCount val="3"/>
                <c:pt idx="0">
                  <c:v>1.78</c:v>
                </c:pt>
                <c:pt idx="1">
                  <c:v>2.52</c:v>
                </c:pt>
                <c:pt idx="2">
                  <c:v>2.5099999999999998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Summary!$F$42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Summary!$A$60:$A$71</c:f>
              <c:strCache>
                <c:ptCount val="12"/>
                <c:pt idx="0">
                  <c:v>JUN15</c:v>
                </c:pt>
                <c:pt idx="1">
                  <c:v>JUL15</c:v>
                </c:pt>
                <c:pt idx="2">
                  <c:v>AUG15</c:v>
                </c:pt>
                <c:pt idx="3">
                  <c:v>SEP15</c:v>
                </c:pt>
                <c:pt idx="4">
                  <c:v>OCT15</c:v>
                </c:pt>
                <c:pt idx="5">
                  <c:v>NOV15</c:v>
                </c:pt>
                <c:pt idx="6">
                  <c:v>DEC15</c:v>
                </c:pt>
                <c:pt idx="7">
                  <c:v>JAN16</c:v>
                </c:pt>
                <c:pt idx="8">
                  <c:v>FEB16</c:v>
                </c:pt>
                <c:pt idx="9">
                  <c:v>MAR16</c:v>
                </c:pt>
                <c:pt idx="10">
                  <c:v>APR16</c:v>
                </c:pt>
                <c:pt idx="11">
                  <c:v>MAY16</c:v>
                </c:pt>
              </c:strCache>
            </c:strRef>
          </c:cat>
          <c:val>
            <c:numRef>
              <c:f>Summary!$F$72:$F$74</c:f>
              <c:numCache>
                <c:formatCode>_(* #,##0.00_);_(* \(#,##0.00\);_(* "-"??_);_(@_)</c:formatCode>
                <c:ptCount val="3"/>
                <c:pt idx="0">
                  <c:v>5.1456063315754736</c:v>
                </c:pt>
                <c:pt idx="1">
                  <c:v>5.1924802535743328</c:v>
                </c:pt>
                <c:pt idx="2">
                  <c:v>5.2127065831784387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Summary!$G$42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Summary!$A$60:$A$71</c:f>
              <c:strCache>
                <c:ptCount val="12"/>
                <c:pt idx="0">
                  <c:v>JUN15</c:v>
                </c:pt>
                <c:pt idx="1">
                  <c:v>JUL15</c:v>
                </c:pt>
                <c:pt idx="2">
                  <c:v>AUG15</c:v>
                </c:pt>
                <c:pt idx="3">
                  <c:v>SEP15</c:v>
                </c:pt>
                <c:pt idx="4">
                  <c:v>OCT15</c:v>
                </c:pt>
                <c:pt idx="5">
                  <c:v>NOV15</c:v>
                </c:pt>
                <c:pt idx="6">
                  <c:v>DEC15</c:v>
                </c:pt>
                <c:pt idx="7">
                  <c:v>JAN16</c:v>
                </c:pt>
                <c:pt idx="8">
                  <c:v>FEB16</c:v>
                </c:pt>
                <c:pt idx="9">
                  <c:v>MAR16</c:v>
                </c:pt>
                <c:pt idx="10">
                  <c:v>APR16</c:v>
                </c:pt>
                <c:pt idx="11">
                  <c:v>MAY16</c:v>
                </c:pt>
              </c:strCache>
            </c:strRef>
          </c:cat>
          <c:val>
            <c:numRef>
              <c:f>Summary!$G$72:$G$74</c:f>
              <c:numCache>
                <c:formatCode>_(* #,##0.00_);_(* \(#,##0.00\);_(* "-"??_);_(@_)</c:formatCode>
                <c:ptCount val="3"/>
                <c:pt idx="0">
                  <c:v>5.2411850322926403</c:v>
                </c:pt>
                <c:pt idx="1">
                  <c:v>5.0962055939607458</c:v>
                </c:pt>
                <c:pt idx="2">
                  <c:v>5.0266442907858364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95352"/>
        <c:axId val="161795736"/>
      </c:lineChart>
      <c:catAx>
        <c:axId val="16179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1795736"/>
        <c:crosses val="autoZero"/>
        <c:auto val="1"/>
        <c:lblAlgn val="ctr"/>
        <c:lblOffset val="100"/>
        <c:noMultiLvlLbl val="0"/>
      </c:catAx>
      <c:valAx>
        <c:axId val="16179573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617953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16-057-08</a:t>
          </a:r>
        </a:p>
        <a:p>
          <a:pPr algn="r"/>
          <a:r>
            <a:rPr lang="en-US" sz="2000" baseline="0"/>
            <a:t>QGC Variance Exhibit 10.1 </a:t>
          </a:r>
          <a:endParaRPr lang="en-US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35</xdr:col>
      <xdr:colOff>603250</xdr:colOff>
      <xdr:row>52</xdr:row>
      <xdr:rowOff>269875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16-057-08</a:t>
          </a:r>
        </a:p>
        <a:p>
          <a:pPr algn="r"/>
          <a:r>
            <a:rPr lang="en-US" sz="2000" baseline="0"/>
            <a:t>QGC Variance Exhibit 10.2</a:t>
          </a:r>
          <a:endParaRPr lang="en-US" sz="2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Normal="100" workbookViewId="0">
      <pane xSplit="1" ySplit="7" topLeftCell="B32" activePane="bottomRight" state="frozen"/>
      <selection activeCell="B136" sqref="B136:B138"/>
      <selection pane="topRight" activeCell="B136" sqref="B136:B138"/>
      <selection pane="bottomLeft" activeCell="B136" sqref="B136:B138"/>
      <selection pane="bottomRight" activeCell="C32" sqref="C32"/>
    </sheetView>
  </sheetViews>
  <sheetFormatPr defaultRowHeight="15" x14ac:dyDescent="0.25"/>
  <cols>
    <col min="1" max="1" width="9.140625" style="6"/>
    <col min="2" max="3" width="13.42578125" style="6" customWidth="1"/>
    <col min="4" max="5" width="14.140625" style="6" customWidth="1"/>
    <col min="6" max="6" width="15.85546875" style="6" customWidth="1"/>
    <col min="7" max="7" width="13.42578125" style="6" customWidth="1"/>
    <col min="8" max="8" width="15.85546875" style="6" customWidth="1"/>
    <col min="9" max="9" width="11.140625" style="6" customWidth="1"/>
    <col min="10" max="10" width="11.5703125" style="6" bestFit="1" customWidth="1"/>
    <col min="11" max="11" width="15" style="6" bestFit="1" customWidth="1"/>
    <col min="12" max="12" width="7.7109375" style="6" bestFit="1" customWidth="1"/>
    <col min="13" max="16" width="9.140625" style="6"/>
    <col min="17" max="17" width="11.140625" style="6" bestFit="1" customWidth="1"/>
    <col min="18" max="18" width="9.140625" style="6"/>
    <col min="19" max="19" width="11.140625" style="6" bestFit="1" customWidth="1"/>
    <col min="20" max="16384" width="9.140625" style="6"/>
  </cols>
  <sheetData>
    <row r="1" spans="1:12" x14ac:dyDescent="0.25">
      <c r="A1" s="6" t="s">
        <v>0</v>
      </c>
      <c r="E1" s="31" t="s">
        <v>1</v>
      </c>
      <c r="J1" s="6" t="s">
        <v>55</v>
      </c>
      <c r="K1" s="6">
        <v>2015</v>
      </c>
    </row>
    <row r="2" spans="1:12" x14ac:dyDescent="0.25">
      <c r="D2" s="31" t="s">
        <v>2</v>
      </c>
      <c r="E2" s="31" t="s">
        <v>3</v>
      </c>
      <c r="F2" s="31">
        <v>806000</v>
      </c>
      <c r="G2" s="31">
        <v>813000</v>
      </c>
      <c r="J2" s="39">
        <v>3.7999999999999999E-2</v>
      </c>
      <c r="K2" s="39">
        <v>3.6700000000000003E-2</v>
      </c>
    </row>
    <row r="3" spans="1:12" hidden="1" x14ac:dyDescent="0.25">
      <c r="B3" s="31"/>
      <c r="C3" s="31"/>
      <c r="D3" s="31" t="s">
        <v>6</v>
      </c>
      <c r="E3" s="31" t="s">
        <v>5</v>
      </c>
      <c r="F3" s="31"/>
      <c r="G3" s="31"/>
      <c r="H3" s="31"/>
    </row>
    <row r="4" spans="1:12" x14ac:dyDescent="0.25">
      <c r="B4" s="6" t="s">
        <v>51</v>
      </c>
      <c r="C4" s="31" t="s">
        <v>56</v>
      </c>
      <c r="D4" s="31" t="s">
        <v>8</v>
      </c>
      <c r="E4" s="31" t="s">
        <v>9</v>
      </c>
      <c r="F4" s="31" t="s">
        <v>10</v>
      </c>
      <c r="G4" s="31" t="s">
        <v>11</v>
      </c>
      <c r="H4" s="10"/>
      <c r="I4" s="31" t="s">
        <v>51</v>
      </c>
      <c r="K4" s="31"/>
    </row>
    <row r="5" spans="1:12" x14ac:dyDescent="0.25">
      <c r="B5" s="40" t="s">
        <v>20</v>
      </c>
      <c r="C5" s="40" t="s">
        <v>51</v>
      </c>
      <c r="D5" s="31" t="s">
        <v>12</v>
      </c>
      <c r="E5" s="31" t="s">
        <v>13</v>
      </c>
      <c r="F5" s="31" t="s">
        <v>14</v>
      </c>
      <c r="G5" s="31" t="s">
        <v>15</v>
      </c>
      <c r="H5" s="31" t="s">
        <v>4</v>
      </c>
      <c r="I5" s="31" t="s">
        <v>16</v>
      </c>
      <c r="K5" s="31"/>
      <c r="L5" s="41"/>
    </row>
    <row r="6" spans="1:12" x14ac:dyDescent="0.25">
      <c r="A6" s="4">
        <v>1981</v>
      </c>
      <c r="B6" s="5">
        <v>18580876.079999998</v>
      </c>
      <c r="E6" s="7">
        <v>9730000</v>
      </c>
      <c r="F6" s="7"/>
      <c r="G6" s="7"/>
      <c r="H6" s="10">
        <v>0.2944</v>
      </c>
      <c r="I6" s="8">
        <v>0.50230020790020791</v>
      </c>
    </row>
    <row r="7" spans="1:12" x14ac:dyDescent="0.25">
      <c r="A7" s="4">
        <v>1982</v>
      </c>
      <c r="B7" s="5">
        <v>41603612.220299996</v>
      </c>
      <c r="E7" s="7">
        <v>23387000</v>
      </c>
      <c r="F7" s="7"/>
      <c r="G7" s="7"/>
      <c r="H7" s="10">
        <v>0.2944</v>
      </c>
      <c r="I7" s="8">
        <v>0.59585530145530141</v>
      </c>
    </row>
    <row r="8" spans="1:12" x14ac:dyDescent="0.25">
      <c r="A8" s="4">
        <v>1983</v>
      </c>
      <c r="B8" s="5">
        <v>33503565.342</v>
      </c>
      <c r="D8" s="7">
        <v>17398559.020000003</v>
      </c>
      <c r="E8" s="7">
        <f>21870000+6655000</f>
        <v>28525000</v>
      </c>
      <c r="F8" s="7">
        <v>0</v>
      </c>
      <c r="G8" s="7">
        <v>0</v>
      </c>
      <c r="H8" s="10">
        <v>0.2944</v>
      </c>
      <c r="I8" s="8">
        <f>(D8+E8+F8+G8)/B8+H8</f>
        <v>1.665106626331208</v>
      </c>
    </row>
    <row r="9" spans="1:12" x14ac:dyDescent="0.25">
      <c r="A9" s="4">
        <v>1984</v>
      </c>
      <c r="B9" s="5">
        <v>36383795.795099996</v>
      </c>
      <c r="D9" s="7">
        <v>17554914.23</v>
      </c>
      <c r="E9" s="7">
        <f>20360000+5566000</f>
        <v>25926000</v>
      </c>
      <c r="F9" s="7">
        <v>5568110.190000033</v>
      </c>
      <c r="G9" s="7">
        <v>0</v>
      </c>
      <c r="H9" s="10">
        <v>0.2944</v>
      </c>
      <c r="I9" s="8">
        <f t="shared" ref="I9:I35" si="0">(D9+E9+F9+G9)/B9+H9</f>
        <v>1.6425008055406285</v>
      </c>
    </row>
    <row r="10" spans="1:12" x14ac:dyDescent="0.25">
      <c r="A10" s="4">
        <v>1985</v>
      </c>
      <c r="B10" s="5">
        <v>32775339.663299996</v>
      </c>
      <c r="D10" s="7">
        <v>18937529.739999995</v>
      </c>
      <c r="E10" s="7">
        <f>18076000+3919000</f>
        <v>21995000</v>
      </c>
      <c r="F10" s="7">
        <v>0</v>
      </c>
      <c r="G10" s="7">
        <v>0</v>
      </c>
      <c r="H10" s="10">
        <v>0.29441000000000001</v>
      </c>
      <c r="I10" s="8">
        <f t="shared" si="0"/>
        <v>1.5432919386922774</v>
      </c>
    </row>
    <row r="11" spans="1:12" x14ac:dyDescent="0.25">
      <c r="A11" s="4">
        <v>1986</v>
      </c>
      <c r="B11" s="5">
        <v>26328976.412699997</v>
      </c>
      <c r="D11" s="7">
        <v>30283523.539999999</v>
      </c>
      <c r="E11" s="7">
        <f>16236000-62000</f>
        <v>16174000</v>
      </c>
      <c r="F11" s="7">
        <v>0</v>
      </c>
      <c r="G11" s="7">
        <v>0</v>
      </c>
      <c r="H11" s="10">
        <v>0.29441000000000001</v>
      </c>
      <c r="I11" s="8">
        <f t="shared" si="0"/>
        <v>2.058911696222069</v>
      </c>
    </row>
    <row r="12" spans="1:12" x14ac:dyDescent="0.25">
      <c r="A12" s="4">
        <v>1987</v>
      </c>
      <c r="B12" s="5">
        <v>22695501.258299999</v>
      </c>
      <c r="D12" s="7">
        <v>25225801.090000004</v>
      </c>
      <c r="E12" s="7">
        <v>14038000</v>
      </c>
      <c r="F12" s="7">
        <v>0</v>
      </c>
      <c r="G12" s="7">
        <v>0</v>
      </c>
      <c r="H12" s="10">
        <v>0.36060999999999999</v>
      </c>
      <c r="I12" s="8">
        <f t="shared" si="0"/>
        <v>2.0906357281447261</v>
      </c>
    </row>
    <row r="13" spans="1:12" x14ac:dyDescent="0.25">
      <c r="A13" s="4">
        <v>1988</v>
      </c>
      <c r="B13" s="5">
        <v>25020651.602699999</v>
      </c>
      <c r="D13" s="7">
        <v>23700697.41</v>
      </c>
      <c r="E13" s="7">
        <v>13255000</v>
      </c>
      <c r="F13" s="7">
        <v>0</v>
      </c>
      <c r="G13" s="7">
        <v>0</v>
      </c>
      <c r="H13" s="10">
        <v>0.28720000000000001</v>
      </c>
      <c r="I13" s="8">
        <f t="shared" si="0"/>
        <v>1.7642077932747395</v>
      </c>
    </row>
    <row r="14" spans="1:12" x14ac:dyDescent="0.25">
      <c r="A14" s="4">
        <v>1989</v>
      </c>
      <c r="B14" s="5">
        <v>23369867.394899998</v>
      </c>
      <c r="D14" s="7">
        <v>20284206.210000001</v>
      </c>
      <c r="E14" s="7">
        <v>11639000</v>
      </c>
      <c r="F14" s="7">
        <v>0</v>
      </c>
      <c r="G14" s="7">
        <v>0</v>
      </c>
      <c r="H14" s="10">
        <v>0.27839999999999998</v>
      </c>
      <c r="I14" s="8">
        <f t="shared" si="0"/>
        <v>1.6443986028404507</v>
      </c>
    </row>
    <row r="15" spans="1:12" x14ac:dyDescent="0.25">
      <c r="A15" s="4">
        <v>1990</v>
      </c>
      <c r="B15" s="5">
        <v>25217863.382400002</v>
      </c>
      <c r="D15" s="7">
        <v>24541966.349999998</v>
      </c>
      <c r="E15" s="7">
        <v>10662000</v>
      </c>
      <c r="F15" s="7">
        <v>0</v>
      </c>
      <c r="G15" s="7">
        <v>0</v>
      </c>
      <c r="H15" s="10">
        <v>0.24579999999999999</v>
      </c>
      <c r="I15" s="8">
        <f t="shared" si="0"/>
        <v>1.6417932217956843</v>
      </c>
    </row>
    <row r="16" spans="1:12" x14ac:dyDescent="0.25">
      <c r="A16" s="4">
        <v>1991</v>
      </c>
      <c r="B16" s="5">
        <v>33266919.402599998</v>
      </c>
      <c r="D16" s="7">
        <v>34313401.889999993</v>
      </c>
      <c r="E16" s="7">
        <v>12458000</v>
      </c>
      <c r="F16" s="7">
        <v>0</v>
      </c>
      <c r="G16" s="7">
        <v>0</v>
      </c>
      <c r="H16" s="10">
        <v>0.27939999999999998</v>
      </c>
      <c r="I16" s="8">
        <f t="shared" si="0"/>
        <v>1.6853432832949524</v>
      </c>
    </row>
    <row r="17" spans="1:9" x14ac:dyDescent="0.25">
      <c r="A17" s="4">
        <v>1992</v>
      </c>
      <c r="B17" s="5">
        <v>32595442.440599997</v>
      </c>
      <c r="D17" s="7">
        <v>46558463.700000003</v>
      </c>
      <c r="E17" s="7">
        <v>9664000</v>
      </c>
      <c r="F17" s="7">
        <v>0</v>
      </c>
      <c r="G17" s="7">
        <v>0</v>
      </c>
      <c r="H17" s="10">
        <v>0.28064</v>
      </c>
      <c r="I17" s="8">
        <f t="shared" si="0"/>
        <v>2.005496590072569</v>
      </c>
    </row>
    <row r="18" spans="1:9" x14ac:dyDescent="0.25">
      <c r="A18" s="4">
        <v>1993</v>
      </c>
      <c r="B18" s="5">
        <v>45330401.567099996</v>
      </c>
      <c r="D18" s="7">
        <v>63808650.210000001</v>
      </c>
      <c r="E18" s="7">
        <v>9656000</v>
      </c>
      <c r="F18" s="7">
        <v>-12689952</v>
      </c>
      <c r="G18" s="7">
        <v>0</v>
      </c>
      <c r="H18" s="10">
        <v>0.28189999999999998</v>
      </c>
      <c r="I18" s="8">
        <f t="shared" si="0"/>
        <v>1.6226050480247503</v>
      </c>
    </row>
    <row r="19" spans="1:9" x14ac:dyDescent="0.25">
      <c r="A19" s="4">
        <v>1994</v>
      </c>
      <c r="B19" s="5">
        <v>45479911.229999997</v>
      </c>
      <c r="D19" s="7">
        <v>80264547.260000005</v>
      </c>
      <c r="E19" s="7">
        <v>7722000</v>
      </c>
      <c r="F19" s="7">
        <v>-410868.12</v>
      </c>
      <c r="G19" s="7">
        <v>0</v>
      </c>
      <c r="H19" s="10"/>
      <c r="I19" s="8">
        <f t="shared" si="0"/>
        <v>1.92559037103468</v>
      </c>
    </row>
    <row r="20" spans="1:9" x14ac:dyDescent="0.25">
      <c r="A20" s="4">
        <v>1995</v>
      </c>
      <c r="B20" s="5">
        <v>48090413.669999994</v>
      </c>
      <c r="D20" s="7">
        <v>76643528.299999982</v>
      </c>
      <c r="E20" s="7">
        <v>8122000</v>
      </c>
      <c r="F20" s="7">
        <v>768735.12999999989</v>
      </c>
      <c r="G20" s="7">
        <v>1207534.8800000001</v>
      </c>
      <c r="H20" s="10"/>
      <c r="I20" s="8">
        <f t="shared" si="0"/>
        <v>1.8037232722768546</v>
      </c>
    </row>
    <row r="21" spans="1:9" x14ac:dyDescent="0.25">
      <c r="A21" s="4">
        <v>1996</v>
      </c>
      <c r="B21" s="5">
        <v>45815957.07</v>
      </c>
      <c r="D21" s="7">
        <v>72572208.350000009</v>
      </c>
      <c r="E21" s="7">
        <v>7957000</v>
      </c>
      <c r="F21" s="7">
        <v>12376672.57</v>
      </c>
      <c r="G21" s="7">
        <v>1085740.6399999999</v>
      </c>
      <c r="H21" s="10"/>
      <c r="I21" s="8">
        <f t="shared" si="0"/>
        <v>2.0515040516646796</v>
      </c>
    </row>
    <row r="22" spans="1:9" x14ac:dyDescent="0.25">
      <c r="A22" s="4">
        <v>1997</v>
      </c>
      <c r="B22" s="5">
        <v>44735886</v>
      </c>
      <c r="D22" s="7">
        <v>71108278.930000007</v>
      </c>
      <c r="E22" s="7">
        <v>7920000</v>
      </c>
      <c r="F22" s="7">
        <v>-47951.399999999965</v>
      </c>
      <c r="G22" s="7">
        <v>971164.55999999994</v>
      </c>
      <c r="H22" s="10"/>
      <c r="I22" s="8">
        <f t="shared" si="0"/>
        <v>1.787189195045785</v>
      </c>
    </row>
    <row r="23" spans="1:9" x14ac:dyDescent="0.25">
      <c r="A23" s="4">
        <v>1998</v>
      </c>
      <c r="B23" s="5">
        <v>45948968</v>
      </c>
      <c r="D23" s="7">
        <v>75377463.309999987</v>
      </c>
      <c r="E23" s="7">
        <v>6641000</v>
      </c>
      <c r="F23" s="7">
        <v>0</v>
      </c>
      <c r="G23" s="7">
        <v>445957.62</v>
      </c>
      <c r="H23" s="10"/>
      <c r="I23" s="8">
        <f t="shared" si="0"/>
        <v>1.7946958227658125</v>
      </c>
    </row>
    <row r="24" spans="1:9" x14ac:dyDescent="0.25">
      <c r="A24" s="4">
        <v>1999</v>
      </c>
      <c r="B24" s="5">
        <v>47036990</v>
      </c>
      <c r="D24" s="7">
        <v>75321893.430000007</v>
      </c>
      <c r="E24" s="7">
        <v>4673000</v>
      </c>
      <c r="F24" s="7">
        <v>0</v>
      </c>
      <c r="G24" s="7">
        <v>1155622.0900000001</v>
      </c>
      <c r="H24" s="10"/>
      <c r="I24" s="8">
        <f t="shared" si="0"/>
        <v>1.7252489055953626</v>
      </c>
    </row>
    <row r="25" spans="1:9" x14ac:dyDescent="0.25">
      <c r="A25" s="4">
        <v>2000</v>
      </c>
      <c r="B25" s="5">
        <v>50775322</v>
      </c>
      <c r="D25" s="7">
        <v>86683811.890000015</v>
      </c>
      <c r="E25" s="7">
        <v>5453000</v>
      </c>
      <c r="F25" s="7">
        <v>0</v>
      </c>
      <c r="G25" s="7">
        <v>957849.26</v>
      </c>
      <c r="H25" s="10"/>
      <c r="I25" s="8">
        <f t="shared" si="0"/>
        <v>1.8334627429836885</v>
      </c>
    </row>
    <row r="26" spans="1:9" x14ac:dyDescent="0.25">
      <c r="A26" s="4">
        <v>2001</v>
      </c>
      <c r="B26" s="5">
        <v>46632950</v>
      </c>
      <c r="D26" s="7">
        <v>109131445.65000001</v>
      </c>
      <c r="E26" s="7">
        <v>4275000</v>
      </c>
      <c r="F26" s="7">
        <v>0</v>
      </c>
      <c r="G26" s="7">
        <v>766289.3600000001</v>
      </c>
      <c r="H26" s="10"/>
      <c r="I26" s="8">
        <f t="shared" si="0"/>
        <v>2.4483275239932283</v>
      </c>
    </row>
    <row r="27" spans="1:9" x14ac:dyDescent="0.25">
      <c r="A27" s="4">
        <v>2002</v>
      </c>
      <c r="B27" s="5">
        <v>50957140</v>
      </c>
      <c r="D27" s="7">
        <v>107377187.77000001</v>
      </c>
      <c r="E27" s="7">
        <v>4094000</v>
      </c>
      <c r="F27" s="7">
        <v>0</v>
      </c>
      <c r="G27" s="7">
        <v>835640.17999999993</v>
      </c>
      <c r="H27" s="10"/>
      <c r="I27" s="8">
        <f t="shared" si="0"/>
        <v>2.2039468453292321</v>
      </c>
    </row>
    <row r="28" spans="1:9" x14ac:dyDescent="0.25">
      <c r="A28" s="4">
        <v>2003</v>
      </c>
      <c r="B28" s="5">
        <v>49913370</v>
      </c>
      <c r="D28" s="7">
        <v>126100720.93999998</v>
      </c>
      <c r="E28" s="7">
        <v>4414000</v>
      </c>
      <c r="F28" s="7">
        <v>0</v>
      </c>
      <c r="G28" s="7">
        <v>1450129.7100000004</v>
      </c>
      <c r="H28" s="10"/>
      <c r="I28" s="8">
        <f t="shared" si="0"/>
        <v>2.6438777956687751</v>
      </c>
    </row>
    <row r="29" spans="1:9" x14ac:dyDescent="0.25">
      <c r="A29" s="4">
        <v>2004</v>
      </c>
      <c r="B29" s="5">
        <v>47805628</v>
      </c>
      <c r="D29" s="7">
        <v>134316468.56</v>
      </c>
      <c r="E29" s="7">
        <v>3090000</v>
      </c>
      <c r="F29" s="7">
        <v>0</v>
      </c>
      <c r="G29" s="7">
        <v>814326.25</v>
      </c>
      <c r="H29" s="10"/>
      <c r="I29" s="8">
        <f t="shared" si="0"/>
        <v>2.8913080026895579</v>
      </c>
    </row>
    <row r="30" spans="1:9" x14ac:dyDescent="0.25">
      <c r="A30" s="4">
        <v>2005</v>
      </c>
      <c r="B30" s="5">
        <v>47600722</v>
      </c>
      <c r="D30" s="7">
        <v>151192986.81999999</v>
      </c>
      <c r="E30" s="7">
        <v>2758000</v>
      </c>
      <c r="F30" s="7">
        <v>0</v>
      </c>
      <c r="G30" s="7">
        <v>815680.04</v>
      </c>
      <c r="H30" s="10"/>
      <c r="I30" s="8">
        <f t="shared" si="0"/>
        <v>3.2513512475714124</v>
      </c>
    </row>
    <row r="31" spans="1:9" x14ac:dyDescent="0.25">
      <c r="A31" s="4">
        <v>2006</v>
      </c>
      <c r="B31" s="5">
        <v>46850362</v>
      </c>
      <c r="D31" s="7">
        <v>174240217.77000001</v>
      </c>
      <c r="E31" s="7">
        <v>2528000</v>
      </c>
      <c r="F31" s="7">
        <v>0</v>
      </c>
      <c r="G31" s="7">
        <v>865848.64999999991</v>
      </c>
      <c r="H31" s="10"/>
      <c r="I31" s="8">
        <f t="shared" si="0"/>
        <v>3.7915196134450362</v>
      </c>
    </row>
    <row r="32" spans="1:9" x14ac:dyDescent="0.25">
      <c r="A32" s="4">
        <v>2007</v>
      </c>
      <c r="B32" s="5">
        <v>38162540</v>
      </c>
      <c r="D32" s="7">
        <v>170645639.54999998</v>
      </c>
      <c r="E32" s="7">
        <v>2513000</v>
      </c>
      <c r="F32" s="7">
        <v>0</v>
      </c>
      <c r="G32" s="7">
        <v>519693.99999999988</v>
      </c>
      <c r="H32" s="10"/>
      <c r="I32" s="8">
        <f t="shared" si="0"/>
        <v>4.5510160893378684</v>
      </c>
    </row>
    <row r="33" spans="1:12" x14ac:dyDescent="0.25">
      <c r="A33" s="4">
        <v>2008</v>
      </c>
      <c r="B33" s="5">
        <v>53464112</v>
      </c>
      <c r="D33" s="7">
        <v>244028914.49999997</v>
      </c>
      <c r="E33" s="7">
        <v>1861000</v>
      </c>
      <c r="F33" s="7">
        <v>0</v>
      </c>
      <c r="G33" s="7">
        <v>1735022.2</v>
      </c>
      <c r="H33" s="10"/>
      <c r="I33" s="8">
        <f t="shared" si="0"/>
        <v>4.6316103912845303</v>
      </c>
    </row>
    <row r="34" spans="1:12" x14ac:dyDescent="0.25">
      <c r="A34" s="4">
        <v>2009</v>
      </c>
      <c r="B34" s="5">
        <v>56211584</v>
      </c>
      <c r="D34" s="7">
        <v>254565657.51000005</v>
      </c>
      <c r="E34" s="7">
        <v>1926000</v>
      </c>
      <c r="F34" s="7">
        <v>0</v>
      </c>
      <c r="G34" s="7">
        <v>1642923.7999999998</v>
      </c>
      <c r="H34" s="10"/>
      <c r="I34" s="8">
        <f t="shared" si="0"/>
        <v>4.5921954682863957</v>
      </c>
    </row>
    <row r="35" spans="1:12" x14ac:dyDescent="0.25">
      <c r="A35" s="4">
        <v>2010</v>
      </c>
      <c r="B35" s="5">
        <v>58125964</v>
      </c>
      <c r="D35" s="7">
        <v>271944089.37000006</v>
      </c>
      <c r="E35" s="7">
        <v>1878000</v>
      </c>
      <c r="F35" s="7">
        <v>0</v>
      </c>
      <c r="G35" s="7">
        <v>1668764.2</v>
      </c>
      <c r="H35" s="10"/>
      <c r="I35" s="8">
        <f t="shared" si="0"/>
        <v>4.7395489831360056</v>
      </c>
    </row>
    <row r="36" spans="1:12" x14ac:dyDescent="0.25">
      <c r="A36" s="4">
        <v>2011</v>
      </c>
      <c r="B36" s="5">
        <v>62400137</v>
      </c>
      <c r="C36" s="5"/>
      <c r="D36" s="7">
        <v>287503117.31</v>
      </c>
      <c r="E36" s="7">
        <v>1751000</v>
      </c>
      <c r="F36" s="7">
        <v>0</v>
      </c>
      <c r="G36" s="7">
        <v>1420779.4000000001</v>
      </c>
      <c r="H36" s="10"/>
      <c r="I36" s="8">
        <f t="shared" ref="I36:I39" si="1">(D36+E36+F36+G36)/B36+H36</f>
        <v>4.6582413226111985</v>
      </c>
      <c r="K36" s="8"/>
      <c r="L36" s="8"/>
    </row>
    <row r="37" spans="1:12" x14ac:dyDescent="0.25">
      <c r="A37" s="4">
        <v>2012</v>
      </c>
      <c r="B37" s="5">
        <v>70303457</v>
      </c>
      <c r="C37" s="5"/>
      <c r="D37" s="7">
        <v>296425066</v>
      </c>
      <c r="E37" s="11">
        <f>736000+843000+0</f>
        <v>1579000</v>
      </c>
      <c r="F37" s="7">
        <v>0</v>
      </c>
      <c r="G37" s="11">
        <v>997893</v>
      </c>
      <c r="H37" s="12"/>
      <c r="I37" s="8">
        <f t="shared" si="1"/>
        <v>4.2530192932048845</v>
      </c>
      <c r="K37" s="8"/>
      <c r="L37" s="8"/>
    </row>
    <row r="38" spans="1:12" x14ac:dyDescent="0.25">
      <c r="A38" s="4">
        <v>2013</v>
      </c>
      <c r="B38" s="5">
        <v>71496292</v>
      </c>
      <c r="C38" s="5"/>
      <c r="D38" s="7">
        <v>329353628.45999998</v>
      </c>
      <c r="E38" s="11">
        <f>627000+772000+0</f>
        <v>1399000</v>
      </c>
      <c r="F38" s="7">
        <v>0</v>
      </c>
      <c r="G38" s="11">
        <v>1069555.2</v>
      </c>
      <c r="H38" s="12"/>
      <c r="I38" s="8">
        <f t="shared" si="1"/>
        <v>4.6411103901724013</v>
      </c>
      <c r="K38" s="8"/>
      <c r="L38" s="8"/>
    </row>
    <row r="39" spans="1:12" x14ac:dyDescent="0.25">
      <c r="A39" s="4">
        <v>2014</v>
      </c>
      <c r="B39" s="5">
        <v>77242815</v>
      </c>
      <c r="C39" s="5"/>
      <c r="D39" s="11">
        <f>400440234-E39-G39</f>
        <v>398023092</v>
      </c>
      <c r="E39" s="11">
        <f>755000+662000</f>
        <v>1417000</v>
      </c>
      <c r="F39" s="7">
        <v>0</v>
      </c>
      <c r="G39" s="11">
        <v>1000142</v>
      </c>
      <c r="H39" s="11"/>
      <c r="I39" s="8">
        <f t="shared" si="1"/>
        <v>5.1841745280774658</v>
      </c>
      <c r="K39" s="8"/>
      <c r="L39" s="8"/>
    </row>
    <row r="40" spans="1:12" x14ac:dyDescent="0.25">
      <c r="A40" s="4">
        <v>2015</v>
      </c>
      <c r="B40" s="5">
        <v>69041467</v>
      </c>
      <c r="C40" s="5"/>
      <c r="D40" s="11">
        <v>353384489.92000002</v>
      </c>
      <c r="E40" s="11">
        <v>1208059.7304175</v>
      </c>
      <c r="F40" s="7">
        <v>0</v>
      </c>
      <c r="G40" s="11">
        <v>1022023.4</v>
      </c>
      <c r="H40" s="12"/>
      <c r="I40" s="8">
        <f>(D40+E40+F40+G40)/B40+H40</f>
        <v>5.1507389472245348</v>
      </c>
      <c r="K40" s="8"/>
      <c r="L40" s="8"/>
    </row>
    <row r="41" spans="1:12" x14ac:dyDescent="0.25">
      <c r="A41" s="4">
        <v>2016</v>
      </c>
      <c r="B41" s="5">
        <v>50632774</v>
      </c>
      <c r="C41" s="5"/>
      <c r="D41" s="11">
        <v>142569410.44</v>
      </c>
      <c r="E41" s="11">
        <v>578578.93999999994</v>
      </c>
      <c r="F41" s="7">
        <v>0</v>
      </c>
      <c r="G41" s="11">
        <v>543690.93999999994</v>
      </c>
      <c r="H41" s="12"/>
      <c r="I41" s="8">
        <f>+AVERAGE(Summary!D67:D74)</f>
        <v>5.1093922539043639</v>
      </c>
      <c r="J41" s="6" t="s">
        <v>82</v>
      </c>
    </row>
    <row r="45" spans="1:12" x14ac:dyDescent="0.25">
      <c r="B45" s="6" t="s">
        <v>50</v>
      </c>
      <c r="D45" s="31"/>
    </row>
    <row r="46" spans="1:12" x14ac:dyDescent="0.25">
      <c r="A46" s="6" t="s">
        <v>38</v>
      </c>
      <c r="B46" s="5">
        <v>7313062</v>
      </c>
      <c r="C46" s="22"/>
      <c r="D46" s="21">
        <f>Summary!D43</f>
        <v>4.7869944111949003</v>
      </c>
    </row>
    <row r="47" spans="1:12" x14ac:dyDescent="0.25">
      <c r="A47" s="6" t="s">
        <v>39</v>
      </c>
      <c r="B47" s="5">
        <v>6814213</v>
      </c>
      <c r="C47" s="22"/>
      <c r="D47" s="21">
        <f>Summary!D44</f>
        <v>4.7869944111949003</v>
      </c>
    </row>
    <row r="48" spans="1:12" x14ac:dyDescent="0.25">
      <c r="A48" s="6" t="s">
        <v>40</v>
      </c>
      <c r="B48" s="5">
        <v>6961380</v>
      </c>
      <c r="C48" s="22"/>
      <c r="D48" s="21">
        <f>Summary!D45</f>
        <v>4.8148239226666192</v>
      </c>
    </row>
    <row r="49" spans="1:8" x14ac:dyDescent="0.25">
      <c r="A49" s="6" t="s">
        <v>41</v>
      </c>
      <c r="B49" s="5">
        <v>6829676</v>
      </c>
      <c r="C49" s="22"/>
      <c r="D49" s="21">
        <f>Summary!D46</f>
        <v>4.816015418519024</v>
      </c>
    </row>
    <row r="50" spans="1:8" x14ac:dyDescent="0.25">
      <c r="A50" s="6" t="s">
        <v>42</v>
      </c>
      <c r="B50" s="5">
        <v>6926787</v>
      </c>
      <c r="C50" s="22"/>
      <c r="D50" s="21">
        <f>Summary!D47</f>
        <v>4.8519121803554288</v>
      </c>
    </row>
    <row r="51" spans="1:8" x14ac:dyDescent="0.25">
      <c r="A51" s="6" t="s">
        <v>43</v>
      </c>
      <c r="B51" s="5">
        <v>6554717</v>
      </c>
      <c r="C51" s="22"/>
      <c r="D51" s="21">
        <f>Summary!D48</f>
        <v>4.8873668808995934</v>
      </c>
    </row>
    <row r="52" spans="1:8" x14ac:dyDescent="0.25">
      <c r="A52" s="6" t="s">
        <v>44</v>
      </c>
      <c r="B52" s="5">
        <v>5510197</v>
      </c>
      <c r="C52" s="22"/>
      <c r="D52" s="21">
        <f>Summary!D49</f>
        <v>4.8867567932245937</v>
      </c>
    </row>
    <row r="53" spans="1:8" x14ac:dyDescent="0.25">
      <c r="A53" s="6" t="s">
        <v>45</v>
      </c>
      <c r="B53" s="5">
        <v>5825104</v>
      </c>
      <c r="C53" s="22"/>
      <c r="D53" s="21">
        <f>Summary!D50</f>
        <v>4.8641607151176496</v>
      </c>
    </row>
    <row r="54" spans="1:8" x14ac:dyDescent="0.25">
      <c r="A54" s="6" t="s">
        <v>46</v>
      </c>
      <c r="B54" s="5">
        <v>5536113</v>
      </c>
      <c r="C54" s="22"/>
      <c r="D54" s="21">
        <f>Summary!D51</f>
        <v>4.8886956749664217</v>
      </c>
    </row>
    <row r="55" spans="1:8" x14ac:dyDescent="0.25">
      <c r="A55" s="6" t="s">
        <v>47</v>
      </c>
      <c r="B55" s="5">
        <v>5830421</v>
      </c>
      <c r="C55" s="22"/>
      <c r="D55" s="21">
        <f>Summary!D52</f>
        <v>4.934453141227733</v>
      </c>
    </row>
    <row r="56" spans="1:8" x14ac:dyDescent="0.25">
      <c r="A56" s="6" t="s">
        <v>48</v>
      </c>
      <c r="B56" s="5">
        <v>6584982</v>
      </c>
      <c r="C56" s="22"/>
      <c r="D56" s="21">
        <f>Summary!D53</f>
        <v>4.943571214512902</v>
      </c>
    </row>
    <row r="57" spans="1:8" x14ac:dyDescent="0.25">
      <c r="A57" s="6" t="s">
        <v>49</v>
      </c>
      <c r="B57" s="5">
        <v>6556163</v>
      </c>
      <c r="C57" s="22"/>
      <c r="D57" s="21">
        <f>Summary!D54</f>
        <v>5.2412760550939597</v>
      </c>
    </row>
    <row r="58" spans="1:8" x14ac:dyDescent="0.25">
      <c r="A58" s="6" t="s">
        <v>38</v>
      </c>
      <c r="B58" s="5">
        <v>6128839</v>
      </c>
      <c r="C58" s="22"/>
      <c r="D58" s="21">
        <f>Summary!D55</f>
        <v>5.2624738477935544</v>
      </c>
      <c r="H58" s="15"/>
    </row>
    <row r="59" spans="1:8" x14ac:dyDescent="0.25">
      <c r="A59" s="6" t="s">
        <v>39</v>
      </c>
      <c r="B59" s="5">
        <v>5604479</v>
      </c>
      <c r="C59" s="22"/>
      <c r="D59" s="21">
        <f>Summary!D56</f>
        <v>5.3395810191252346</v>
      </c>
      <c r="F59" s="22"/>
      <c r="G59" s="22"/>
      <c r="H59" s="15"/>
    </row>
    <row r="60" spans="1:8" x14ac:dyDescent="0.25">
      <c r="A60" s="6" t="s">
        <v>40</v>
      </c>
      <c r="B60" s="5">
        <v>6068884</v>
      </c>
      <c r="C60" s="22"/>
      <c r="D60" s="21">
        <f>Summary!D57</f>
        <v>5.3113656274763761</v>
      </c>
      <c r="F60" s="22"/>
      <c r="G60" s="22"/>
      <c r="H60" s="15"/>
    </row>
    <row r="61" spans="1:8" x14ac:dyDescent="0.25">
      <c r="A61" s="6" t="s">
        <v>41</v>
      </c>
      <c r="B61" s="5">
        <v>5772186</v>
      </c>
      <c r="C61" s="22"/>
      <c r="D61" s="21">
        <f>Summary!D58</f>
        <v>5.2991114529179546</v>
      </c>
      <c r="F61" s="22"/>
      <c r="G61" s="22"/>
      <c r="H61" s="15"/>
    </row>
    <row r="62" spans="1:8" x14ac:dyDescent="0.25">
      <c r="A62" s="6" t="s">
        <v>42</v>
      </c>
      <c r="B62" s="5">
        <v>6122045</v>
      </c>
      <c r="C62" s="22"/>
      <c r="D62" s="21">
        <f>Summary!D59</f>
        <v>5.2667016506059516</v>
      </c>
      <c r="F62" s="22"/>
      <c r="G62" s="22"/>
      <c r="H62" s="15"/>
    </row>
    <row r="63" spans="1:8" x14ac:dyDescent="0.25">
      <c r="A63" s="6" t="s">
        <v>43</v>
      </c>
      <c r="B63" s="5">
        <v>6118609</v>
      </c>
      <c r="C63" s="22"/>
      <c r="D63" s="21">
        <f>Summary!D60</f>
        <v>5.1179797336629429</v>
      </c>
      <c r="F63" s="22"/>
      <c r="G63" s="22"/>
      <c r="H63" s="15"/>
    </row>
    <row r="64" spans="1:8" x14ac:dyDescent="0.25">
      <c r="A64" s="6" t="s">
        <v>44</v>
      </c>
      <c r="B64" s="5">
        <v>5867454</v>
      </c>
      <c r="C64" s="22"/>
      <c r="D64" s="21">
        <f>Summary!D61</f>
        <v>5.0411931686324394</v>
      </c>
      <c r="F64" s="22"/>
      <c r="G64" s="22"/>
      <c r="H64" s="15"/>
    </row>
    <row r="65" spans="1:8" x14ac:dyDescent="0.25">
      <c r="A65" s="6" t="s">
        <v>45</v>
      </c>
      <c r="B65" s="5">
        <v>5715863</v>
      </c>
      <c r="C65" s="22"/>
      <c r="D65" s="21">
        <f>Summary!D62</f>
        <v>5.0376845327660682</v>
      </c>
      <c r="F65" s="22"/>
      <c r="G65" s="22"/>
      <c r="H65" s="15"/>
    </row>
    <row r="66" spans="1:8" x14ac:dyDescent="0.25">
      <c r="A66" s="6" t="s">
        <v>46</v>
      </c>
      <c r="B66" s="5">
        <v>5611137</v>
      </c>
      <c r="C66" s="22"/>
      <c r="D66" s="21">
        <f>Summary!D63</f>
        <v>5.0451392080987558</v>
      </c>
      <c r="F66" s="22"/>
      <c r="G66" s="22"/>
      <c r="H66" s="15"/>
    </row>
    <row r="67" spans="1:8" x14ac:dyDescent="0.25">
      <c r="A67" s="6" t="s">
        <v>47</v>
      </c>
      <c r="B67" s="5">
        <v>4892612</v>
      </c>
      <c r="C67" s="22"/>
      <c r="D67" s="21">
        <f>Summary!D64</f>
        <v>5.0988046506886855</v>
      </c>
      <c r="F67" s="22"/>
      <c r="G67" s="22"/>
      <c r="H67" s="15"/>
    </row>
    <row r="68" spans="1:8" x14ac:dyDescent="0.25">
      <c r="A68" s="6" t="s">
        <v>48</v>
      </c>
      <c r="B68" s="5">
        <v>5775080</v>
      </c>
      <c r="C68" s="22"/>
      <c r="D68" s="21">
        <f>Summary!D65</f>
        <v>5.1297251737343057</v>
      </c>
      <c r="F68" s="22"/>
      <c r="G68" s="22"/>
      <c r="H68" s="15"/>
    </row>
    <row r="69" spans="1:8" x14ac:dyDescent="0.25">
      <c r="A69" s="6" t="s">
        <v>49</v>
      </c>
      <c r="B69" s="5">
        <v>5364279</v>
      </c>
      <c r="C69" s="22"/>
      <c r="D69" s="21">
        <f>Summary!D66</f>
        <v>5.1507389472245348</v>
      </c>
    </row>
    <row r="70" spans="1:8" x14ac:dyDescent="0.25">
      <c r="A70" s="6" t="s">
        <v>38</v>
      </c>
      <c r="B70" s="5">
        <v>5824648</v>
      </c>
      <c r="C70" s="22"/>
      <c r="D70" s="21">
        <f>Summary!D67</f>
        <v>5.1088698253101779</v>
      </c>
    </row>
    <row r="71" spans="1:8" x14ac:dyDescent="0.25">
      <c r="A71" s="6" t="s">
        <v>39</v>
      </c>
      <c r="B71" s="5">
        <f>4983380+174824</f>
        <v>5158204</v>
      </c>
      <c r="C71" s="22"/>
      <c r="D71" s="21">
        <f>Summary!D68</f>
        <v>5.0630045220431894</v>
      </c>
    </row>
    <row r="72" spans="1:8" x14ac:dyDescent="0.25">
      <c r="A72" s="6" t="s">
        <v>40</v>
      </c>
      <c r="B72" s="5">
        <f>5580908+208796</f>
        <v>5789704</v>
      </c>
      <c r="C72" s="22"/>
      <c r="D72" s="21">
        <f>Summary!D69</f>
        <v>5.0738958065994142</v>
      </c>
    </row>
    <row r="73" spans="1:8" x14ac:dyDescent="0.25">
      <c r="A73" s="6" t="s">
        <v>41</v>
      </c>
      <c r="B73" s="5">
        <f>5706482+138092</f>
        <v>5844574</v>
      </c>
      <c r="C73" s="22"/>
      <c r="D73" s="21">
        <f>Summary!D70</f>
        <v>5.0450007310654357</v>
      </c>
    </row>
    <row r="74" spans="1:8" x14ac:dyDescent="0.25">
      <c r="A74" s="6" t="s">
        <v>42</v>
      </c>
      <c r="B74" s="5">
        <v>5696152</v>
      </c>
      <c r="C74" s="22"/>
      <c r="D74" s="21">
        <f>Summary!D71</f>
        <v>5.0561003002841725</v>
      </c>
    </row>
    <row r="75" spans="1:8" x14ac:dyDescent="0.25">
      <c r="A75" s="6" t="s">
        <v>43</v>
      </c>
      <c r="B75" s="5">
        <v>5636461</v>
      </c>
      <c r="C75" s="22"/>
      <c r="D75" s="21">
        <f>Summary!D72</f>
        <v>5.1553882388883778</v>
      </c>
    </row>
    <row r="76" spans="1:8" x14ac:dyDescent="0.25">
      <c r="A76" s="6" t="s">
        <v>44</v>
      </c>
      <c r="B76" s="5">
        <v>5724137</v>
      </c>
      <c r="C76" s="22"/>
      <c r="D76" s="21">
        <f>Summary!D73</f>
        <v>5.1818778468553912</v>
      </c>
    </row>
    <row r="77" spans="1:8" x14ac:dyDescent="0.25">
      <c r="A77" s="6" t="s">
        <v>45</v>
      </c>
      <c r="B77" s="5">
        <v>5306371</v>
      </c>
      <c r="C77" s="22"/>
      <c r="D77" s="21">
        <f>Summary!D74</f>
        <v>5.1910007601887544</v>
      </c>
    </row>
    <row r="78" spans="1:8" x14ac:dyDescent="0.25">
      <c r="A78" s="6" t="s">
        <v>46</v>
      </c>
      <c r="B78" s="5">
        <v>5652523</v>
      </c>
      <c r="C78" s="22"/>
      <c r="D78" s="21">
        <f>Summary!D75</f>
        <v>5.1851113856901421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8" topLeftCell="A26" activePane="bottomLeft" state="frozen"/>
      <selection pane="bottomLeft" activeCell="J29" sqref="J29"/>
    </sheetView>
  </sheetViews>
  <sheetFormatPr defaultRowHeight="15" x14ac:dyDescent="0.25"/>
  <cols>
    <col min="1" max="1" width="10.28515625" style="6" customWidth="1"/>
    <col min="2" max="3" width="11.7109375" style="6" customWidth="1"/>
    <col min="4" max="4" width="14.7109375" style="6" customWidth="1"/>
    <col min="5" max="5" width="11.7109375" style="6" customWidth="1"/>
    <col min="6" max="6" width="11.140625" style="6" customWidth="1"/>
    <col min="7" max="8" width="9.140625" style="6"/>
    <col min="9" max="9" width="13.7109375" style="6" customWidth="1"/>
    <col min="10" max="10" width="12.28515625" style="6" bestFit="1" customWidth="1"/>
    <col min="11" max="11" width="17.85546875" style="6" bestFit="1" customWidth="1"/>
    <col min="12" max="12" width="12.28515625" style="6" bestFit="1" customWidth="1"/>
    <col min="13" max="16384" width="9.140625" style="6"/>
  </cols>
  <sheetData>
    <row r="1" spans="1:10" x14ac:dyDescent="0.25">
      <c r="A1" s="6" t="s">
        <v>19</v>
      </c>
    </row>
    <row r="2" spans="1:10" ht="33.75" customHeight="1" x14ac:dyDescent="0.25">
      <c r="B2" s="13" t="s">
        <v>18</v>
      </c>
      <c r="D2" s="13" t="s">
        <v>18</v>
      </c>
      <c r="I2" s="29" t="s">
        <v>58</v>
      </c>
    </row>
    <row r="3" spans="1:10" x14ac:dyDescent="0.25">
      <c r="B3" s="13"/>
      <c r="I3" s="30"/>
    </row>
    <row r="4" spans="1:10" x14ac:dyDescent="0.25">
      <c r="B4" s="13" t="s">
        <v>7</v>
      </c>
      <c r="D4" s="31" t="s">
        <v>8</v>
      </c>
      <c r="I4" s="6" t="s">
        <v>59</v>
      </c>
    </row>
    <row r="5" spans="1:10" x14ac:dyDescent="0.25">
      <c r="B5" s="32" t="s">
        <v>37</v>
      </c>
      <c r="D5" s="31" t="s">
        <v>17</v>
      </c>
      <c r="F5" s="33" t="s">
        <v>16</v>
      </c>
      <c r="I5" s="33" t="s">
        <v>16</v>
      </c>
      <c r="J5" s="33"/>
    </row>
    <row r="6" spans="1:10" hidden="1" x14ac:dyDescent="0.25">
      <c r="A6" s="4">
        <v>1981</v>
      </c>
      <c r="B6" s="5"/>
    </row>
    <row r="7" spans="1:10" hidden="1" x14ac:dyDescent="0.25">
      <c r="A7" s="4">
        <v>1982</v>
      </c>
      <c r="B7" s="5"/>
    </row>
    <row r="8" spans="1:10" hidden="1" x14ac:dyDescent="0.25">
      <c r="A8" s="4">
        <v>1983</v>
      </c>
      <c r="B8" s="5"/>
    </row>
    <row r="9" spans="1:10" x14ac:dyDescent="0.25">
      <c r="A9" s="4">
        <v>1984</v>
      </c>
      <c r="B9" s="5">
        <v>81135632.299999997</v>
      </c>
      <c r="D9" s="7">
        <v>276798839.83999979</v>
      </c>
      <c r="F9" s="8">
        <f t="shared" ref="F9:F38" si="0">D9/B9</f>
        <v>3.4115570680035212</v>
      </c>
    </row>
    <row r="10" spans="1:10" x14ac:dyDescent="0.25">
      <c r="A10" s="4">
        <v>1985</v>
      </c>
      <c r="B10" s="5">
        <v>79338914.219999999</v>
      </c>
      <c r="D10" s="7">
        <v>290076105.55000007</v>
      </c>
      <c r="F10" s="8">
        <f t="shared" si="0"/>
        <v>3.6561642972028068</v>
      </c>
    </row>
    <row r="11" spans="1:10" x14ac:dyDescent="0.25">
      <c r="A11" s="4">
        <v>1986</v>
      </c>
      <c r="B11" s="5">
        <v>74494419</v>
      </c>
      <c r="D11" s="7">
        <v>249953190.04000002</v>
      </c>
      <c r="F11" s="8">
        <f t="shared" si="0"/>
        <v>3.3553277332091147</v>
      </c>
    </row>
    <row r="12" spans="1:10" x14ac:dyDescent="0.25">
      <c r="A12" s="4">
        <v>1987</v>
      </c>
      <c r="B12" s="5">
        <v>66421173</v>
      </c>
      <c r="D12" s="7">
        <v>193808214.66</v>
      </c>
      <c r="F12" s="8">
        <f t="shared" si="0"/>
        <v>2.9178679915815398</v>
      </c>
    </row>
    <row r="13" spans="1:10" x14ac:dyDescent="0.25">
      <c r="A13" s="4">
        <v>1988</v>
      </c>
      <c r="B13" s="5">
        <v>64729329</v>
      </c>
      <c r="D13" s="7">
        <v>174211328.06</v>
      </c>
      <c r="F13" s="8">
        <f t="shared" si="0"/>
        <v>2.6913816464867111</v>
      </c>
    </row>
    <row r="14" spans="1:10" x14ac:dyDescent="0.25">
      <c r="A14" s="4">
        <v>1989</v>
      </c>
      <c r="B14" s="5">
        <v>56923090</v>
      </c>
      <c r="D14" s="7">
        <v>183131280.69999987</v>
      </c>
      <c r="F14" s="8">
        <f t="shared" si="0"/>
        <v>3.2171704083527417</v>
      </c>
    </row>
    <row r="15" spans="1:10" x14ac:dyDescent="0.25">
      <c r="A15" s="4">
        <v>1990</v>
      </c>
      <c r="B15" s="5">
        <v>51484195</v>
      </c>
      <c r="D15" s="7">
        <v>185838170.28999999</v>
      </c>
      <c r="F15" s="8">
        <f t="shared" si="0"/>
        <v>3.6096159275676736</v>
      </c>
    </row>
    <row r="16" spans="1:10" x14ac:dyDescent="0.25">
      <c r="A16" s="4">
        <v>1991</v>
      </c>
      <c r="B16" s="9">
        <v>47885156</v>
      </c>
      <c r="D16" s="7">
        <v>178158188.22000012</v>
      </c>
      <c r="F16" s="8">
        <f t="shared" si="0"/>
        <v>3.7205306007565291</v>
      </c>
    </row>
    <row r="17" spans="1:6" x14ac:dyDescent="0.25">
      <c r="A17" s="4">
        <v>1992</v>
      </c>
      <c r="B17" s="9">
        <v>65203726.939999998</v>
      </c>
      <c r="D17" s="7">
        <v>150700844.84</v>
      </c>
      <c r="F17" s="8">
        <f t="shared" si="0"/>
        <v>2.3112305371543229</v>
      </c>
    </row>
    <row r="18" spans="1:6" x14ac:dyDescent="0.25">
      <c r="A18" s="4">
        <v>1993</v>
      </c>
      <c r="B18" s="9">
        <v>45285386</v>
      </c>
      <c r="D18" s="7">
        <v>126952566.90000002</v>
      </c>
      <c r="F18" s="8">
        <f t="shared" si="0"/>
        <v>2.8033893075351068</v>
      </c>
    </row>
    <row r="19" spans="1:6" x14ac:dyDescent="0.25">
      <c r="A19" s="4">
        <v>1994</v>
      </c>
      <c r="B19" s="9">
        <v>39990856</v>
      </c>
      <c r="D19" s="7">
        <v>73682424.180000022</v>
      </c>
      <c r="F19" s="8">
        <f t="shared" si="0"/>
        <v>1.8424817958385293</v>
      </c>
    </row>
    <row r="20" spans="1:6" x14ac:dyDescent="0.25">
      <c r="A20" s="4">
        <v>1995</v>
      </c>
      <c r="B20" s="9">
        <v>30336637</v>
      </c>
      <c r="D20" s="7">
        <v>44891772.829999976</v>
      </c>
      <c r="F20" s="8">
        <f t="shared" si="0"/>
        <v>1.4797873881010599</v>
      </c>
    </row>
    <row r="21" spans="1:6" x14ac:dyDescent="0.25">
      <c r="A21" s="4">
        <v>1996</v>
      </c>
      <c r="B21" s="9">
        <v>37575715</v>
      </c>
      <c r="D21" s="7">
        <v>67248736.989999995</v>
      </c>
      <c r="F21" s="8">
        <f t="shared" si="0"/>
        <v>1.7896861574024605</v>
      </c>
    </row>
    <row r="22" spans="1:6" x14ac:dyDescent="0.25">
      <c r="A22" s="4">
        <v>1997</v>
      </c>
      <c r="B22" s="9">
        <v>53734600</v>
      </c>
      <c r="D22" s="7">
        <v>122106168.66</v>
      </c>
      <c r="F22" s="8">
        <f t="shared" si="0"/>
        <v>2.2723937399738716</v>
      </c>
    </row>
    <row r="23" spans="1:6" x14ac:dyDescent="0.25">
      <c r="A23" s="4">
        <v>1998</v>
      </c>
      <c r="B23" s="9">
        <v>52313902</v>
      </c>
      <c r="D23" s="7">
        <v>100057811.5</v>
      </c>
      <c r="F23" s="8">
        <f t="shared" si="0"/>
        <v>1.912642866899892</v>
      </c>
    </row>
    <row r="24" spans="1:6" x14ac:dyDescent="0.25">
      <c r="A24" s="4">
        <v>1999</v>
      </c>
      <c r="B24" s="9">
        <v>46249773</v>
      </c>
      <c r="D24" s="7">
        <v>93040347.690000013</v>
      </c>
      <c r="F24" s="8">
        <f t="shared" si="0"/>
        <v>2.0116930669043502</v>
      </c>
    </row>
    <row r="25" spans="1:6" x14ac:dyDescent="0.25">
      <c r="A25" s="4">
        <v>2000</v>
      </c>
      <c r="B25" s="9">
        <v>46425578</v>
      </c>
      <c r="D25" s="7">
        <v>183614935.43000007</v>
      </c>
      <c r="F25" s="8">
        <f t="shared" si="0"/>
        <v>3.9550382211719599</v>
      </c>
    </row>
    <row r="26" spans="1:6" x14ac:dyDescent="0.25">
      <c r="A26" s="4">
        <v>2001</v>
      </c>
      <c r="B26" s="9">
        <v>52979036</v>
      </c>
      <c r="D26" s="7">
        <v>259449707.62000006</v>
      </c>
      <c r="F26" s="8">
        <f t="shared" si="0"/>
        <v>4.8972145816318751</v>
      </c>
    </row>
    <row r="27" spans="1:6" x14ac:dyDescent="0.25">
      <c r="A27" s="4">
        <v>2002</v>
      </c>
      <c r="B27" s="9">
        <v>56912695</v>
      </c>
      <c r="D27" s="7">
        <v>143815118.39999998</v>
      </c>
      <c r="F27" s="8">
        <f t="shared" si="0"/>
        <v>2.5269426865130877</v>
      </c>
    </row>
    <row r="28" spans="1:6" x14ac:dyDescent="0.25">
      <c r="A28" s="4">
        <v>2003</v>
      </c>
      <c r="B28" s="9">
        <v>45115003</v>
      </c>
      <c r="D28" s="7">
        <v>177700348.36000001</v>
      </c>
      <c r="F28" s="8">
        <f t="shared" si="0"/>
        <v>3.9388304675497863</v>
      </c>
    </row>
    <row r="29" spans="1:6" x14ac:dyDescent="0.25">
      <c r="A29" s="4">
        <v>2004</v>
      </c>
      <c r="B29" s="9">
        <v>63287064</v>
      </c>
      <c r="D29" s="7">
        <v>335938392.53000009</v>
      </c>
      <c r="F29" s="8">
        <f t="shared" si="0"/>
        <v>5.308168388566739</v>
      </c>
    </row>
    <row r="30" spans="1:6" x14ac:dyDescent="0.25">
      <c r="A30" s="4">
        <v>2005</v>
      </c>
      <c r="B30" s="9">
        <v>61950995</v>
      </c>
      <c r="D30" s="7">
        <v>447709632.48999995</v>
      </c>
      <c r="F30" s="8">
        <f t="shared" si="0"/>
        <v>7.2268352185465297</v>
      </c>
    </row>
    <row r="31" spans="1:6" x14ac:dyDescent="0.25">
      <c r="A31" s="4">
        <v>2006</v>
      </c>
      <c r="B31" s="9">
        <v>63003039</v>
      </c>
      <c r="D31" s="7">
        <v>429480642.53000003</v>
      </c>
      <c r="F31" s="8">
        <f t="shared" si="0"/>
        <v>6.81682422541554</v>
      </c>
    </row>
    <row r="32" spans="1:6" x14ac:dyDescent="0.25">
      <c r="A32" s="4">
        <v>2007</v>
      </c>
      <c r="B32" s="9">
        <v>74222918</v>
      </c>
      <c r="D32" s="7">
        <v>374931831.6699999</v>
      </c>
      <c r="F32" s="8">
        <f t="shared" si="0"/>
        <v>5.0514294206271959</v>
      </c>
    </row>
    <row r="33" spans="1:9" x14ac:dyDescent="0.25">
      <c r="A33" s="4">
        <v>2008</v>
      </c>
      <c r="B33" s="9">
        <v>62828533</v>
      </c>
      <c r="D33" s="7">
        <v>396360328.92999995</v>
      </c>
      <c r="F33" s="8">
        <f t="shared" si="0"/>
        <v>6.3086039097872924</v>
      </c>
    </row>
    <row r="34" spans="1:9" x14ac:dyDescent="0.25">
      <c r="A34" s="4">
        <v>2009</v>
      </c>
      <c r="B34" s="9">
        <v>57448633</v>
      </c>
      <c r="D34" s="7">
        <v>225395651.66000003</v>
      </c>
      <c r="F34" s="8">
        <f t="shared" si="0"/>
        <v>3.9234293296413165</v>
      </c>
    </row>
    <row r="35" spans="1:9" x14ac:dyDescent="0.25">
      <c r="A35" s="4">
        <v>2010</v>
      </c>
      <c r="B35" s="9">
        <v>56643058</v>
      </c>
      <c r="D35" s="7">
        <v>245378404.10999995</v>
      </c>
      <c r="F35" s="8">
        <f t="shared" si="0"/>
        <v>4.3320119494607789</v>
      </c>
    </row>
    <row r="36" spans="1:9" x14ac:dyDescent="0.25">
      <c r="A36" s="4">
        <v>2011</v>
      </c>
      <c r="B36" s="9">
        <v>57100064</v>
      </c>
      <c r="D36" s="7">
        <v>221177026.23999998</v>
      </c>
      <c r="F36" s="8">
        <f t="shared" si="0"/>
        <v>3.8734987449401106</v>
      </c>
    </row>
    <row r="37" spans="1:9" x14ac:dyDescent="0.25">
      <c r="A37" s="4">
        <v>2012</v>
      </c>
      <c r="B37" s="5">
        <v>33372542</v>
      </c>
      <c r="D37" s="7">
        <v>104174731.25</v>
      </c>
      <c r="F37" s="8">
        <f t="shared" si="0"/>
        <v>3.1215701593843228</v>
      </c>
    </row>
    <row r="38" spans="1:9" x14ac:dyDescent="0.25">
      <c r="A38" s="4">
        <v>2013</v>
      </c>
      <c r="B38" s="5">
        <v>50085436</v>
      </c>
      <c r="D38" s="7">
        <v>186600542.15000001</v>
      </c>
      <c r="F38" s="8">
        <f t="shared" si="0"/>
        <v>3.7256447592869115</v>
      </c>
    </row>
    <row r="39" spans="1:9" x14ac:dyDescent="0.25">
      <c r="A39" s="4">
        <v>2014</v>
      </c>
      <c r="B39" s="24">
        <v>28611429</v>
      </c>
      <c r="D39" s="7">
        <v>136473466.42000002</v>
      </c>
      <c r="F39" s="8">
        <f>D39/B39</f>
        <v>4.7698934023882558</v>
      </c>
    </row>
    <row r="40" spans="1:9" x14ac:dyDescent="0.25">
      <c r="A40" s="4">
        <v>2015</v>
      </c>
      <c r="B40" s="24">
        <f>SUM(B57:B68)</f>
        <v>32888488</v>
      </c>
      <c r="C40" s="24"/>
      <c r="D40" s="5">
        <f>SUM(D57:D68)</f>
        <v>82519856.690000013</v>
      </c>
      <c r="F40" s="8">
        <f>D40/B40</f>
        <v>2.5090802803096333</v>
      </c>
    </row>
    <row r="41" spans="1:9" x14ac:dyDescent="0.25">
      <c r="A41" s="4">
        <v>2016</v>
      </c>
      <c r="B41" s="24">
        <f>SUM(B69:B76)</f>
        <v>23516476</v>
      </c>
      <c r="C41" s="24"/>
      <c r="D41" s="24">
        <f>SUM(D69:D76)</f>
        <v>49094060.269999996</v>
      </c>
      <c r="F41" s="8">
        <f>D41/B41</f>
        <v>2.0876452862240074</v>
      </c>
      <c r="G41" s="6" t="s">
        <v>82</v>
      </c>
      <c r="I41" s="21">
        <f>+SUMPRODUCT(I69:I76,'Co Prod'!B70:B77)/SUM('Co Prod'!B70:B77)</f>
        <v>1.9814570481165166</v>
      </c>
    </row>
    <row r="45" spans="1:9" x14ac:dyDescent="0.25">
      <c r="A45" s="6" t="s">
        <v>38</v>
      </c>
      <c r="B45" s="5">
        <v>10782964</v>
      </c>
      <c r="C45" s="5"/>
      <c r="D45" s="5">
        <v>48027446.960000001</v>
      </c>
      <c r="F45" s="8">
        <f>D45/B45</f>
        <v>4.4540116205525679</v>
      </c>
    </row>
    <row r="46" spans="1:9" x14ac:dyDescent="0.25">
      <c r="A46" s="6" t="s">
        <v>39</v>
      </c>
      <c r="B46" s="5">
        <v>4570793</v>
      </c>
      <c r="C46" s="5"/>
      <c r="D46" s="5">
        <v>34574585.590000004</v>
      </c>
      <c r="F46" s="8">
        <f t="shared" ref="F46:F63" si="1">D46/B46</f>
        <v>7.5642422638697493</v>
      </c>
    </row>
    <row r="47" spans="1:9" x14ac:dyDescent="0.25">
      <c r="A47" s="6" t="s">
        <v>40</v>
      </c>
      <c r="B47" s="5">
        <v>1948140</v>
      </c>
      <c r="C47" s="5"/>
      <c r="D47" s="5">
        <v>10107059.300000003</v>
      </c>
      <c r="F47" s="8">
        <f t="shared" si="1"/>
        <v>5.1880559405381561</v>
      </c>
    </row>
    <row r="48" spans="1:9" x14ac:dyDescent="0.25">
      <c r="A48" s="6" t="s">
        <v>41</v>
      </c>
      <c r="B48" s="5">
        <v>667950</v>
      </c>
      <c r="C48" s="5"/>
      <c r="D48" s="5">
        <v>2945201.5999999996</v>
      </c>
      <c r="F48" s="8">
        <f t="shared" si="1"/>
        <v>4.4093144696459312</v>
      </c>
    </row>
    <row r="49" spans="1:9" x14ac:dyDescent="0.25">
      <c r="A49" s="6" t="s">
        <v>42</v>
      </c>
      <c r="B49" s="5">
        <v>122500</v>
      </c>
      <c r="C49" s="5"/>
      <c r="D49" s="5">
        <v>565997.24000000022</v>
      </c>
      <c r="F49" s="8">
        <f t="shared" si="1"/>
        <v>4.620385632653063</v>
      </c>
    </row>
    <row r="50" spans="1:9" x14ac:dyDescent="0.25">
      <c r="A50" s="6" t="s">
        <v>43</v>
      </c>
      <c r="B50" s="5">
        <v>122938</v>
      </c>
      <c r="C50" s="5"/>
      <c r="D50" s="5">
        <v>390678.98</v>
      </c>
      <c r="F50" s="8">
        <f t="shared" si="1"/>
        <v>3.1778537148806714</v>
      </c>
    </row>
    <row r="51" spans="1:9" x14ac:dyDescent="0.25">
      <c r="A51" s="6" t="s">
        <v>44</v>
      </c>
      <c r="B51" s="5">
        <v>8702</v>
      </c>
      <c r="C51" s="5"/>
      <c r="D51" s="5">
        <v>35168.980000000003</v>
      </c>
      <c r="F51" s="8">
        <f t="shared" si="1"/>
        <v>4.0414824178349811</v>
      </c>
    </row>
    <row r="52" spans="1:9" x14ac:dyDescent="0.25">
      <c r="A52" s="6" t="s">
        <v>45</v>
      </c>
      <c r="B52" s="5">
        <v>7619</v>
      </c>
      <c r="C52" s="5"/>
      <c r="D52" s="5">
        <v>29068.22</v>
      </c>
      <c r="F52" s="8">
        <f t="shared" si="1"/>
        <v>3.8152277201732514</v>
      </c>
    </row>
    <row r="53" spans="1:9" x14ac:dyDescent="0.25">
      <c r="A53" s="6" t="s">
        <v>46</v>
      </c>
      <c r="B53" s="5">
        <v>7569</v>
      </c>
      <c r="C53" s="5"/>
      <c r="D53" s="5">
        <v>29370.5</v>
      </c>
      <c r="F53" s="8">
        <f t="shared" si="1"/>
        <v>3.8803672876205577</v>
      </c>
    </row>
    <row r="54" spans="1:9" x14ac:dyDescent="0.25">
      <c r="A54" s="6" t="s">
        <v>47</v>
      </c>
      <c r="B54" s="5">
        <v>8573</v>
      </c>
      <c r="C54" s="5"/>
      <c r="D54" s="5">
        <v>28079.360000000001</v>
      </c>
      <c r="F54" s="8">
        <f t="shared" si="1"/>
        <v>3.2753248571095299</v>
      </c>
    </row>
    <row r="55" spans="1:9" x14ac:dyDescent="0.25">
      <c r="A55" s="6" t="s">
        <v>48</v>
      </c>
      <c r="B55" s="5">
        <v>4707555</v>
      </c>
      <c r="C55" s="5"/>
      <c r="D55" s="5">
        <v>18325481.079999998</v>
      </c>
      <c r="F55" s="8">
        <f t="shared" si="1"/>
        <v>3.8927810891216348</v>
      </c>
    </row>
    <row r="56" spans="1:9" x14ac:dyDescent="0.25">
      <c r="A56" s="6" t="s">
        <v>49</v>
      </c>
      <c r="B56" s="5">
        <v>5656126</v>
      </c>
      <c r="C56" s="5"/>
      <c r="D56" s="5">
        <v>21415328.609999996</v>
      </c>
      <c r="F56" s="8">
        <f t="shared" si="1"/>
        <v>3.7862184488110757</v>
      </c>
    </row>
    <row r="57" spans="1:9" x14ac:dyDescent="0.25">
      <c r="A57" s="6" t="s">
        <v>38</v>
      </c>
      <c r="B57" s="5">
        <v>9628236</v>
      </c>
      <c r="C57" s="5"/>
      <c r="D57" s="5">
        <v>27561696.700000003</v>
      </c>
      <c r="F57" s="8">
        <f t="shared" si="1"/>
        <v>2.862590478671275</v>
      </c>
    </row>
    <row r="58" spans="1:9" x14ac:dyDescent="0.25">
      <c r="A58" s="6" t="s">
        <v>39</v>
      </c>
      <c r="B58" s="5">
        <v>2455061</v>
      </c>
      <c r="C58" s="5"/>
      <c r="D58" s="5">
        <v>7537517.8199999984</v>
      </c>
      <c r="F58" s="22">
        <f t="shared" si="1"/>
        <v>3.0701957385172909</v>
      </c>
    </row>
    <row r="59" spans="1:9" x14ac:dyDescent="0.25">
      <c r="A59" s="6" t="s">
        <v>40</v>
      </c>
      <c r="B59" s="5">
        <v>2147849</v>
      </c>
      <c r="C59" s="5"/>
      <c r="D59" s="5">
        <v>5921797.25</v>
      </c>
      <c r="F59" s="22">
        <f t="shared" si="1"/>
        <v>2.7570826673569697</v>
      </c>
    </row>
    <row r="60" spans="1:9" x14ac:dyDescent="0.25">
      <c r="A60" s="6" t="s">
        <v>41</v>
      </c>
      <c r="B60" s="5">
        <v>878175</v>
      </c>
      <c r="C60" s="5"/>
      <c r="D60" s="5">
        <v>2132388.42</v>
      </c>
      <c r="F60" s="22">
        <f t="shared" si="1"/>
        <v>2.428204423947391</v>
      </c>
    </row>
    <row r="61" spans="1:9" x14ac:dyDescent="0.25">
      <c r="A61" s="6" t="s">
        <v>42</v>
      </c>
      <c r="B61" s="5">
        <v>855784</v>
      </c>
      <c r="C61" s="5"/>
      <c r="D61" s="5">
        <v>2034030.06</v>
      </c>
      <c r="F61" s="22">
        <f t="shared" si="1"/>
        <v>2.3768030951735484</v>
      </c>
    </row>
    <row r="62" spans="1:9" x14ac:dyDescent="0.25">
      <c r="A62" s="6" t="s">
        <v>43</v>
      </c>
      <c r="B62" s="5">
        <v>-845143</v>
      </c>
      <c r="C62" s="5"/>
      <c r="D62" s="5">
        <v>-2013121.18</v>
      </c>
      <c r="F62" s="22">
        <f>D62/B62</f>
        <v>2.3819888231932347</v>
      </c>
      <c r="I62" s="21">
        <v>2.6</v>
      </c>
    </row>
    <row r="63" spans="1:9" x14ac:dyDescent="0.25">
      <c r="A63" s="6" t="s">
        <v>44</v>
      </c>
      <c r="B63" s="5">
        <v>71860</v>
      </c>
      <c r="C63" s="5"/>
      <c r="D63" s="5">
        <v>200587.86</v>
      </c>
      <c r="F63" s="22">
        <f t="shared" si="1"/>
        <v>2.7913701642081823</v>
      </c>
      <c r="I63" s="21">
        <v>2.62</v>
      </c>
    </row>
    <row r="64" spans="1:9" x14ac:dyDescent="0.25">
      <c r="A64" s="6" t="s">
        <v>45</v>
      </c>
      <c r="B64" s="5">
        <v>31579</v>
      </c>
      <c r="C64" s="5"/>
      <c r="D64" s="5">
        <v>90587.21</v>
      </c>
      <c r="F64" s="22">
        <f>D64/B64</f>
        <v>2.868590202349663</v>
      </c>
      <c r="I64" s="21">
        <v>2.66</v>
      </c>
    </row>
    <row r="65" spans="1:13" x14ac:dyDescent="0.25">
      <c r="A65" s="6" t="s">
        <v>46</v>
      </c>
      <c r="B65" s="5">
        <v>7813</v>
      </c>
      <c r="D65" s="5">
        <v>12747.25</v>
      </c>
      <c r="F65" s="22">
        <f>D65/B65</f>
        <v>1.6315435812108026</v>
      </c>
      <c r="I65" s="21">
        <v>2.46</v>
      </c>
    </row>
    <row r="66" spans="1:13" x14ac:dyDescent="0.25">
      <c r="A66" s="6" t="s">
        <v>47</v>
      </c>
      <c r="B66" s="5">
        <v>9000</v>
      </c>
      <c r="D66" s="5">
        <v>22570</v>
      </c>
      <c r="F66" s="22">
        <f>D66/B66</f>
        <v>2.5077777777777777</v>
      </c>
      <c r="I66" s="21">
        <v>2.4300000000000002</v>
      </c>
    </row>
    <row r="67" spans="1:13" x14ac:dyDescent="0.25">
      <c r="A67" s="6" t="s">
        <v>48</v>
      </c>
      <c r="B67" s="5">
        <v>4791000</v>
      </c>
      <c r="D67" s="5">
        <v>10305220</v>
      </c>
      <c r="F67" s="22">
        <f>D67/B67</f>
        <v>2.150953871843039</v>
      </c>
      <c r="I67" s="21">
        <v>2.04</v>
      </c>
    </row>
    <row r="68" spans="1:13" x14ac:dyDescent="0.25">
      <c r="A68" s="6" t="s">
        <v>49</v>
      </c>
      <c r="B68" s="5">
        <v>12857274</v>
      </c>
      <c r="D68" s="5">
        <v>28713835.300000001</v>
      </c>
      <c r="F68" s="22">
        <f t="shared" ref="F68:F78" si="2">D68/B68</f>
        <v>2.23327552170079</v>
      </c>
      <c r="I68" s="21">
        <v>2.2200000000000002</v>
      </c>
    </row>
    <row r="69" spans="1:13" x14ac:dyDescent="0.25">
      <c r="A69" s="6" t="s">
        <v>38</v>
      </c>
      <c r="B69" s="5">
        <v>11825000</v>
      </c>
      <c r="D69" s="5">
        <v>27154602.549999993</v>
      </c>
      <c r="F69" s="22">
        <f t="shared" si="2"/>
        <v>2.2963723086680754</v>
      </c>
      <c r="I69" s="21">
        <v>2.2799999999999998</v>
      </c>
    </row>
    <row r="70" spans="1:13" x14ac:dyDescent="0.25">
      <c r="A70" s="6" t="s">
        <v>39</v>
      </c>
      <c r="B70" s="5">
        <v>8247819</v>
      </c>
      <c r="D70" s="5">
        <v>16132026.439999999</v>
      </c>
      <c r="F70" s="22">
        <f t="shared" si="2"/>
        <v>1.9559142168372026</v>
      </c>
      <c r="I70" s="21">
        <v>2.02</v>
      </c>
      <c r="J70" s="34"/>
      <c r="K70" s="35"/>
      <c r="L70" s="36"/>
      <c r="M70" s="37"/>
    </row>
    <row r="71" spans="1:13" x14ac:dyDescent="0.25">
      <c r="A71" s="6" t="s">
        <v>40</v>
      </c>
      <c r="B71" s="5">
        <v>2101301</v>
      </c>
      <c r="D71" s="5">
        <v>3493558.43</v>
      </c>
      <c r="F71" s="22">
        <f t="shared" si="2"/>
        <v>1.662569251144886</v>
      </c>
      <c r="I71" s="21">
        <v>1.51</v>
      </c>
      <c r="J71" s="34"/>
      <c r="K71" s="38"/>
    </row>
    <row r="72" spans="1:13" x14ac:dyDescent="0.25">
      <c r="A72" s="6" t="s">
        <v>41</v>
      </c>
      <c r="B72" s="5">
        <v>578150</v>
      </c>
      <c r="D72" s="5">
        <v>992837.48</v>
      </c>
      <c r="F72" s="22">
        <f t="shared" si="2"/>
        <v>1.717266245783966</v>
      </c>
      <c r="I72" s="21">
        <v>1.51</v>
      </c>
    </row>
    <row r="73" spans="1:13" x14ac:dyDescent="0.25">
      <c r="A73" s="6" t="s">
        <v>42</v>
      </c>
      <c r="B73" s="5">
        <v>765791</v>
      </c>
      <c r="D73" s="5">
        <v>1326764.99</v>
      </c>
      <c r="F73" s="22">
        <f t="shared" si="2"/>
        <v>1.7325418945900382</v>
      </c>
      <c r="I73" s="21">
        <v>1.77</v>
      </c>
    </row>
    <row r="74" spans="1:13" x14ac:dyDescent="0.25">
      <c r="A74" s="6" t="s">
        <v>43</v>
      </c>
      <c r="B74" s="5">
        <v>-2484</v>
      </c>
      <c r="D74" s="5">
        <v>-5044.03</v>
      </c>
      <c r="F74" s="22">
        <f t="shared" si="2"/>
        <v>2.0306078904991947</v>
      </c>
      <c r="I74" s="21">
        <v>1.78</v>
      </c>
    </row>
    <row r="75" spans="1:13" x14ac:dyDescent="0.25">
      <c r="A75" s="6" t="s">
        <v>44</v>
      </c>
      <c r="B75" s="5">
        <v>604</v>
      </c>
      <c r="D75" s="5">
        <v>741.13</v>
      </c>
      <c r="F75" s="22">
        <f t="shared" si="2"/>
        <v>1.2270364238410596</v>
      </c>
      <c r="I75" s="21">
        <v>2.52</v>
      </c>
    </row>
    <row r="76" spans="1:13" x14ac:dyDescent="0.25">
      <c r="A76" s="6" t="s">
        <v>45</v>
      </c>
      <c r="B76" s="5">
        <v>295</v>
      </c>
      <c r="D76" s="5">
        <v>-1426.72</v>
      </c>
      <c r="F76" s="22">
        <f t="shared" si="2"/>
        <v>-4.8363389830508474</v>
      </c>
      <c r="I76" s="21">
        <v>2.5099999999999998</v>
      </c>
    </row>
    <row r="77" spans="1:13" x14ac:dyDescent="0.25">
      <c r="A77" s="6" t="s">
        <v>46</v>
      </c>
      <c r="B77" s="5">
        <v>731424</v>
      </c>
      <c r="C77" s="5"/>
      <c r="D77" s="5">
        <v>2028815.82</v>
      </c>
      <c r="F77" s="22">
        <f t="shared" si="2"/>
        <v>2.7737889650872818</v>
      </c>
      <c r="I77" s="21">
        <v>2.62</v>
      </c>
    </row>
    <row r="78" spans="1:13" x14ac:dyDescent="0.25">
      <c r="A78" s="6" t="s">
        <v>47</v>
      </c>
      <c r="B78" s="5">
        <v>760132</v>
      </c>
      <c r="C78" s="5"/>
      <c r="D78" s="5">
        <v>2033684.68</v>
      </c>
      <c r="F78" s="22">
        <f t="shared" si="2"/>
        <v>2.6754362137102503</v>
      </c>
      <c r="I78" s="21">
        <v>2.7</v>
      </c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="90" zoomScaleNormal="90" workbookViewId="0">
      <selection activeCell="C8" sqref="C4:C8"/>
    </sheetView>
  </sheetViews>
  <sheetFormatPr defaultRowHeight="15" x14ac:dyDescent="0.25"/>
  <cols>
    <col min="1" max="1" width="10.85546875" bestFit="1" customWidth="1"/>
    <col min="2" max="2" width="12.7109375" customWidth="1"/>
    <col min="3" max="3" width="10.42578125" customWidth="1"/>
    <col min="4" max="4" width="18.42578125" bestFit="1" customWidth="1"/>
    <col min="5" max="5" width="9.140625" customWidth="1"/>
    <col min="6" max="6" width="14.7109375" customWidth="1"/>
    <col min="7" max="7" width="15.7109375" customWidth="1"/>
    <col min="8" max="8" width="16.85546875" customWidth="1"/>
    <col min="9" max="9" width="16.42578125" bestFit="1" customWidth="1"/>
    <col min="10" max="10" width="16.7109375" bestFit="1" customWidth="1"/>
    <col min="11" max="11" width="18.85546875" customWidth="1"/>
    <col min="12" max="12" width="10.85546875" customWidth="1"/>
  </cols>
  <sheetData>
    <row r="1" spans="1:9" ht="23.25" x14ac:dyDescent="0.35">
      <c r="D1" t="s">
        <v>53</v>
      </c>
      <c r="I1" s="3"/>
    </row>
    <row r="2" spans="1:9" x14ac:dyDescent="0.25">
      <c r="B2" s="1" t="s">
        <v>16</v>
      </c>
      <c r="D2" s="1" t="s">
        <v>16</v>
      </c>
      <c r="F2" s="2" t="s">
        <v>16</v>
      </c>
    </row>
    <row r="3" spans="1:9" x14ac:dyDescent="0.25">
      <c r="B3" s="2" t="s">
        <v>62</v>
      </c>
      <c r="D3" s="2" t="s">
        <v>63</v>
      </c>
      <c r="F3" s="2" t="s">
        <v>60</v>
      </c>
    </row>
    <row r="4" spans="1:9" x14ac:dyDescent="0.25">
      <c r="A4" s="6">
        <v>81</v>
      </c>
      <c r="B4" s="12">
        <v>1.9</v>
      </c>
      <c r="D4" s="12">
        <f>'Co Prod'!I6</f>
        <v>0.50230020790020791</v>
      </c>
    </row>
    <row r="5" spans="1:9" x14ac:dyDescent="0.25">
      <c r="A5" s="6">
        <v>82</v>
      </c>
      <c r="B5" s="12">
        <v>1.9</v>
      </c>
      <c r="D5" s="12">
        <f>'Co Prod'!I7</f>
        <v>0.59585530145530141</v>
      </c>
    </row>
    <row r="6" spans="1:9" x14ac:dyDescent="0.25">
      <c r="A6" s="6">
        <v>83</v>
      </c>
      <c r="B6" s="12">
        <v>1.9</v>
      </c>
      <c r="D6" s="12">
        <f>'Co Prod'!I8</f>
        <v>1.665106626331208</v>
      </c>
    </row>
    <row r="7" spans="1:9" x14ac:dyDescent="0.25">
      <c r="A7" s="6">
        <v>84</v>
      </c>
      <c r="B7" s="14">
        <f>ROUND('Purch Gas'!F9,2)</f>
        <v>3.41</v>
      </c>
      <c r="D7" s="12">
        <f>'Co Prod'!I9</f>
        <v>1.6425008055406285</v>
      </c>
    </row>
    <row r="8" spans="1:9" x14ac:dyDescent="0.25">
      <c r="A8" s="6">
        <v>85</v>
      </c>
      <c r="B8" s="14">
        <f>ROUND('Purch Gas'!F10,2)</f>
        <v>3.66</v>
      </c>
      <c r="D8" s="12">
        <f>'Co Prod'!I10</f>
        <v>1.5432919386922774</v>
      </c>
    </row>
    <row r="9" spans="1:9" x14ac:dyDescent="0.25">
      <c r="A9" s="6">
        <v>86</v>
      </c>
      <c r="B9" s="14">
        <f>ROUND('Purch Gas'!F11,2)</f>
        <v>3.36</v>
      </c>
      <c r="D9" s="12">
        <f>'Co Prod'!I11</f>
        <v>2.058911696222069</v>
      </c>
    </row>
    <row r="10" spans="1:9" x14ac:dyDescent="0.25">
      <c r="A10" s="6">
        <v>87</v>
      </c>
      <c r="B10" s="14">
        <f>ROUND('Purch Gas'!F12,2)</f>
        <v>2.92</v>
      </c>
      <c r="D10" s="12">
        <f>'Co Prod'!I12</f>
        <v>2.0906357281447261</v>
      </c>
    </row>
    <row r="11" spans="1:9" x14ac:dyDescent="0.25">
      <c r="A11" s="6">
        <v>88</v>
      </c>
      <c r="B11" s="14">
        <f>ROUND('Purch Gas'!F13,2)</f>
        <v>2.69</v>
      </c>
      <c r="D11" s="12">
        <f>'Co Prod'!I13</f>
        <v>1.7642077932747395</v>
      </c>
    </row>
    <row r="12" spans="1:9" x14ac:dyDescent="0.25">
      <c r="A12" s="6">
        <v>89</v>
      </c>
      <c r="B12" s="14">
        <f>ROUND('Purch Gas'!F14,2)</f>
        <v>3.22</v>
      </c>
      <c r="D12" s="12">
        <f>'Co Prod'!I14</f>
        <v>1.6443986028404507</v>
      </c>
    </row>
    <row r="13" spans="1:9" x14ac:dyDescent="0.25">
      <c r="A13" s="6">
        <v>90</v>
      </c>
      <c r="B13" s="14">
        <f>ROUND('Purch Gas'!F15,2)</f>
        <v>3.61</v>
      </c>
      <c r="D13" s="12">
        <f>'Co Prod'!I15</f>
        <v>1.6417932217956843</v>
      </c>
    </row>
    <row r="14" spans="1:9" x14ac:dyDescent="0.25">
      <c r="A14" s="6">
        <v>91</v>
      </c>
      <c r="B14" s="14">
        <f>ROUND('Purch Gas'!F16,2)</f>
        <v>3.72</v>
      </c>
      <c r="D14" s="12">
        <f>'Co Prod'!I16</f>
        <v>1.6853432832949524</v>
      </c>
    </row>
    <row r="15" spans="1:9" x14ac:dyDescent="0.25">
      <c r="A15" s="6">
        <v>92</v>
      </c>
      <c r="B15" s="14">
        <f>ROUND('Purch Gas'!F17,2)</f>
        <v>2.31</v>
      </c>
      <c r="D15" s="12">
        <f>'Co Prod'!I17</f>
        <v>2.005496590072569</v>
      </c>
    </row>
    <row r="16" spans="1:9" x14ac:dyDescent="0.25">
      <c r="A16" s="6">
        <v>93</v>
      </c>
      <c r="B16" s="14">
        <f>ROUND('Purch Gas'!F18,2)</f>
        <v>2.8</v>
      </c>
      <c r="D16" s="12">
        <f>'Co Prod'!I18</f>
        <v>1.6226050480247503</v>
      </c>
    </row>
    <row r="17" spans="1:4" x14ac:dyDescent="0.25">
      <c r="A17" s="6">
        <v>94</v>
      </c>
      <c r="B17" s="14">
        <f>ROUND('Purch Gas'!F19,2)</f>
        <v>1.84</v>
      </c>
      <c r="D17" s="12">
        <f>'Co Prod'!I19</f>
        <v>1.92559037103468</v>
      </c>
    </row>
    <row r="18" spans="1:4" x14ac:dyDescent="0.25">
      <c r="A18" s="6">
        <v>95</v>
      </c>
      <c r="B18" s="14">
        <f>ROUND('Purch Gas'!F20,2)</f>
        <v>1.48</v>
      </c>
      <c r="D18" s="12">
        <f>'Co Prod'!I20</f>
        <v>1.8037232722768546</v>
      </c>
    </row>
    <row r="19" spans="1:4" x14ac:dyDescent="0.25">
      <c r="A19" s="6">
        <v>96</v>
      </c>
      <c r="B19" s="14">
        <f>ROUND('Purch Gas'!F21,2)</f>
        <v>1.79</v>
      </c>
      <c r="D19" s="12">
        <f>'Co Prod'!I21</f>
        <v>2.0515040516646796</v>
      </c>
    </row>
    <row r="20" spans="1:4" x14ac:dyDescent="0.25">
      <c r="A20" s="6">
        <v>97</v>
      </c>
      <c r="B20" s="14">
        <f>ROUND('Purch Gas'!F22,2)</f>
        <v>2.27</v>
      </c>
      <c r="D20" s="12">
        <f>'Co Prod'!I22</f>
        <v>1.787189195045785</v>
      </c>
    </row>
    <row r="21" spans="1:4" x14ac:dyDescent="0.25">
      <c r="A21" s="6">
        <v>98</v>
      </c>
      <c r="B21" s="14">
        <f>ROUND('Purch Gas'!F23,2)</f>
        <v>1.91</v>
      </c>
      <c r="D21" s="12">
        <f>'Co Prod'!I23</f>
        <v>1.7946958227658125</v>
      </c>
    </row>
    <row r="22" spans="1:4" x14ac:dyDescent="0.25">
      <c r="A22" s="6">
        <v>99</v>
      </c>
      <c r="B22" s="14">
        <f>ROUND('Purch Gas'!F24,2)</f>
        <v>2.0099999999999998</v>
      </c>
      <c r="D22" s="12">
        <f>'Co Prod'!I24</f>
        <v>1.7252489055953626</v>
      </c>
    </row>
    <row r="23" spans="1:4" x14ac:dyDescent="0.25">
      <c r="A23" s="6" t="s">
        <v>21</v>
      </c>
      <c r="B23" s="14">
        <f>ROUND('Purch Gas'!F25,2)</f>
        <v>3.96</v>
      </c>
      <c r="D23" s="12">
        <f>'Co Prod'!I25</f>
        <v>1.8334627429836885</v>
      </c>
    </row>
    <row r="24" spans="1:4" x14ac:dyDescent="0.25">
      <c r="A24" s="6" t="s">
        <v>22</v>
      </c>
      <c r="B24" s="14">
        <f>ROUND('Purch Gas'!F26,2)</f>
        <v>4.9000000000000004</v>
      </c>
      <c r="D24" s="12">
        <f>'Co Prod'!I26</f>
        <v>2.4483275239932283</v>
      </c>
    </row>
    <row r="25" spans="1:4" x14ac:dyDescent="0.25">
      <c r="A25" s="6" t="s">
        <v>23</v>
      </c>
      <c r="B25" s="14">
        <f>ROUND('Purch Gas'!F27,2)</f>
        <v>2.5299999999999998</v>
      </c>
      <c r="D25" s="12">
        <f>'Co Prod'!I27</f>
        <v>2.2039468453292321</v>
      </c>
    </row>
    <row r="26" spans="1:4" x14ac:dyDescent="0.25">
      <c r="A26" s="6" t="s">
        <v>24</v>
      </c>
      <c r="B26" s="14">
        <f>ROUND('Purch Gas'!F28,2)</f>
        <v>3.94</v>
      </c>
      <c r="D26" s="12">
        <f>'Co Prod'!I28</f>
        <v>2.6438777956687751</v>
      </c>
    </row>
    <row r="27" spans="1:4" x14ac:dyDescent="0.25">
      <c r="A27" s="6" t="s">
        <v>25</v>
      </c>
      <c r="B27" s="14">
        <f>ROUND('Purch Gas'!F29,2)</f>
        <v>5.31</v>
      </c>
      <c r="D27" s="12">
        <f>'Co Prod'!I29</f>
        <v>2.8913080026895579</v>
      </c>
    </row>
    <row r="28" spans="1:4" x14ac:dyDescent="0.25">
      <c r="A28" s="6" t="s">
        <v>26</v>
      </c>
      <c r="B28" s="14">
        <f>ROUND('Purch Gas'!F30,2)</f>
        <v>7.23</v>
      </c>
      <c r="D28" s="12">
        <f>'Co Prod'!I30</f>
        <v>3.2513512475714124</v>
      </c>
    </row>
    <row r="29" spans="1:4" x14ac:dyDescent="0.25">
      <c r="A29" s="6" t="s">
        <v>27</v>
      </c>
      <c r="B29" s="14">
        <f>ROUND('Purch Gas'!F31,2)</f>
        <v>6.82</v>
      </c>
      <c r="D29" s="12">
        <f>'Co Prod'!I31</f>
        <v>3.7915196134450362</v>
      </c>
    </row>
    <row r="30" spans="1:4" x14ac:dyDescent="0.25">
      <c r="A30" s="6" t="s">
        <v>28</v>
      </c>
      <c r="B30" s="14">
        <f>ROUND('Purch Gas'!F32,2)</f>
        <v>5.05</v>
      </c>
      <c r="D30" s="12">
        <f>'Co Prod'!I32</f>
        <v>4.5510160893378684</v>
      </c>
    </row>
    <row r="31" spans="1:4" x14ac:dyDescent="0.25">
      <c r="A31" s="6" t="s">
        <v>29</v>
      </c>
      <c r="B31" s="14">
        <f>ROUND('Purch Gas'!F33,2)</f>
        <v>6.31</v>
      </c>
      <c r="D31" s="12">
        <f>'Co Prod'!I33</f>
        <v>4.6316103912845303</v>
      </c>
    </row>
    <row r="32" spans="1:4" x14ac:dyDescent="0.25">
      <c r="A32" s="6" t="s">
        <v>30</v>
      </c>
      <c r="B32" s="14">
        <f>ROUND('Purch Gas'!F34,2)</f>
        <v>3.92</v>
      </c>
      <c r="D32" s="12">
        <f>'Co Prod'!I34</f>
        <v>4.5921954682863957</v>
      </c>
    </row>
    <row r="33" spans="1:7" x14ac:dyDescent="0.25">
      <c r="A33" s="6" t="s">
        <v>31</v>
      </c>
      <c r="B33" s="14">
        <f>ROUND('Purch Gas'!F35,2)</f>
        <v>4.33</v>
      </c>
      <c r="D33" s="12">
        <f>'Co Prod'!I35</f>
        <v>4.7395489831360056</v>
      </c>
    </row>
    <row r="34" spans="1:7" x14ac:dyDescent="0.25">
      <c r="A34" s="6" t="s">
        <v>32</v>
      </c>
      <c r="B34" s="14">
        <f>ROUND('Purch Gas'!F36,2)</f>
        <v>3.87</v>
      </c>
      <c r="D34" s="12">
        <f>'Co Prod'!I36</f>
        <v>4.6582413226111985</v>
      </c>
    </row>
    <row r="35" spans="1:7" x14ac:dyDescent="0.25">
      <c r="A35" s="6" t="s">
        <v>33</v>
      </c>
      <c r="B35" s="14">
        <f>ROUND('Purch Gas'!F37,2)</f>
        <v>3.12</v>
      </c>
      <c r="D35" s="12">
        <f>'Co Prod'!I37</f>
        <v>4.2530192932048845</v>
      </c>
    </row>
    <row r="36" spans="1:7" x14ac:dyDescent="0.25">
      <c r="A36" s="6" t="s">
        <v>34</v>
      </c>
      <c r="B36" s="14">
        <f>ROUND('Purch Gas'!F38,2)</f>
        <v>3.73</v>
      </c>
      <c r="D36" s="12">
        <f>'Co Prod'!I38</f>
        <v>4.6411103901724013</v>
      </c>
    </row>
    <row r="37" spans="1:7" x14ac:dyDescent="0.25">
      <c r="A37" s="6" t="s">
        <v>35</v>
      </c>
      <c r="B37" s="14">
        <f>ROUND('Purch Gas'!F39,2)</f>
        <v>4.7699999999999996</v>
      </c>
      <c r="D37" s="12">
        <f>'Co Prod'!I39</f>
        <v>5.1841745280774658</v>
      </c>
    </row>
    <row r="38" spans="1:7" x14ac:dyDescent="0.25">
      <c r="A38" s="26" t="s">
        <v>36</v>
      </c>
      <c r="B38" s="14">
        <f>ROUND('Purch Gas'!F40,2)</f>
        <v>2.5099999999999998</v>
      </c>
      <c r="D38" s="12">
        <f>'Co Prod'!I40</f>
        <v>5.1507389472245348</v>
      </c>
    </row>
    <row r="39" spans="1:7" x14ac:dyDescent="0.25">
      <c r="A39" s="26" t="s">
        <v>61</v>
      </c>
      <c r="B39" s="14">
        <f>ROUND('Purch Gas'!F41,2)</f>
        <v>2.09</v>
      </c>
      <c r="D39" s="12">
        <f>'Co Prod'!I41</f>
        <v>5.1093922539043639</v>
      </c>
      <c r="F39" s="27">
        <f>+'Purch Gas'!I41</f>
        <v>1.9814570481165166</v>
      </c>
    </row>
    <row r="40" spans="1:7" x14ac:dyDescent="0.25">
      <c r="A40" s="26"/>
      <c r="B40" s="14"/>
      <c r="D40" s="12"/>
    </row>
    <row r="41" spans="1:7" x14ac:dyDescent="0.25">
      <c r="F41" t="s">
        <v>53</v>
      </c>
      <c r="G41" t="s">
        <v>53</v>
      </c>
    </row>
    <row r="42" spans="1:7" ht="60" x14ac:dyDescent="0.25">
      <c r="B42" t="s">
        <v>52</v>
      </c>
      <c r="C42" s="20" t="s">
        <v>60</v>
      </c>
      <c r="D42" s="20" t="s">
        <v>54</v>
      </c>
      <c r="F42" s="20" t="s">
        <v>83</v>
      </c>
      <c r="G42" s="20" t="s">
        <v>84</v>
      </c>
    </row>
    <row r="43" spans="1:7" x14ac:dyDescent="0.25">
      <c r="A43" t="s">
        <v>38</v>
      </c>
      <c r="B43" s="17">
        <f>'Purch Gas'!F45</f>
        <v>4.4540116205525679</v>
      </c>
      <c r="D43" s="18">
        <v>4.7869944111949003</v>
      </c>
      <c r="F43" s="18"/>
      <c r="G43" s="18"/>
    </row>
    <row r="44" spans="1:7" x14ac:dyDescent="0.25">
      <c r="A44" t="s">
        <v>39</v>
      </c>
      <c r="B44" s="17">
        <f>'Purch Gas'!F46</f>
        <v>7.5642422638697493</v>
      </c>
      <c r="D44" s="18">
        <v>4.7869944111949003</v>
      </c>
      <c r="F44" s="18"/>
      <c r="G44" s="18"/>
    </row>
    <row r="45" spans="1:7" x14ac:dyDescent="0.25">
      <c r="A45" t="s">
        <v>40</v>
      </c>
      <c r="B45" s="17">
        <f>'Purch Gas'!F47</f>
        <v>5.1880559405381561</v>
      </c>
      <c r="D45" s="18">
        <v>4.8148239226666192</v>
      </c>
      <c r="F45" s="18"/>
      <c r="G45" s="18"/>
    </row>
    <row r="46" spans="1:7" x14ac:dyDescent="0.25">
      <c r="A46" t="s">
        <v>41</v>
      </c>
      <c r="B46" s="17">
        <f>'Purch Gas'!F48</f>
        <v>4.4093144696459312</v>
      </c>
      <c r="D46" s="18">
        <v>4.816015418519024</v>
      </c>
      <c r="F46" s="18"/>
      <c r="G46" s="18"/>
    </row>
    <row r="47" spans="1:7" x14ac:dyDescent="0.25">
      <c r="A47" t="s">
        <v>42</v>
      </c>
      <c r="B47" s="17">
        <f>'Purch Gas'!F49</f>
        <v>4.620385632653063</v>
      </c>
      <c r="D47" s="18">
        <v>4.8519121803554288</v>
      </c>
      <c r="F47" s="18"/>
      <c r="G47" s="18"/>
    </row>
    <row r="48" spans="1:7" x14ac:dyDescent="0.25">
      <c r="A48" t="s">
        <v>43</v>
      </c>
      <c r="B48" s="17">
        <f>'Purch Gas'!F50</f>
        <v>3.1778537148806714</v>
      </c>
      <c r="D48" s="23">
        <v>4.8873668808995934</v>
      </c>
      <c r="F48" s="18">
        <v>5.0119788422865197</v>
      </c>
      <c r="G48" s="18">
        <v>6.1398099957684522</v>
      </c>
    </row>
    <row r="49" spans="1:7" x14ac:dyDescent="0.25">
      <c r="A49" t="s">
        <v>44</v>
      </c>
      <c r="B49" s="17">
        <f>'Purch Gas'!F51</f>
        <v>4.0414824178349811</v>
      </c>
      <c r="D49" s="19">
        <v>4.8867567932245937</v>
      </c>
      <c r="F49" s="18">
        <v>5.0944019612835554</v>
      </c>
      <c r="G49" s="18">
        <v>6.4016592496545668</v>
      </c>
    </row>
    <row r="50" spans="1:7" x14ac:dyDescent="0.25">
      <c r="A50" t="s">
        <v>45</v>
      </c>
      <c r="B50" s="17">
        <f>'Purch Gas'!F52</f>
        <v>3.8152277201732514</v>
      </c>
      <c r="D50" s="19">
        <v>4.8641607151176496</v>
      </c>
      <c r="F50" s="18">
        <v>5.0803805326100422</v>
      </c>
      <c r="G50" s="18">
        <v>6.4154107344011138</v>
      </c>
    </row>
    <row r="51" spans="1:7" x14ac:dyDescent="0.25">
      <c r="A51" t="s">
        <v>46</v>
      </c>
      <c r="B51" s="17">
        <f>'Purch Gas'!F53</f>
        <v>3.8803672876205577</v>
      </c>
      <c r="D51" s="19">
        <v>4.8886956749664217</v>
      </c>
      <c r="F51" s="18">
        <v>5.1105145474069618</v>
      </c>
      <c r="G51" s="18">
        <v>6.320006084593869</v>
      </c>
    </row>
    <row r="52" spans="1:7" x14ac:dyDescent="0.25">
      <c r="A52" t="s">
        <v>47</v>
      </c>
      <c r="B52" s="17">
        <f>'Purch Gas'!F54</f>
        <v>3.2753248571095299</v>
      </c>
      <c r="D52" s="19">
        <v>4.934453141227733</v>
      </c>
      <c r="F52" s="18">
        <v>5.1485696667244731</v>
      </c>
      <c r="G52" s="18">
        <v>6.4317978600101027</v>
      </c>
    </row>
    <row r="53" spans="1:7" x14ac:dyDescent="0.25">
      <c r="A53" t="s">
        <v>48</v>
      </c>
      <c r="B53" s="17">
        <f>'Purch Gas'!F55</f>
        <v>3.8927810891216348</v>
      </c>
      <c r="D53" s="19">
        <v>4.943571214512902</v>
      </c>
      <c r="F53" s="18">
        <v>5.129450182904435</v>
      </c>
      <c r="G53" s="18">
        <v>6.4206910195776086</v>
      </c>
    </row>
    <row r="54" spans="1:7" x14ac:dyDescent="0.25">
      <c r="A54" t="s">
        <v>49</v>
      </c>
      <c r="B54" s="17">
        <f>'Purch Gas'!F56</f>
        <v>3.7862184488110757</v>
      </c>
      <c r="D54" s="19">
        <v>5.2412760550939597</v>
      </c>
      <c r="F54" s="18">
        <v>5.1644687814497257</v>
      </c>
      <c r="G54" s="18">
        <v>6.5131287751811966</v>
      </c>
    </row>
    <row r="55" spans="1:7" x14ac:dyDescent="0.25">
      <c r="A55" s="6" t="s">
        <v>38</v>
      </c>
      <c r="B55" s="22">
        <f>'Purch Gas'!F57</f>
        <v>2.862590478671275</v>
      </c>
      <c r="C55" s="6"/>
      <c r="D55" s="21">
        <v>5.2624738477935544</v>
      </c>
      <c r="E55" s="6"/>
      <c r="F55" s="21">
        <v>5.1616395227519769</v>
      </c>
      <c r="G55" s="21">
        <v>6.8841901034138964</v>
      </c>
    </row>
    <row r="56" spans="1:7" x14ac:dyDescent="0.25">
      <c r="A56" s="6" t="s">
        <v>57</v>
      </c>
      <c r="B56" s="22">
        <f>'Purch Gas'!F58</f>
        <v>3.0701957385172909</v>
      </c>
      <c r="C56" s="6"/>
      <c r="D56" s="21">
        <v>5.3395810191252346</v>
      </c>
      <c r="E56" s="6"/>
      <c r="F56" s="21">
        <v>5.2487094010588384</v>
      </c>
      <c r="G56" s="21">
        <v>6.6820681844811354</v>
      </c>
    </row>
    <row r="57" spans="1:7" x14ac:dyDescent="0.25">
      <c r="A57" s="26" t="s">
        <v>65</v>
      </c>
      <c r="B57" s="22">
        <f>'Purch Gas'!F59</f>
        <v>2.7570826673569697</v>
      </c>
      <c r="C57" s="6"/>
      <c r="D57" s="21">
        <v>5.3113656274763761</v>
      </c>
      <c r="E57" s="6"/>
      <c r="F57" s="21">
        <v>5.2116056170523546</v>
      </c>
      <c r="G57" s="21">
        <v>6.7957091547676383</v>
      </c>
    </row>
    <row r="58" spans="1:7" x14ac:dyDescent="0.25">
      <c r="A58" s="26" t="s">
        <v>77</v>
      </c>
      <c r="B58" s="22">
        <f>'Purch Gas'!F60</f>
        <v>2.428204423947391</v>
      </c>
      <c r="C58" s="6"/>
      <c r="D58" s="21">
        <v>5.2991114529179546</v>
      </c>
      <c r="E58" s="6"/>
      <c r="F58" s="21">
        <v>5.1947361284113862</v>
      </c>
      <c r="G58" s="21">
        <v>6.868277325701472</v>
      </c>
    </row>
    <row r="59" spans="1:7" x14ac:dyDescent="0.25">
      <c r="A59" s="26" t="s">
        <v>66</v>
      </c>
      <c r="B59" s="22">
        <f>'Purch Gas'!F61</f>
        <v>2.3768030951735484</v>
      </c>
      <c r="C59" s="6"/>
      <c r="D59" s="21">
        <v>5.2667016506059516</v>
      </c>
      <c r="E59" s="6"/>
      <c r="F59" s="21">
        <v>5.1565015996872052</v>
      </c>
      <c r="G59" s="21">
        <v>6.9518192718375094</v>
      </c>
    </row>
    <row r="60" spans="1:7" x14ac:dyDescent="0.25">
      <c r="A60" s="26" t="s">
        <v>67</v>
      </c>
      <c r="B60" s="22">
        <f>'Purch Gas'!F62</f>
        <v>2.3819888231932347</v>
      </c>
      <c r="D60" s="21">
        <v>5.1179797336629429</v>
      </c>
      <c r="F60" s="21">
        <v>4.9830061455756933</v>
      </c>
      <c r="G60" s="21">
        <v>7.4404664147533932</v>
      </c>
    </row>
    <row r="61" spans="1:7" x14ac:dyDescent="0.25">
      <c r="A61" s="26" t="s">
        <v>68</v>
      </c>
      <c r="B61" s="22">
        <f>'Purch Gas'!F63</f>
        <v>2.7913701642081823</v>
      </c>
      <c r="D61" s="21">
        <v>5.0411931686324394</v>
      </c>
      <c r="F61" s="21">
        <v>4.9118099179051411</v>
      </c>
      <c r="G61" s="21">
        <v>7.2284763846002944</v>
      </c>
    </row>
    <row r="62" spans="1:7" x14ac:dyDescent="0.25">
      <c r="A62" s="26" t="s">
        <v>69</v>
      </c>
      <c r="B62" s="22">
        <f>'Purch Gas'!F64</f>
        <v>2.868590202349663</v>
      </c>
      <c r="D62" s="21">
        <v>5.0376845327660682</v>
      </c>
      <c r="F62" s="21">
        <v>4.9098134765723405</v>
      </c>
      <c r="G62" s="21">
        <v>7.212463452534938</v>
      </c>
    </row>
    <row r="63" spans="1:7" x14ac:dyDescent="0.25">
      <c r="A63" s="26" t="s">
        <v>70</v>
      </c>
      <c r="B63" s="22">
        <f>'Purch Gas'!F65</f>
        <v>1.6315435812108026</v>
      </c>
      <c r="D63" s="21">
        <v>5.0451392080987558</v>
      </c>
      <c r="F63" s="21">
        <v>4.9198622628723001</v>
      </c>
      <c r="G63" s="21">
        <v>7.1628020335173694</v>
      </c>
    </row>
    <row r="64" spans="1:7" x14ac:dyDescent="0.25">
      <c r="A64" s="26" t="s">
        <v>71</v>
      </c>
      <c r="B64" s="22">
        <f>'Purch Gas'!F66</f>
        <v>2.5077777777777777</v>
      </c>
      <c r="D64" s="21">
        <v>5.0988046506886855</v>
      </c>
      <c r="F64" s="21">
        <v>4.9836493114668379</v>
      </c>
      <c r="G64" s="21">
        <v>7.0333252266704616</v>
      </c>
    </row>
    <row r="65" spans="1:8" x14ac:dyDescent="0.25">
      <c r="A65" s="26" t="s">
        <v>72</v>
      </c>
      <c r="B65" s="22">
        <f>'Purch Gas'!F67</f>
        <v>2.150953871843039</v>
      </c>
      <c r="D65" s="21">
        <v>5.1297251737343057</v>
      </c>
      <c r="F65" s="21">
        <v>5.0135318665854811</v>
      </c>
      <c r="G65" s="21">
        <v>7.0543041365889092</v>
      </c>
    </row>
    <row r="66" spans="1:8" x14ac:dyDescent="0.25">
      <c r="A66" s="26" t="s">
        <v>73</v>
      </c>
      <c r="B66" s="22">
        <f>'Purch Gas'!F68</f>
        <v>2.23327552170079</v>
      </c>
      <c r="D66" s="21">
        <v>5.1507389472245348</v>
      </c>
      <c r="F66" s="21">
        <v>5.0340802656509611</v>
      </c>
      <c r="G66" s="21">
        <v>7.0458515892904829</v>
      </c>
    </row>
    <row r="67" spans="1:8" x14ac:dyDescent="0.25">
      <c r="A67" s="26" t="s">
        <v>74</v>
      </c>
      <c r="B67" s="22"/>
      <c r="C67" s="19">
        <f>+'Purch Gas'!I69</f>
        <v>2.2799999999999998</v>
      </c>
      <c r="D67" s="21">
        <v>5.1088698253101779</v>
      </c>
      <c r="F67" s="21">
        <v>5.0087007671095467</v>
      </c>
      <c r="G67" s="21">
        <v>6.5377105563182329</v>
      </c>
    </row>
    <row r="68" spans="1:8" x14ac:dyDescent="0.25">
      <c r="A68" s="26" t="s">
        <v>75</v>
      </c>
      <c r="B68" s="22"/>
      <c r="C68" s="19">
        <f>+'Purch Gas'!I70</f>
        <v>2.02</v>
      </c>
      <c r="D68" s="21">
        <v>5.0630045220431894</v>
      </c>
      <c r="F68" s="21">
        <v>4.9733403254235338</v>
      </c>
      <c r="G68" s="21">
        <v>6.2121701410715389</v>
      </c>
    </row>
    <row r="69" spans="1:8" x14ac:dyDescent="0.25">
      <c r="A69" s="28" t="s">
        <v>78</v>
      </c>
      <c r="B69" s="22"/>
      <c r="C69" s="19">
        <f>+'Purch Gas'!I71</f>
        <v>1.51</v>
      </c>
      <c r="D69" s="21">
        <v>5.0738958065994142</v>
      </c>
      <c r="F69" s="21">
        <v>5.0034069432176125</v>
      </c>
      <c r="G69" s="21">
        <v>5.8844514402014454</v>
      </c>
    </row>
    <row r="70" spans="1:8" x14ac:dyDescent="0.25">
      <c r="A70" s="26" t="s">
        <v>79</v>
      </c>
      <c r="B70" s="22"/>
      <c r="C70" s="19">
        <f>+'Purch Gas'!I72</f>
        <v>1.51</v>
      </c>
      <c r="D70" s="21">
        <v>5.0450007310654357</v>
      </c>
      <c r="F70" s="21">
        <v>4.9895654006637491</v>
      </c>
      <c r="G70" s="21">
        <v>5.626679788025668</v>
      </c>
    </row>
    <row r="71" spans="1:8" x14ac:dyDescent="0.25">
      <c r="A71" s="26" t="s">
        <v>80</v>
      </c>
      <c r="B71" s="22"/>
      <c r="C71" s="19">
        <f>+'Purch Gas'!I73</f>
        <v>1.77</v>
      </c>
      <c r="D71" s="21">
        <v>5.0561003002841725</v>
      </c>
      <c r="F71" s="21">
        <v>5.02195521571526</v>
      </c>
      <c r="G71" s="21">
        <v>5.3828084398978566</v>
      </c>
    </row>
    <row r="72" spans="1:8" x14ac:dyDescent="0.25">
      <c r="A72" s="26" t="s">
        <v>81</v>
      </c>
      <c r="B72" s="22"/>
      <c r="C72" s="19">
        <f>+'Purch Gas'!I74</f>
        <v>1.78</v>
      </c>
      <c r="D72" s="21">
        <v>5.1553882388883778</v>
      </c>
      <c r="F72" s="21">
        <v>5.1456063315754736</v>
      </c>
      <c r="G72" s="21">
        <v>5.2411850322926403</v>
      </c>
    </row>
    <row r="73" spans="1:8" x14ac:dyDescent="0.25">
      <c r="A73" s="26" t="s">
        <v>85</v>
      </c>
      <c r="B73" s="22"/>
      <c r="C73" s="19">
        <f>+'Purch Gas'!I75</f>
        <v>2.52</v>
      </c>
      <c r="D73" s="21">
        <v>5.1818778468553912</v>
      </c>
      <c r="F73" s="21">
        <v>5.1924802535743328</v>
      </c>
      <c r="G73" s="21">
        <v>5.0962055939607458</v>
      </c>
    </row>
    <row r="74" spans="1:8" x14ac:dyDescent="0.25">
      <c r="A74" s="26" t="s">
        <v>86</v>
      </c>
      <c r="B74" s="22"/>
      <c r="C74" s="19">
        <f>+'Purch Gas'!I76</f>
        <v>2.5099999999999998</v>
      </c>
      <c r="D74" s="21">
        <v>5.1910007601887544</v>
      </c>
      <c r="F74" s="21">
        <v>5.2127065831784387</v>
      </c>
      <c r="G74" s="21">
        <v>5.0266442907858364</v>
      </c>
    </row>
    <row r="75" spans="1:8" x14ac:dyDescent="0.25">
      <c r="A75" s="26" t="s">
        <v>87</v>
      </c>
      <c r="B75" s="22"/>
      <c r="C75" s="19">
        <f>+'Purch Gas'!I77</f>
        <v>2.62</v>
      </c>
      <c r="D75" s="21">
        <v>5.1851113856901421</v>
      </c>
      <c r="F75" s="21">
        <v>5.2133412515589423</v>
      </c>
      <c r="G75" s="21">
        <v>4.9821994896532953</v>
      </c>
    </row>
    <row r="76" spans="1:8" x14ac:dyDescent="0.25">
      <c r="G76" s="6"/>
    </row>
    <row r="77" spans="1:8" x14ac:dyDescent="0.25">
      <c r="G77" s="6"/>
    </row>
    <row r="78" spans="1:8" x14ac:dyDescent="0.25">
      <c r="G78" s="6"/>
    </row>
    <row r="79" spans="1:8" x14ac:dyDescent="0.25">
      <c r="H79" s="6"/>
    </row>
    <row r="80" spans="1:8" x14ac:dyDescent="0.25">
      <c r="H80" s="6"/>
    </row>
  </sheetData>
  <pageMargins left="0" right="0" top="0.75" bottom="0.25" header="0.3" footer="0.3"/>
  <pageSetup scale="59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view="pageBreakPreview" topLeftCell="A39" zoomScale="60" zoomScaleNormal="80" workbookViewId="0">
      <selection activeCell="B54" sqref="A1:AJ55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6"/>
    </row>
    <row r="31" spans="39:39" x14ac:dyDescent="0.25">
      <c r="AM31" s="16"/>
    </row>
    <row r="40" ht="132" customHeight="1" x14ac:dyDescent="0.25"/>
    <row r="52" spans="2:36" ht="22.5" customHeight="1" x14ac:dyDescent="0.25"/>
    <row r="53" spans="2:36" x14ac:dyDescent="0.25">
      <c r="B53" t="s">
        <v>76</v>
      </c>
    </row>
    <row r="54" spans="2:36" x14ac:dyDescent="0.25">
      <c r="B54" s="42" t="s">
        <v>64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2:36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view="pageBreakPreview" zoomScale="60" zoomScaleNormal="80" workbookViewId="0">
      <selection activeCell="AJ54" sqref="A1:AJ54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6"/>
    </row>
    <row r="31" spans="39:39" x14ac:dyDescent="0.25">
      <c r="AM31" s="16"/>
    </row>
    <row r="40" ht="132" customHeight="1" x14ac:dyDescent="0.25"/>
    <row r="53" spans="2:36" ht="26.25" customHeight="1" x14ac:dyDescent="0.25"/>
    <row r="55" spans="2:36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2:36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2016-11-16T20:31:49Z</cp:lastPrinted>
  <dcterms:created xsi:type="dcterms:W3CDTF">2014-02-11T20:59:32Z</dcterms:created>
  <dcterms:modified xsi:type="dcterms:W3CDTF">2016-12-01T16:10:54Z</dcterms:modified>
</cp:coreProperties>
</file>