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825" windowWidth="1548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comments1.xml><?xml version="1.0" encoding="utf-8"?>
<comments xmlns="http://schemas.openxmlformats.org/spreadsheetml/2006/main">
  <authors>
    <author>Colleen Elliott</author>
  </authors>
  <commentList>
    <comment ref="C51" authorId="0">
      <text>
        <r>
          <rPr>
            <b/>
            <sz val="9"/>
            <rFont val="Tahoma"/>
            <family val="2"/>
          </rPr>
          <t>Colleen Elliott:</t>
        </r>
        <r>
          <rPr>
            <sz val="9"/>
            <rFont val="Tahoma"/>
            <family val="2"/>
          </rPr>
          <t xml:space="preserve">
Program inception-estimated participants. 
</t>
        </r>
      </text>
    </comment>
  </commentList>
</comments>
</file>

<file path=xl/sharedStrings.xml><?xml version="1.0" encoding="utf-8"?>
<sst xmlns="http://schemas.openxmlformats.org/spreadsheetml/2006/main" count="50" uniqueCount="48">
  <si>
    <t xml:space="preserve">Questar Gas Company </t>
  </si>
  <si>
    <t>QGC Exhibit 1.1</t>
  </si>
  <si>
    <t>Collections</t>
  </si>
  <si>
    <t>Payouts</t>
  </si>
  <si>
    <t>Administration</t>
  </si>
  <si>
    <t>Interest</t>
  </si>
  <si>
    <t>Account</t>
  </si>
  <si>
    <t>Balance</t>
  </si>
  <si>
    <t>Total Year 1:</t>
  </si>
  <si>
    <t>Total Year 2:</t>
  </si>
  <si>
    <t>Total Year 3:</t>
  </si>
  <si>
    <t>A</t>
  </si>
  <si>
    <t>B</t>
  </si>
  <si>
    <t>C</t>
  </si>
  <si>
    <t>D</t>
  </si>
  <si>
    <t>E</t>
  </si>
  <si>
    <t>F</t>
  </si>
  <si>
    <t xml:space="preserve">                   Account 191800 UT/ID Low Income Credit/Charge</t>
  </si>
  <si>
    <t xml:space="preserve">  Amount Available for Payout</t>
  </si>
  <si>
    <t xml:space="preserve">  Payout per Customer</t>
  </si>
  <si>
    <t>Collection Calculation:</t>
  </si>
  <si>
    <t>Payout Calculation:</t>
  </si>
  <si>
    <t xml:space="preserve">  Divided by Projected Participants</t>
  </si>
  <si>
    <t>÷</t>
  </si>
  <si>
    <t>-</t>
  </si>
  <si>
    <t>+</t>
  </si>
  <si>
    <t>Total Year 4:</t>
  </si>
  <si>
    <t>Total Year 5:</t>
  </si>
  <si>
    <t xml:space="preserve">  Under Collection</t>
  </si>
  <si>
    <t>Total Year 6:</t>
  </si>
  <si>
    <t xml:space="preserve">  Cumulative Collection 2010 - 2016</t>
  </si>
  <si>
    <t xml:space="preserve">  Less Allowed Collection 2010 - 2016</t>
  </si>
  <si>
    <t xml:space="preserve">  Plus Allowed Collection 2016 - 2017</t>
  </si>
  <si>
    <t xml:space="preserve">  Projected Collection 2016 - 2017</t>
  </si>
  <si>
    <t xml:space="preserve">  Plus Balance Owed as of July 2016</t>
  </si>
  <si>
    <t>Year</t>
  </si>
  <si>
    <t xml:space="preserve">Participant # </t>
  </si>
  <si>
    <t xml:space="preserve">Credit $ </t>
  </si>
  <si>
    <t xml:space="preserve">Proposed </t>
  </si>
  <si>
    <t xml:space="preserve">Inception </t>
  </si>
  <si>
    <t>3yr Average (14,15,16)</t>
  </si>
  <si>
    <t>2010/2011</t>
  </si>
  <si>
    <t>2011/2012</t>
  </si>
  <si>
    <t>2012/2013</t>
  </si>
  <si>
    <t>2013/2014</t>
  </si>
  <si>
    <t>2014/2015</t>
  </si>
  <si>
    <t>2015/2016</t>
  </si>
  <si>
    <t>Docket No. 16-057-12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</si>
</sst>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  <numFmt numFmtId="172" formatCode="_(* #,##0.0_);_(* \(#,##0.0\);_(* &quot;-&quot;??_);_(@_)"/>
    <numFmt numFmtId="173" formatCode="_(* #,##0_);_(* \(#,##0\);_(* &quot;-&quot;??_);_(@_)"/>
    <numFmt numFmtId="174" formatCode="0.00000"/>
    <numFmt numFmtId="175" formatCode="0.0000"/>
    <numFmt numFmtId="17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9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5" fontId="4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5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5" fontId="49" fillId="0" borderId="0" xfId="0" applyNumberFormat="1" applyFont="1" applyBorder="1" applyAlignment="1">
      <alignment/>
    </xf>
    <xf numFmtId="5" fontId="49" fillId="0" borderId="10" xfId="0" applyNumberFormat="1" applyFont="1" applyBorder="1" applyAlignment="1">
      <alignment/>
    </xf>
    <xf numFmtId="5" fontId="49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5" fontId="3" fillId="0" borderId="12" xfId="57" applyNumberFormat="1" applyFont="1" applyBorder="1">
      <alignment/>
      <protection/>
    </xf>
    <xf numFmtId="5" fontId="3" fillId="0" borderId="12" xfId="57" applyNumberFormat="1" applyFont="1" applyFill="1" applyBorder="1">
      <alignment/>
      <protection/>
    </xf>
    <xf numFmtId="5" fontId="3" fillId="0" borderId="13" xfId="57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49" fillId="0" borderId="11" xfId="0" applyFont="1" applyBorder="1" applyAlignment="1" quotePrefix="1">
      <alignment horizontal="right"/>
    </xf>
    <xf numFmtId="5" fontId="0" fillId="0" borderId="14" xfId="0" applyNumberFormat="1" applyBorder="1" applyAlignment="1">
      <alignment/>
    </xf>
    <xf numFmtId="5" fontId="2" fillId="0" borderId="14" xfId="0" applyNumberFormat="1" applyFont="1" applyBorder="1" applyAlignment="1">
      <alignment/>
    </xf>
    <xf numFmtId="5" fontId="0" fillId="0" borderId="14" xfId="0" applyNumberFormat="1" applyFill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ont="1" applyFill="1" applyBorder="1" applyAlignment="1">
      <alignment/>
    </xf>
    <xf numFmtId="17" fontId="2" fillId="0" borderId="14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7" fontId="49" fillId="0" borderId="0" xfId="0" applyNumberFormat="1" applyFont="1" applyFill="1" applyBorder="1" applyAlignment="1">
      <alignment/>
    </xf>
    <xf numFmtId="5" fontId="0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44" fontId="0" fillId="0" borderId="0" xfId="44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37" fontId="49" fillId="0" borderId="10" xfId="0" applyNumberFormat="1" applyFont="1" applyFill="1" applyBorder="1" applyAlignment="1">
      <alignment/>
    </xf>
    <xf numFmtId="173" fontId="50" fillId="0" borderId="0" xfId="42" applyNumberFormat="1" applyFont="1" applyAlignment="1">
      <alignment/>
    </xf>
    <xf numFmtId="5" fontId="4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25">
      <selection activeCell="J7" sqref="J7"/>
    </sheetView>
  </sheetViews>
  <sheetFormatPr defaultColWidth="9.140625" defaultRowHeight="15"/>
  <cols>
    <col min="2" max="3" width="13.8515625" style="0" customWidth="1"/>
    <col min="4" max="4" width="14.00390625" style="0" customWidth="1"/>
    <col min="5" max="5" width="12.8515625" style="0" bestFit="1" customWidth="1"/>
    <col min="6" max="6" width="1.7109375" style="0" customWidth="1"/>
    <col min="7" max="7" width="11.7109375" style="0" customWidth="1"/>
    <col min="8" max="8" width="1.7109375" style="0" customWidth="1"/>
    <col min="9" max="9" width="10.7109375" style="0" customWidth="1"/>
    <col min="10" max="10" width="19.57421875" style="0" customWidth="1"/>
    <col min="11" max="11" width="12.7109375" style="0" bestFit="1" customWidth="1"/>
    <col min="13" max="13" width="12.7109375" style="0" bestFit="1" customWidth="1"/>
    <col min="16" max="16" width="10.57421875" style="0" bestFit="1" customWidth="1"/>
    <col min="17" max="17" width="12.7109375" style="0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 t="s">
        <v>0</v>
      </c>
      <c r="J1" s="6"/>
    </row>
    <row r="2" spans="1:10" ht="15">
      <c r="A2" s="7"/>
      <c r="B2" s="7"/>
      <c r="C2" s="7"/>
      <c r="D2" s="7"/>
      <c r="E2" s="7"/>
      <c r="F2" s="7"/>
      <c r="G2" s="7"/>
      <c r="H2" s="7"/>
      <c r="I2" s="8" t="s">
        <v>47</v>
      </c>
      <c r="J2" s="6"/>
    </row>
    <row r="3" spans="1:10" ht="15">
      <c r="A3" s="7"/>
      <c r="B3" s="7"/>
      <c r="C3" s="7"/>
      <c r="D3" s="7"/>
      <c r="E3" s="7"/>
      <c r="F3" s="7"/>
      <c r="G3" s="7"/>
      <c r="H3" s="7"/>
      <c r="I3" s="8" t="s">
        <v>1</v>
      </c>
      <c r="J3" s="6"/>
    </row>
    <row r="4" spans="1:16" ht="15">
      <c r="A4" s="7"/>
      <c r="B4" s="7"/>
      <c r="C4" s="7"/>
      <c r="D4" s="7"/>
      <c r="E4" s="7"/>
      <c r="F4" s="7"/>
      <c r="G4" s="7"/>
      <c r="H4" s="7"/>
      <c r="I4" s="8"/>
      <c r="J4" s="6"/>
      <c r="P4" s="39"/>
    </row>
    <row r="5" spans="1:16" ht="15">
      <c r="A5" s="7"/>
      <c r="C5" s="7"/>
      <c r="D5" s="15" t="s">
        <v>17</v>
      </c>
      <c r="E5" s="7"/>
      <c r="F5" s="7"/>
      <c r="G5" s="7"/>
      <c r="H5" s="7"/>
      <c r="I5" s="8"/>
      <c r="J5" s="6"/>
      <c r="P5" s="39"/>
    </row>
    <row r="6" spans="1:16" ht="15.75">
      <c r="A6" s="7"/>
      <c r="B6" s="7"/>
      <c r="C6" s="7"/>
      <c r="D6" s="7"/>
      <c r="E6" s="7"/>
      <c r="F6" s="7"/>
      <c r="G6" s="7"/>
      <c r="H6" s="7"/>
      <c r="I6" s="7"/>
      <c r="J6" s="6"/>
      <c r="K6" s="1"/>
      <c r="P6" s="39"/>
    </row>
    <row r="7" spans="1:16" ht="15.75">
      <c r="A7" s="7"/>
      <c r="B7" s="9" t="s">
        <v>11</v>
      </c>
      <c r="C7" s="9" t="s">
        <v>12</v>
      </c>
      <c r="D7" s="9" t="s">
        <v>13</v>
      </c>
      <c r="E7" s="9" t="s">
        <v>14</v>
      </c>
      <c r="F7" s="9"/>
      <c r="G7" s="9" t="s">
        <v>15</v>
      </c>
      <c r="H7" s="9"/>
      <c r="I7" s="9" t="s">
        <v>16</v>
      </c>
      <c r="J7" s="6"/>
      <c r="K7" s="1"/>
      <c r="P7" s="39"/>
    </row>
    <row r="8" spans="1:16" ht="15.75">
      <c r="A8" s="7"/>
      <c r="B8" s="7"/>
      <c r="C8" s="7"/>
      <c r="D8" s="7"/>
      <c r="E8" s="7"/>
      <c r="F8" s="7"/>
      <c r="G8" s="7"/>
      <c r="H8" s="7"/>
      <c r="I8" s="7"/>
      <c r="J8" s="6"/>
      <c r="K8" s="1"/>
      <c r="P8" s="39"/>
    </row>
    <row r="9" spans="1:16" ht="15.75">
      <c r="A9" s="7"/>
      <c r="B9" s="7"/>
      <c r="C9" s="9"/>
      <c r="D9" s="9"/>
      <c r="E9" s="9"/>
      <c r="F9" s="9"/>
      <c r="G9" s="9"/>
      <c r="H9" s="9"/>
      <c r="I9" s="9"/>
      <c r="J9" s="6"/>
      <c r="K9" s="1"/>
      <c r="P9" s="39"/>
    </row>
    <row r="10" spans="1:11" ht="15.75">
      <c r="A10" s="7"/>
      <c r="B10" s="7"/>
      <c r="C10" s="9"/>
      <c r="D10" s="9"/>
      <c r="E10" s="9"/>
      <c r="F10" s="9"/>
      <c r="G10" s="9"/>
      <c r="H10" s="9"/>
      <c r="I10" s="9" t="s">
        <v>6</v>
      </c>
      <c r="J10" s="6"/>
      <c r="K10" s="1"/>
    </row>
    <row r="11" spans="1:11" ht="16.5" thickBot="1">
      <c r="A11" s="7"/>
      <c r="B11" s="10"/>
      <c r="C11" s="11" t="s">
        <v>2</v>
      </c>
      <c r="D11" s="11" t="s">
        <v>3</v>
      </c>
      <c r="E11" s="11" t="s">
        <v>4</v>
      </c>
      <c r="F11" s="11"/>
      <c r="G11" s="11" t="s">
        <v>5</v>
      </c>
      <c r="H11" s="11"/>
      <c r="I11" s="11" t="s">
        <v>7</v>
      </c>
      <c r="J11" s="6"/>
      <c r="K11" s="1"/>
    </row>
    <row r="12" spans="1:11" ht="15.75">
      <c r="A12" s="9">
        <v>1</v>
      </c>
      <c r="B12" s="7" t="s">
        <v>8</v>
      </c>
      <c r="C12" s="12">
        <v>-1559002</v>
      </c>
      <c r="D12" s="12">
        <v>1296077</v>
      </c>
      <c r="E12" s="12">
        <v>40148</v>
      </c>
      <c r="F12" s="12"/>
      <c r="G12" s="12">
        <v>-6491</v>
      </c>
      <c r="H12" s="12"/>
      <c r="I12" s="12">
        <f>C12+D12+E12+G12</f>
        <v>-229268</v>
      </c>
      <c r="J12" s="6"/>
      <c r="K12" s="1"/>
    </row>
    <row r="13" spans="1:11" ht="15.75">
      <c r="A13" s="9"/>
      <c r="B13" s="7"/>
      <c r="C13" s="7"/>
      <c r="D13" s="7"/>
      <c r="E13" s="7"/>
      <c r="F13" s="7"/>
      <c r="G13" s="7"/>
      <c r="H13" s="7"/>
      <c r="I13" s="7"/>
      <c r="J13" s="6"/>
      <c r="K13" s="1"/>
    </row>
    <row r="14" spans="1:11" ht="15.75">
      <c r="A14" s="9">
        <v>2</v>
      </c>
      <c r="B14" s="7" t="s">
        <v>9</v>
      </c>
      <c r="C14" s="12">
        <v>-1403654</v>
      </c>
      <c r="D14" s="12">
        <v>1604976</v>
      </c>
      <c r="E14" s="12">
        <v>0</v>
      </c>
      <c r="F14" s="12"/>
      <c r="G14" s="12">
        <v>-6999</v>
      </c>
      <c r="H14" s="12"/>
      <c r="I14" s="12">
        <f>I12+C14+D14+E14+G14</f>
        <v>-34945</v>
      </c>
      <c r="J14" s="6"/>
      <c r="K14" s="1"/>
    </row>
    <row r="15" spans="1:11" ht="15.75">
      <c r="A15" s="9"/>
      <c r="B15" s="7"/>
      <c r="C15" s="7"/>
      <c r="D15" s="7"/>
      <c r="E15" s="7"/>
      <c r="F15" s="7"/>
      <c r="G15" s="7"/>
      <c r="H15" s="7"/>
      <c r="I15" s="7"/>
      <c r="J15" s="6"/>
      <c r="K15" s="1"/>
    </row>
    <row r="16" spans="1:11" ht="15.75">
      <c r="A16" s="9">
        <v>3</v>
      </c>
      <c r="B16" s="7" t="s">
        <v>10</v>
      </c>
      <c r="C16" s="12">
        <v>-1588779</v>
      </c>
      <c r="D16" s="12">
        <v>1181788</v>
      </c>
      <c r="E16" s="12">
        <v>0</v>
      </c>
      <c r="F16" s="12"/>
      <c r="G16" s="12">
        <v>-14425</v>
      </c>
      <c r="H16" s="7"/>
      <c r="I16" s="12">
        <f>I14+C16+D16+E16+G16</f>
        <v>-456361</v>
      </c>
      <c r="J16" s="6"/>
      <c r="K16" s="1"/>
    </row>
    <row r="17" spans="1:11" ht="15.75">
      <c r="A17" s="9"/>
      <c r="B17" s="7"/>
      <c r="C17" s="12"/>
      <c r="D17" s="12"/>
      <c r="E17" s="12"/>
      <c r="F17" s="12"/>
      <c r="G17" s="12"/>
      <c r="H17" s="7"/>
      <c r="I17" s="12"/>
      <c r="J17" s="6"/>
      <c r="K17" s="1"/>
    </row>
    <row r="18" spans="1:11" ht="15.75">
      <c r="A18" s="9">
        <v>4</v>
      </c>
      <c r="B18" s="7" t="s">
        <v>26</v>
      </c>
      <c r="C18" s="12">
        <v>-1470286</v>
      </c>
      <c r="D18" s="12">
        <v>1718185</v>
      </c>
      <c r="E18" s="12">
        <v>0</v>
      </c>
      <c r="F18" s="12"/>
      <c r="G18" s="12">
        <v>-19508</v>
      </c>
      <c r="H18" s="7"/>
      <c r="I18" s="12">
        <f>I16+C18+D18+E18+G18</f>
        <v>-227970</v>
      </c>
      <c r="J18" s="6"/>
      <c r="K18" s="1"/>
    </row>
    <row r="19" spans="1:11" ht="15.75">
      <c r="A19" s="9"/>
      <c r="B19" s="7"/>
      <c r="C19" s="12"/>
      <c r="D19" s="12"/>
      <c r="E19" s="12"/>
      <c r="F19" s="12"/>
      <c r="G19" s="12"/>
      <c r="H19" s="7"/>
      <c r="I19" s="12"/>
      <c r="J19" s="6"/>
      <c r="K19" s="1"/>
    </row>
    <row r="20" spans="1:11" ht="15.75">
      <c r="A20" s="9">
        <v>5</v>
      </c>
      <c r="B20" s="7" t="s">
        <v>27</v>
      </c>
      <c r="C20" s="12">
        <v>-1247029</v>
      </c>
      <c r="D20" s="12">
        <v>1555745</v>
      </c>
      <c r="E20" s="12">
        <v>0</v>
      </c>
      <c r="F20" s="12"/>
      <c r="G20" s="12">
        <v>-2126</v>
      </c>
      <c r="H20" s="7"/>
      <c r="I20" s="12">
        <f>I18+C20+D20+E20+G20</f>
        <v>78620</v>
      </c>
      <c r="J20" s="6"/>
      <c r="K20" s="1"/>
    </row>
    <row r="21" spans="1:11" ht="15.75">
      <c r="A21" s="9"/>
      <c r="B21" s="7"/>
      <c r="C21" s="7"/>
      <c r="D21" s="7"/>
      <c r="E21" s="7"/>
      <c r="F21" s="7"/>
      <c r="G21" s="7"/>
      <c r="H21" s="7"/>
      <c r="I21" s="7"/>
      <c r="J21" s="6"/>
      <c r="K21" s="1"/>
    </row>
    <row r="22" spans="1:11" ht="15.75">
      <c r="A22" s="9">
        <v>5</v>
      </c>
      <c r="B22" s="33">
        <v>42217</v>
      </c>
      <c r="C22" s="28">
        <v>-36434.66</v>
      </c>
      <c r="D22" s="28">
        <f>-13.66+12787.03+0.02+82.08-4.62</f>
        <v>12850.85</v>
      </c>
      <c r="E22" s="22">
        <v>0</v>
      </c>
      <c r="F22" s="24"/>
      <c r="G22" s="28">
        <v>206.83</v>
      </c>
      <c r="H22" s="24"/>
      <c r="I22" s="28">
        <f>SUM(C22:G22)+I20</f>
        <v>55243.02</v>
      </c>
      <c r="J22" s="36"/>
      <c r="K22" s="1"/>
    </row>
    <row r="23" spans="1:11" ht="15.75">
      <c r="A23" s="9">
        <v>6</v>
      </c>
      <c r="B23" s="33">
        <v>42248</v>
      </c>
      <c r="C23" s="28">
        <v>-37984.8</v>
      </c>
      <c r="D23" s="29">
        <f>4.36+22526.19-10.52-6.16</f>
        <v>22513.87</v>
      </c>
      <c r="E23" s="22">
        <v>0</v>
      </c>
      <c r="F23" s="24"/>
      <c r="G23" s="28">
        <v>149.47</v>
      </c>
      <c r="H23" s="24"/>
      <c r="I23" s="28">
        <f>SUM(C23:G23)+I22</f>
        <v>39921.55999999999</v>
      </c>
      <c r="J23" s="6"/>
      <c r="K23" s="1"/>
    </row>
    <row r="24" spans="1:11" ht="15.75">
      <c r="A24" s="9">
        <v>7</v>
      </c>
      <c r="B24" s="33">
        <v>42278</v>
      </c>
      <c r="C24" s="30">
        <v>-57513.66</v>
      </c>
      <c r="D24" s="30">
        <f>-342.81+218.52-13.53-1163.06+791.38-9.44</f>
        <v>-518.9399999999999</v>
      </c>
      <c r="E24" s="23">
        <v>0</v>
      </c>
      <c r="F24" s="24"/>
      <c r="G24" s="30">
        <v>-68.05</v>
      </c>
      <c r="H24" s="24"/>
      <c r="I24" s="28">
        <f>SUM(C24:G24)+I23</f>
        <v>-18179.09000000002</v>
      </c>
      <c r="J24" s="6"/>
      <c r="K24" s="1"/>
    </row>
    <row r="25" spans="1:11" ht="15.75">
      <c r="A25" s="9">
        <v>8</v>
      </c>
      <c r="B25" s="33">
        <v>42309</v>
      </c>
      <c r="C25" s="30">
        <v>-126991.16</v>
      </c>
      <c r="D25" s="30">
        <f>20.42+169250.01+0.02+233.55-9.71</f>
        <v>169494.29</v>
      </c>
      <c r="E25" s="23">
        <v>0</v>
      </c>
      <c r="F25" s="24"/>
      <c r="G25" s="30">
        <v>91.42</v>
      </c>
      <c r="H25" s="24"/>
      <c r="I25" s="28">
        <f>SUM(C25:G25)+I24</f>
        <v>24415.459999999985</v>
      </c>
      <c r="J25" s="6"/>
      <c r="K25" s="1"/>
    </row>
    <row r="26" spans="1:11" ht="15.75">
      <c r="A26" s="9">
        <v>9</v>
      </c>
      <c r="B26" s="33">
        <v>42339</v>
      </c>
      <c r="C26" s="28">
        <v>-244054.28</v>
      </c>
      <c r="D26" s="28">
        <f>12.43+298369.63+2.44+1.2-9.26</f>
        <v>298376.44</v>
      </c>
      <c r="E26" s="22">
        <v>0</v>
      </c>
      <c r="F26" s="24"/>
      <c r="G26" s="28">
        <v>295.9</v>
      </c>
      <c r="H26" s="24"/>
      <c r="I26" s="28">
        <f aca="true" t="shared" si="0" ref="I26:I32">SUM(C26:G26)+I25</f>
        <v>79033.51999999999</v>
      </c>
      <c r="J26" s="6"/>
      <c r="K26" s="1"/>
    </row>
    <row r="27" spans="1:11" ht="15.75">
      <c r="A27" s="9">
        <v>10</v>
      </c>
      <c r="B27" s="33">
        <v>42370</v>
      </c>
      <c r="C27" s="28">
        <v>-324788.14</v>
      </c>
      <c r="D27" s="31">
        <f>16.93+246984.48+203.87-8.41</f>
        <v>247196.87</v>
      </c>
      <c r="E27" s="22">
        <v>0</v>
      </c>
      <c r="F27" s="24"/>
      <c r="G27" s="28">
        <v>5.43</v>
      </c>
      <c r="H27" s="24"/>
      <c r="I27" s="28">
        <f t="shared" si="0"/>
        <v>1447.679999999964</v>
      </c>
      <c r="J27" s="6"/>
      <c r="K27" s="1"/>
    </row>
    <row r="28" spans="1:11" ht="15.75">
      <c r="A28" s="9">
        <v>11</v>
      </c>
      <c r="B28" s="33">
        <v>42401</v>
      </c>
      <c r="C28" s="28">
        <v>-282307.11</v>
      </c>
      <c r="D28" s="28">
        <f>-249.83+293.03+220087.11-633.54+724.44-5.33</f>
        <v>220215.88</v>
      </c>
      <c r="E28" s="22">
        <v>0</v>
      </c>
      <c r="F28" s="24"/>
      <c r="G28" s="28">
        <v>-227.89</v>
      </c>
      <c r="H28" s="24"/>
      <c r="I28" s="28">
        <f t="shared" si="0"/>
        <v>-60871.44000000002</v>
      </c>
      <c r="J28" s="6"/>
      <c r="K28" s="1"/>
    </row>
    <row r="29" spans="1:11" ht="15.75">
      <c r="A29" s="9">
        <v>12</v>
      </c>
      <c r="B29" s="33">
        <v>42430</v>
      </c>
      <c r="C29" s="32">
        <v>-223415.58</v>
      </c>
      <c r="D29" s="28">
        <f>-240.37+249.83+208228.68-682.48+633.54-6.86</f>
        <v>208182.34</v>
      </c>
      <c r="E29" s="22">
        <v>0</v>
      </c>
      <c r="F29" s="24"/>
      <c r="G29" s="28">
        <v>-282.19</v>
      </c>
      <c r="H29" s="24"/>
      <c r="I29" s="28">
        <f t="shared" si="0"/>
        <v>-76386.87000000001</v>
      </c>
      <c r="J29" s="6"/>
      <c r="K29" s="1"/>
    </row>
    <row r="30" spans="1:11" ht="15.75">
      <c r="A30" s="9">
        <v>13</v>
      </c>
      <c r="B30" s="33">
        <v>42461</v>
      </c>
      <c r="C30" s="28">
        <v>-168800.7</v>
      </c>
      <c r="D30" s="28">
        <f>-1180.64-225.72+240.37+107573.2-760.14+682.48-7.29</f>
        <v>106322.26</v>
      </c>
      <c r="E30" s="22">
        <v>0</v>
      </c>
      <c r="F30" s="24"/>
      <c r="G30" s="28">
        <v>-514.91</v>
      </c>
      <c r="H30" s="24"/>
      <c r="I30" s="28">
        <f t="shared" si="0"/>
        <v>-139380.22000000003</v>
      </c>
      <c r="J30" s="6"/>
      <c r="K30" s="1"/>
    </row>
    <row r="31" spans="1:11" ht="15.75">
      <c r="A31" s="9">
        <v>14</v>
      </c>
      <c r="B31" s="33">
        <v>42491</v>
      </c>
      <c r="C31" s="28">
        <v>-105726.08</v>
      </c>
      <c r="D31" s="28">
        <f>1180.64+225.72+53380.88-214.94+16.9-7.1</f>
        <v>54582.1</v>
      </c>
      <c r="E31" s="22">
        <v>0</v>
      </c>
      <c r="F31" s="24"/>
      <c r="G31" s="28">
        <v>-706.46</v>
      </c>
      <c r="H31" s="24"/>
      <c r="I31" s="28">
        <f t="shared" si="0"/>
        <v>-191230.66000000003</v>
      </c>
      <c r="J31" s="6"/>
      <c r="K31" s="1"/>
    </row>
    <row r="32" spans="1:11" ht="15.75">
      <c r="A32" s="9">
        <v>15</v>
      </c>
      <c r="B32" s="33">
        <v>42522</v>
      </c>
      <c r="C32" s="28">
        <f>-70190.44-968.36</f>
        <v>-71158.8</v>
      </c>
      <c r="D32" s="28">
        <v>16334.67</v>
      </c>
      <c r="E32" s="22">
        <v>0</v>
      </c>
      <c r="F32" s="24"/>
      <c r="G32" s="28">
        <v>-912.37</v>
      </c>
      <c r="H32" s="24"/>
      <c r="I32" s="28">
        <f t="shared" si="0"/>
        <v>-246967.16000000003</v>
      </c>
      <c r="J32" s="6"/>
      <c r="K32" s="1"/>
    </row>
    <row r="33" spans="1:11" ht="15.75">
      <c r="A33" s="9">
        <v>16</v>
      </c>
      <c r="B33" s="33">
        <v>42552</v>
      </c>
      <c r="C33" s="28">
        <f>-44003.01-1022.98</f>
        <v>-45025.990000000005</v>
      </c>
      <c r="D33" s="28">
        <v>7349.47</v>
      </c>
      <c r="E33" s="22">
        <v>0</v>
      </c>
      <c r="F33" s="24"/>
      <c r="G33" s="28">
        <v>-1055.45</v>
      </c>
      <c r="H33" s="24"/>
      <c r="I33" s="28">
        <f>SUM(C33:G33)+I32</f>
        <v>-285699.13</v>
      </c>
      <c r="J33" s="6"/>
      <c r="K33" s="1"/>
    </row>
    <row r="34" spans="1:11" ht="15.75">
      <c r="A34" s="9">
        <v>17</v>
      </c>
      <c r="B34" s="7" t="s">
        <v>29</v>
      </c>
      <c r="C34" s="34">
        <f>SUM(C22:C33)</f>
        <v>-1724200.9600000002</v>
      </c>
      <c r="D34" s="34">
        <f>SUM(D22:D33)</f>
        <v>1362900.1</v>
      </c>
      <c r="E34" s="12">
        <f>SUM(E22:E33)</f>
        <v>0</v>
      </c>
      <c r="F34" s="12"/>
      <c r="G34" s="34">
        <f>SUM(G22:G33)</f>
        <v>-3018.2700000000004</v>
      </c>
      <c r="H34" s="12"/>
      <c r="I34" s="12"/>
      <c r="J34" s="6"/>
      <c r="K34" s="1"/>
    </row>
    <row r="35" spans="1:11" ht="15.75">
      <c r="A35" s="9"/>
      <c r="B35" s="7"/>
      <c r="D35" s="40"/>
      <c r="E35" s="7"/>
      <c r="F35" s="7"/>
      <c r="H35" s="7"/>
      <c r="I35" s="7"/>
      <c r="J35" s="6"/>
      <c r="K35" s="47"/>
    </row>
    <row r="36" spans="1:11" ht="15.75">
      <c r="A36" s="9"/>
      <c r="B36" s="7"/>
      <c r="C36" s="16" t="s">
        <v>20</v>
      </c>
      <c r="D36" s="7"/>
      <c r="E36" s="7"/>
      <c r="F36" s="7"/>
      <c r="G36" s="7"/>
      <c r="H36" s="7"/>
      <c r="J36" s="6"/>
      <c r="K36" s="1"/>
    </row>
    <row r="37" spans="1:13" ht="15.75">
      <c r="A37" s="9">
        <v>18</v>
      </c>
      <c r="B37" s="7"/>
      <c r="C37" s="13" t="s">
        <v>30</v>
      </c>
      <c r="D37" s="13"/>
      <c r="E37" s="13"/>
      <c r="F37" s="13"/>
      <c r="G37" s="18">
        <f>C12+C14+C16+C18+C34+C20</f>
        <v>-8992950.96</v>
      </c>
      <c r="H37" s="18"/>
      <c r="J37" s="6"/>
      <c r="K37" s="2"/>
      <c r="L37" s="2"/>
      <c r="M37" s="5"/>
    </row>
    <row r="38" spans="1:13" ht="15.75">
      <c r="A38" s="9">
        <v>19</v>
      </c>
      <c r="B38" s="7"/>
      <c r="C38" s="13" t="s">
        <v>31</v>
      </c>
      <c r="D38" s="13"/>
      <c r="E38" s="13"/>
      <c r="F38" s="27" t="s">
        <v>24</v>
      </c>
      <c r="G38" s="20">
        <v>9000000</v>
      </c>
      <c r="H38" s="18"/>
      <c r="J38" s="6"/>
      <c r="K38" s="2"/>
      <c r="L38" s="2"/>
      <c r="M38" s="5"/>
    </row>
    <row r="39" spans="1:13" ht="15.75">
      <c r="A39" s="9">
        <v>20</v>
      </c>
      <c r="B39" s="7"/>
      <c r="C39" s="13" t="s">
        <v>28</v>
      </c>
      <c r="D39" s="13"/>
      <c r="E39" s="13"/>
      <c r="F39" s="13"/>
      <c r="I39" s="18">
        <f>G37+G38</f>
        <v>7049.039999999106</v>
      </c>
      <c r="J39" s="6"/>
      <c r="K39" s="2"/>
      <c r="L39" s="2"/>
      <c r="M39" s="5"/>
    </row>
    <row r="40" spans="1:13" ht="16.5" thickBot="1">
      <c r="A40" s="9">
        <v>21</v>
      </c>
      <c r="B40" s="7"/>
      <c r="C40" s="13" t="s">
        <v>32</v>
      </c>
      <c r="D40" s="13"/>
      <c r="E40" s="13"/>
      <c r="F40" s="13"/>
      <c r="H40" s="26" t="s">
        <v>25</v>
      </c>
      <c r="I40" s="19">
        <v>1500000</v>
      </c>
      <c r="J40" s="6"/>
      <c r="K40" s="3"/>
      <c r="L40" s="3"/>
      <c r="M40" s="5"/>
    </row>
    <row r="41" spans="1:13" ht="15.75">
      <c r="A41" s="9">
        <v>22</v>
      </c>
      <c r="B41" s="7"/>
      <c r="C41" s="13" t="s">
        <v>33</v>
      </c>
      <c r="D41" s="13"/>
      <c r="E41" s="13"/>
      <c r="F41" s="13"/>
      <c r="I41" s="18">
        <f>I40+I39</f>
        <v>1507049.039999999</v>
      </c>
      <c r="J41" s="6"/>
      <c r="K41" s="4"/>
      <c r="L41" s="4"/>
      <c r="M41" s="5"/>
    </row>
    <row r="42" spans="1:10" ht="15">
      <c r="A42" s="7"/>
      <c r="B42" s="7"/>
      <c r="C42" s="7"/>
      <c r="D42" s="7"/>
      <c r="E42" s="7"/>
      <c r="F42" s="7"/>
      <c r="G42" s="7"/>
      <c r="H42" s="7"/>
      <c r="J42" s="6"/>
    </row>
    <row r="43" spans="1:10" ht="15">
      <c r="A43" s="7"/>
      <c r="B43" s="7"/>
      <c r="C43" s="17" t="s">
        <v>21</v>
      </c>
      <c r="D43" s="7"/>
      <c r="E43" s="7"/>
      <c r="F43" s="7"/>
      <c r="G43" s="7"/>
      <c r="H43" s="7"/>
      <c r="J43" s="6"/>
    </row>
    <row r="44" spans="1:10" ht="15">
      <c r="A44" s="9">
        <v>23</v>
      </c>
      <c r="B44" s="7"/>
      <c r="C44" s="14" t="s">
        <v>33</v>
      </c>
      <c r="D44" s="13"/>
      <c r="E44" s="13"/>
      <c r="F44" s="13"/>
      <c r="G44" s="18">
        <f>I41</f>
        <v>1507049.039999999</v>
      </c>
      <c r="H44" s="18"/>
      <c r="J44" s="6"/>
    </row>
    <row r="45" spans="1:10" ht="15">
      <c r="A45" s="9">
        <v>24</v>
      </c>
      <c r="B45" s="7"/>
      <c r="C45" s="14" t="s">
        <v>34</v>
      </c>
      <c r="D45" s="13"/>
      <c r="E45" s="13"/>
      <c r="F45" s="27" t="s">
        <v>25</v>
      </c>
      <c r="G45" s="20">
        <f>I33*-1</f>
        <v>285699.13</v>
      </c>
      <c r="H45" s="18"/>
      <c r="J45" s="6"/>
    </row>
    <row r="46" spans="1:10" ht="15">
      <c r="A46" s="9">
        <v>25</v>
      </c>
      <c r="B46" s="7"/>
      <c r="C46" s="14" t="s">
        <v>18</v>
      </c>
      <c r="D46" s="13"/>
      <c r="E46" s="13"/>
      <c r="F46" s="13"/>
      <c r="I46" s="18">
        <f>G44+G45</f>
        <v>1792748.169999999</v>
      </c>
      <c r="J46" s="6"/>
    </row>
    <row r="47" spans="1:11" ht="15.75" thickBot="1">
      <c r="A47" s="9">
        <v>26</v>
      </c>
      <c r="B47" s="7"/>
      <c r="C47" s="14" t="s">
        <v>22</v>
      </c>
      <c r="D47" s="13"/>
      <c r="E47" s="13"/>
      <c r="F47" s="13"/>
      <c r="G47" s="21"/>
      <c r="H47" s="25" t="s">
        <v>23</v>
      </c>
      <c r="I47" s="45">
        <f>AVERAGE(C54:C56)</f>
        <v>25757.333333333332</v>
      </c>
      <c r="J47" s="46" t="s">
        <v>40</v>
      </c>
      <c r="K47" s="39"/>
    </row>
    <row r="48" spans="1:11" ht="15">
      <c r="A48" s="9">
        <v>27</v>
      </c>
      <c r="B48" s="7"/>
      <c r="C48" s="14" t="s">
        <v>19</v>
      </c>
      <c r="D48" s="13"/>
      <c r="E48" s="13"/>
      <c r="F48" s="13"/>
      <c r="I48" s="35">
        <f>I46/I47</f>
        <v>69.60146637850706</v>
      </c>
      <c r="J48" s="38"/>
      <c r="K48" s="37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42" t="s">
        <v>35</v>
      </c>
      <c r="C50" s="43" t="s">
        <v>36</v>
      </c>
      <c r="D50" s="42" t="s">
        <v>37</v>
      </c>
      <c r="E50" s="6"/>
      <c r="F50" s="6"/>
      <c r="G50" s="6"/>
      <c r="H50" s="6"/>
      <c r="I50" s="6"/>
      <c r="J50" s="6"/>
    </row>
    <row r="51" spans="2:5" ht="15">
      <c r="B51" t="s">
        <v>41</v>
      </c>
      <c r="C51" s="39">
        <v>30000</v>
      </c>
      <c r="D51" s="41">
        <v>52</v>
      </c>
      <c r="E51" s="44" t="s">
        <v>39</v>
      </c>
    </row>
    <row r="52" spans="2:5" ht="15">
      <c r="B52" t="s">
        <v>42</v>
      </c>
      <c r="C52" s="39">
        <v>31000</v>
      </c>
      <c r="D52" s="41">
        <v>41</v>
      </c>
      <c r="E52" s="44"/>
    </row>
    <row r="53" spans="2:5" ht="15">
      <c r="B53" t="s">
        <v>43</v>
      </c>
      <c r="C53" s="39">
        <v>30974</v>
      </c>
      <c r="D53" s="41">
        <v>61.5</v>
      </c>
      <c r="E53" s="44"/>
    </row>
    <row r="54" spans="2:5" ht="15">
      <c r="B54" t="s">
        <v>44</v>
      </c>
      <c r="C54" s="39">
        <v>27744</v>
      </c>
      <c r="D54" s="41">
        <v>61.5</v>
      </c>
      <c r="E54" s="44"/>
    </row>
    <row r="55" spans="2:5" ht="15">
      <c r="B55" t="s">
        <v>45</v>
      </c>
      <c r="C55" s="39">
        <v>26872</v>
      </c>
      <c r="D55" s="41">
        <v>61.5</v>
      </c>
      <c r="E55" s="44"/>
    </row>
    <row r="56" spans="2:5" ht="15">
      <c r="B56" t="s">
        <v>46</v>
      </c>
      <c r="C56" s="39">
        <v>22656</v>
      </c>
      <c r="D56" s="41">
        <v>70</v>
      </c>
      <c r="E56" s="44" t="s">
        <v>38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laurieharris</cp:lastModifiedBy>
  <cp:lastPrinted>2016-09-06T15:48:35Z</cp:lastPrinted>
  <dcterms:created xsi:type="dcterms:W3CDTF">2013-08-29T15:12:17Z</dcterms:created>
  <dcterms:modified xsi:type="dcterms:W3CDTF">2016-09-30T17:26:36Z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  <property fmtid="{D5CDD505-2E9C-101B-9397-08002B2CF9AE}" pid="3" name="Data">
    <vt:lpwstr>Exhibit</vt:lpwstr>
  </property>
  <property fmtid="{D5CDD505-2E9C-101B-9397-08002B2CF9AE}" pid="4" name="FROM">
    <vt:lpwstr/>
  </property>
  <property fmtid="{D5CDD505-2E9C-101B-9397-08002B2CF9AE}" pid="5" name="Year">
    <vt:lpwstr>2016</vt:lpwstr>
  </property>
  <property fmtid="{D5CDD505-2E9C-101B-9397-08002B2CF9AE}" pid="6" name="V-Type">
    <vt:lpwstr/>
  </property>
</Properties>
</file>